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codeName="DieseArbeitsmappe"/>
  <mc:AlternateContent xmlns:mc="http://schemas.openxmlformats.org/markup-compatibility/2006">
    <mc:Choice Requires="x15">
      <x15ac:absPath xmlns:x15ac="http://schemas.microsoft.com/office/spreadsheetml/2010/11/ac" url="E:\Excel\Spielpläne\2024 EURO\"/>
    </mc:Choice>
  </mc:AlternateContent>
  <xr:revisionPtr revIDLastSave="0" documentId="13_ncr:1_{C5E95912-1918-437A-9AB5-7ADEA9F3357E}" xr6:coauthVersionLast="36" xr6:coauthVersionMax="36" xr10:uidLastSave="{00000000-0000-0000-0000-000000000000}"/>
  <bookViews>
    <workbookView xWindow="0" yWindow="0" windowWidth="28800" windowHeight="13455" tabRatio="637" xr2:uid="{00000000-000D-0000-FFFF-FFFF00000000}"/>
  </bookViews>
  <sheets>
    <sheet name="EURO" sheetId="36" r:id="rId1"/>
    <sheet name="Print" sheetId="38" r:id="rId2"/>
    <sheet name="Daily schedule" sheetId="37" r:id="rId3"/>
    <sheet name="Predictions_1" sheetId="39" state="hidden" r:id="rId4"/>
    <sheet name="Predictions_Ranking_1" sheetId="32" state="hidden" r:id="rId5"/>
    <sheet name="Predictions_2" sheetId="33" state="hidden" r:id="rId6"/>
    <sheet name="Predictions_Ranking_2" sheetId="34" state="hidden" r:id="rId7"/>
    <sheet name="PrSettings" sheetId="31" state="hidden" r:id="rId8"/>
    <sheet name="FairPlay" sheetId="3" r:id="rId9"/>
    <sheet name="Direct comparisons" sheetId="35" r:id="rId10"/>
    <sheet name="AssignThird" sheetId="29" r:id="rId11"/>
    <sheet name="Language" sheetId="18" r:id="rId12"/>
    <sheet name="TimeZone" sheetId="19" r:id="rId13"/>
    <sheet name="Help" sheetId="17" r:id="rId14"/>
    <sheet name="ThirdPlaced" sheetId="27" state="hidden" r:id="rId15"/>
    <sheet name="Groups" sheetId="26" state="hidden" r:id="rId16"/>
    <sheet name="Matches" sheetId="22" state="hidden" r:id="rId17"/>
    <sheet name="Factors" sheetId="6" state="hidden" r:id="rId18"/>
    <sheet name="Distinctness" sheetId="16" state="hidden" r:id="rId19"/>
    <sheet name="References" sheetId="24" state="hidden" r:id="rId20"/>
    <sheet name="GrpA" sheetId="8" state="hidden" r:id="rId21"/>
    <sheet name="GrpB" sheetId="10" state="hidden" r:id="rId22"/>
    <sheet name="GrpC" sheetId="11" state="hidden" r:id="rId23"/>
    <sheet name="GrpD" sheetId="12" state="hidden" r:id="rId24"/>
    <sheet name="GrpE" sheetId="13" state="hidden" r:id="rId25"/>
    <sheet name="GrpF" sheetId="14" state="hidden" r:id="rId26"/>
  </sheets>
  <definedNames>
    <definedName name="_xlnm.Print_Area" localSheetId="2">'Daily schedule'!$B$1:$H$78</definedName>
    <definedName name="_xlnm.Print_Area" localSheetId="1">Print!$A$1:$Y$109</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8" l="1"/>
  <c r="C3" i="18" l="1"/>
  <c r="C11" i="18"/>
  <c r="C10" i="18" l="1"/>
  <c r="MC65" i="33" l="1"/>
  <c r="LY65" i="33"/>
  <c r="LW65" i="33"/>
  <c r="MB63" i="33"/>
  <c r="LY63" i="33"/>
  <c r="LW63" i="33"/>
  <c r="MB62" i="33"/>
  <c r="LY62" i="33"/>
  <c r="LW62" i="33"/>
  <c r="MB60" i="33"/>
  <c r="LY60" i="33"/>
  <c r="LW60" i="33"/>
  <c r="MB59" i="33"/>
  <c r="LY59" i="33"/>
  <c r="LW59" i="33"/>
  <c r="MB58" i="33"/>
  <c r="LY58" i="33"/>
  <c r="LW58" i="33"/>
  <c r="MB57" i="33"/>
  <c r="LY57" i="33"/>
  <c r="LW57" i="33"/>
  <c r="MB55" i="33"/>
  <c r="MB54" i="33"/>
  <c r="MB53" i="33"/>
  <c r="MB52" i="33"/>
  <c r="MB51" i="33"/>
  <c r="MB50" i="33"/>
  <c r="MB49" i="33"/>
  <c r="LP65" i="33"/>
  <c r="LL65" i="33"/>
  <c r="LJ65" i="33"/>
  <c r="LO63" i="33"/>
  <c r="LL63" i="33"/>
  <c r="LJ63" i="33"/>
  <c r="LO62" i="33"/>
  <c r="LL62" i="33"/>
  <c r="LJ62" i="33"/>
  <c r="LO60" i="33"/>
  <c r="LL60" i="33"/>
  <c r="LJ60" i="33"/>
  <c r="LO59" i="33"/>
  <c r="LL59" i="33"/>
  <c r="LJ59" i="33"/>
  <c r="LO58" i="33"/>
  <c r="LL58" i="33"/>
  <c r="LJ58" i="33"/>
  <c r="LO57" i="33"/>
  <c r="LL57" i="33"/>
  <c r="LJ57" i="33"/>
  <c r="LO55" i="33"/>
  <c r="LO54" i="33"/>
  <c r="LO53" i="33"/>
  <c r="LO52" i="33"/>
  <c r="LO51" i="33"/>
  <c r="LO50" i="33"/>
  <c r="LO49" i="33"/>
  <c r="LC65" i="33"/>
  <c r="KY65" i="33"/>
  <c r="KW65" i="33"/>
  <c r="LB63" i="33"/>
  <c r="KY63" i="33"/>
  <c r="KW63" i="33"/>
  <c r="LB62" i="33"/>
  <c r="KY62" i="33"/>
  <c r="KW62" i="33"/>
  <c r="LB60" i="33"/>
  <c r="KY60" i="33"/>
  <c r="KW60" i="33"/>
  <c r="LB59" i="33"/>
  <c r="KY59" i="33"/>
  <c r="KW59" i="33"/>
  <c r="LB58" i="33"/>
  <c r="KY58" i="33"/>
  <c r="KW58" i="33"/>
  <c r="LB57" i="33"/>
  <c r="KY57" i="33"/>
  <c r="KW57" i="33"/>
  <c r="LB55" i="33"/>
  <c r="LB54" i="33"/>
  <c r="LB53" i="33"/>
  <c r="LB52" i="33"/>
  <c r="LB51" i="33"/>
  <c r="LB50" i="33"/>
  <c r="LB49" i="33"/>
  <c r="KP65" i="33"/>
  <c r="KL65" i="33"/>
  <c r="KJ65" i="33"/>
  <c r="KO63" i="33"/>
  <c r="KL63" i="33"/>
  <c r="KJ63" i="33"/>
  <c r="KO62" i="33"/>
  <c r="KL62" i="33"/>
  <c r="KJ62" i="33"/>
  <c r="KO60" i="33"/>
  <c r="KL60" i="33"/>
  <c r="KJ60" i="33"/>
  <c r="KO59" i="33"/>
  <c r="KL59" i="33"/>
  <c r="KJ59" i="33"/>
  <c r="KO58" i="33"/>
  <c r="KL58" i="33"/>
  <c r="KJ58" i="33"/>
  <c r="KO57" i="33"/>
  <c r="KL57" i="33"/>
  <c r="KJ57" i="33"/>
  <c r="KO55" i="33"/>
  <c r="KO54" i="33"/>
  <c r="KO53" i="33"/>
  <c r="KO52" i="33"/>
  <c r="KO51" i="33"/>
  <c r="KO50" i="33"/>
  <c r="KO49" i="33"/>
  <c r="KC65" i="33"/>
  <c r="JY65" i="33"/>
  <c r="JW65" i="33"/>
  <c r="KB63" i="33"/>
  <c r="JY63" i="33"/>
  <c r="JW63" i="33"/>
  <c r="KB62" i="33"/>
  <c r="JY62" i="33"/>
  <c r="JW62" i="33"/>
  <c r="KB60" i="33"/>
  <c r="JY60" i="33"/>
  <c r="JW60" i="33"/>
  <c r="KB59" i="33"/>
  <c r="JY59" i="33"/>
  <c r="JW59" i="33"/>
  <c r="KB58" i="33"/>
  <c r="JY58" i="33"/>
  <c r="JW58" i="33"/>
  <c r="KB57" i="33"/>
  <c r="JY57" i="33"/>
  <c r="JW57" i="33"/>
  <c r="KB55" i="33"/>
  <c r="KB54" i="33"/>
  <c r="KB53" i="33"/>
  <c r="KB52" i="33"/>
  <c r="KB51" i="33"/>
  <c r="KB50" i="33"/>
  <c r="KB49" i="33"/>
  <c r="JP65" i="33"/>
  <c r="JL65" i="33"/>
  <c r="JJ65" i="33"/>
  <c r="JO63" i="33"/>
  <c r="JL63" i="33"/>
  <c r="JJ63" i="33"/>
  <c r="JO62" i="33"/>
  <c r="JL62" i="33"/>
  <c r="JJ62" i="33"/>
  <c r="JO60" i="33"/>
  <c r="JL60" i="33"/>
  <c r="JJ60" i="33"/>
  <c r="JO59" i="33"/>
  <c r="JL59" i="33"/>
  <c r="JJ59" i="33"/>
  <c r="JO58" i="33"/>
  <c r="JL58" i="33"/>
  <c r="JJ58" i="33"/>
  <c r="JO57" i="33"/>
  <c r="JL57" i="33"/>
  <c r="JJ57" i="33"/>
  <c r="JO55" i="33"/>
  <c r="JO54" i="33"/>
  <c r="JO53" i="33"/>
  <c r="JO52" i="33"/>
  <c r="JO51" i="33"/>
  <c r="JO50" i="33"/>
  <c r="JO49" i="33"/>
  <c r="JC65" i="33"/>
  <c r="IY65" i="33"/>
  <c r="IW65" i="33"/>
  <c r="JB63" i="33"/>
  <c r="IY63" i="33"/>
  <c r="IW63" i="33"/>
  <c r="JB62" i="33"/>
  <c r="IY62" i="33"/>
  <c r="IW62" i="33"/>
  <c r="JB60" i="33"/>
  <c r="IY60" i="33"/>
  <c r="IW60" i="33"/>
  <c r="JB59" i="33"/>
  <c r="IY59" i="33"/>
  <c r="IW59" i="33"/>
  <c r="JB58" i="33"/>
  <c r="IY58" i="33"/>
  <c r="IW58" i="33"/>
  <c r="JB57" i="33"/>
  <c r="IY57" i="33"/>
  <c r="IW57" i="33"/>
  <c r="JB55" i="33"/>
  <c r="JB54" i="33"/>
  <c r="JB53" i="33"/>
  <c r="JB52" i="33"/>
  <c r="JB51" i="33"/>
  <c r="JB50" i="33"/>
  <c r="JB49" i="33"/>
  <c r="IP65" i="33"/>
  <c r="IL65" i="33"/>
  <c r="IJ65" i="33"/>
  <c r="IO63" i="33"/>
  <c r="IL63" i="33"/>
  <c r="IJ63" i="33"/>
  <c r="IO62" i="33"/>
  <c r="IL62" i="33"/>
  <c r="IJ62" i="33"/>
  <c r="IO60" i="33"/>
  <c r="IL60" i="33"/>
  <c r="IJ60" i="33"/>
  <c r="IO59" i="33"/>
  <c r="IL59" i="33"/>
  <c r="IJ59" i="33"/>
  <c r="IO58" i="33"/>
  <c r="IL58" i="33"/>
  <c r="IJ58" i="33"/>
  <c r="IO57" i="33"/>
  <c r="IL57" i="33"/>
  <c r="IJ57" i="33"/>
  <c r="IO55" i="33"/>
  <c r="IO54" i="33"/>
  <c r="IO53" i="33"/>
  <c r="IO52" i="33"/>
  <c r="IO51" i="33"/>
  <c r="IO50" i="33"/>
  <c r="IO49" i="33"/>
  <c r="IC65" i="33"/>
  <c r="HY65" i="33"/>
  <c r="HW65" i="33"/>
  <c r="IB63" i="33"/>
  <c r="HY63" i="33"/>
  <c r="HW63" i="33"/>
  <c r="IB62" i="33"/>
  <c r="HY62" i="33"/>
  <c r="HW62" i="33"/>
  <c r="IB60" i="33"/>
  <c r="HY60" i="33"/>
  <c r="HW60" i="33"/>
  <c r="IB59" i="33"/>
  <c r="HY59" i="33"/>
  <c r="HW59" i="33"/>
  <c r="IB58" i="33"/>
  <c r="HY58" i="33"/>
  <c r="HW58" i="33"/>
  <c r="IB57" i="33"/>
  <c r="HY57" i="33"/>
  <c r="HW57" i="33"/>
  <c r="IB55" i="33"/>
  <c r="IB54" i="33"/>
  <c r="IB53" i="33"/>
  <c r="IB52" i="33"/>
  <c r="IB51" i="33"/>
  <c r="IB50" i="33"/>
  <c r="IB49" i="33"/>
  <c r="HP65" i="33"/>
  <c r="HL65" i="33"/>
  <c r="HJ65" i="33"/>
  <c r="HO63" i="33"/>
  <c r="HL63" i="33"/>
  <c r="HJ63" i="33"/>
  <c r="HO62" i="33"/>
  <c r="HL62" i="33"/>
  <c r="HJ62" i="33"/>
  <c r="HO60" i="33"/>
  <c r="HL60" i="33"/>
  <c r="HJ60" i="33"/>
  <c r="HO59" i="33"/>
  <c r="HL59" i="33"/>
  <c r="HJ59" i="33"/>
  <c r="HO58" i="33"/>
  <c r="HL58" i="33"/>
  <c r="HJ58" i="33"/>
  <c r="HO57" i="33"/>
  <c r="HL57" i="33"/>
  <c r="HJ57" i="33"/>
  <c r="HO55" i="33"/>
  <c r="HO54" i="33"/>
  <c r="HO53" i="33"/>
  <c r="HO52" i="33"/>
  <c r="HO51" i="33"/>
  <c r="HO50" i="33"/>
  <c r="HO49" i="33"/>
  <c r="HC65" i="33"/>
  <c r="GY65" i="33"/>
  <c r="GW65" i="33"/>
  <c r="HB63" i="33"/>
  <c r="GY63" i="33"/>
  <c r="GW63" i="33"/>
  <c r="HB62" i="33"/>
  <c r="GY62" i="33"/>
  <c r="GW62" i="33"/>
  <c r="HB60" i="33"/>
  <c r="GY60" i="33"/>
  <c r="GW60" i="33"/>
  <c r="HB59" i="33"/>
  <c r="GY59" i="33"/>
  <c r="GW59" i="33"/>
  <c r="HB58" i="33"/>
  <c r="GY58" i="33"/>
  <c r="GW58" i="33"/>
  <c r="HB57" i="33"/>
  <c r="GY57" i="33"/>
  <c r="GW57" i="33"/>
  <c r="HB55" i="33"/>
  <c r="HB54" i="33"/>
  <c r="HB53" i="33"/>
  <c r="HB52" i="33"/>
  <c r="HB51" i="33"/>
  <c r="HB50" i="33"/>
  <c r="HB49" i="33"/>
  <c r="GP65" i="33"/>
  <c r="GL65" i="33"/>
  <c r="GJ65" i="33"/>
  <c r="GO63" i="33"/>
  <c r="GL63" i="33"/>
  <c r="GJ63" i="33"/>
  <c r="GO62" i="33"/>
  <c r="GL62" i="33"/>
  <c r="GJ62" i="33"/>
  <c r="GO60" i="33"/>
  <c r="GL60" i="33"/>
  <c r="GJ60" i="33"/>
  <c r="GO59" i="33"/>
  <c r="GL59" i="33"/>
  <c r="GJ59" i="33"/>
  <c r="GO58" i="33"/>
  <c r="GL58" i="33"/>
  <c r="GJ58" i="33"/>
  <c r="GO57" i="33"/>
  <c r="GL57" i="33"/>
  <c r="GJ57" i="33"/>
  <c r="GO55" i="33"/>
  <c r="GO54" i="33"/>
  <c r="GO53" i="33"/>
  <c r="GO52" i="33"/>
  <c r="GO51" i="33"/>
  <c r="GO50" i="33"/>
  <c r="GO49" i="33"/>
  <c r="GC65" i="33"/>
  <c r="FY65" i="33"/>
  <c r="FW65" i="33"/>
  <c r="GB63" i="33"/>
  <c r="FY63" i="33"/>
  <c r="FW63" i="33"/>
  <c r="GB62" i="33"/>
  <c r="FY62" i="33"/>
  <c r="FW62" i="33"/>
  <c r="GB60" i="33"/>
  <c r="FY60" i="33"/>
  <c r="FW60" i="33"/>
  <c r="GB59" i="33"/>
  <c r="FY59" i="33"/>
  <c r="FW59" i="33"/>
  <c r="GB58" i="33"/>
  <c r="FY58" i="33"/>
  <c r="FW58" i="33"/>
  <c r="GB57" i="33"/>
  <c r="FY57" i="33"/>
  <c r="FW57" i="33"/>
  <c r="GB55" i="33"/>
  <c r="GB54" i="33"/>
  <c r="GB53" i="33"/>
  <c r="GB52" i="33"/>
  <c r="GB51" i="33"/>
  <c r="GB50" i="33"/>
  <c r="GB49" i="33"/>
  <c r="FP65" i="33"/>
  <c r="FL65" i="33"/>
  <c r="FJ65" i="33"/>
  <c r="FO63" i="33"/>
  <c r="FL63" i="33"/>
  <c r="FJ63" i="33"/>
  <c r="FO62" i="33"/>
  <c r="FL62" i="33"/>
  <c r="FJ62" i="33"/>
  <c r="FO60" i="33"/>
  <c r="FL60" i="33"/>
  <c r="FJ60" i="33"/>
  <c r="FO59" i="33"/>
  <c r="FL59" i="33"/>
  <c r="FJ59" i="33"/>
  <c r="FO58" i="33"/>
  <c r="FL58" i="33"/>
  <c r="FJ58" i="33"/>
  <c r="FO57" i="33"/>
  <c r="FL57" i="33"/>
  <c r="FJ57" i="33"/>
  <c r="FO55" i="33"/>
  <c r="FO54" i="33"/>
  <c r="FO53" i="33"/>
  <c r="FO52" i="33"/>
  <c r="FO51" i="33"/>
  <c r="FO50" i="33"/>
  <c r="FO49" i="33"/>
  <c r="FC65" i="33"/>
  <c r="EY65" i="33"/>
  <c r="EW65" i="33"/>
  <c r="FB63" i="33"/>
  <c r="EY63" i="33"/>
  <c r="EW63" i="33"/>
  <c r="FB62" i="33"/>
  <c r="EY62" i="33"/>
  <c r="EW62" i="33"/>
  <c r="FB60" i="33"/>
  <c r="EY60" i="33"/>
  <c r="EW60" i="33"/>
  <c r="FB59" i="33"/>
  <c r="EY59" i="33"/>
  <c r="EW59" i="33"/>
  <c r="FB58" i="33"/>
  <c r="EY58" i="33"/>
  <c r="EW58" i="33"/>
  <c r="FB57" i="33"/>
  <c r="EY57" i="33"/>
  <c r="EW57" i="33"/>
  <c r="FB55" i="33"/>
  <c r="FB54" i="33"/>
  <c r="FB53" i="33"/>
  <c r="FB52" i="33"/>
  <c r="FB51" i="33"/>
  <c r="FB50" i="33"/>
  <c r="FB49" i="33"/>
  <c r="EP65" i="33"/>
  <c r="EL65" i="33"/>
  <c r="EJ65" i="33"/>
  <c r="EO63" i="33"/>
  <c r="EL63" i="33"/>
  <c r="EJ63" i="33"/>
  <c r="EO62" i="33"/>
  <c r="EL62" i="33"/>
  <c r="EJ62" i="33"/>
  <c r="EO60" i="33"/>
  <c r="EL60" i="33"/>
  <c r="EJ60" i="33"/>
  <c r="EO59" i="33"/>
  <c r="EL59" i="33"/>
  <c r="EJ59" i="33"/>
  <c r="EO58" i="33"/>
  <c r="EL58" i="33"/>
  <c r="EJ58" i="33"/>
  <c r="EO57" i="33"/>
  <c r="EL57" i="33"/>
  <c r="EJ57" i="33"/>
  <c r="EO55" i="33"/>
  <c r="EO54" i="33"/>
  <c r="EO53" i="33"/>
  <c r="EO52" i="33"/>
  <c r="EO51" i="33"/>
  <c r="EO50" i="33"/>
  <c r="EO49" i="33"/>
  <c r="EC65" i="33"/>
  <c r="DY65" i="33"/>
  <c r="DW65" i="33"/>
  <c r="EB63" i="33"/>
  <c r="DY63" i="33"/>
  <c r="DW63" i="33"/>
  <c r="EB62" i="33"/>
  <c r="DY62" i="33"/>
  <c r="DW62" i="33"/>
  <c r="EB60" i="33"/>
  <c r="DY60" i="33"/>
  <c r="DW60" i="33"/>
  <c r="EB59" i="33"/>
  <c r="DY59" i="33"/>
  <c r="DW59" i="33"/>
  <c r="EB58" i="33"/>
  <c r="DY58" i="33"/>
  <c r="DW58" i="33"/>
  <c r="EB57" i="33"/>
  <c r="DY57" i="33"/>
  <c r="DW57" i="33"/>
  <c r="EB55" i="33"/>
  <c r="EB54" i="33"/>
  <c r="EB53" i="33"/>
  <c r="EB52" i="33"/>
  <c r="EB51" i="33"/>
  <c r="EB50" i="33"/>
  <c r="EB49" i="33"/>
  <c r="DP65" i="33"/>
  <c r="DL65" i="33"/>
  <c r="DJ65" i="33"/>
  <c r="DO63" i="33"/>
  <c r="DL63" i="33"/>
  <c r="DJ63" i="33"/>
  <c r="DO62" i="33"/>
  <c r="DL62" i="33"/>
  <c r="DJ62" i="33"/>
  <c r="DO60" i="33"/>
  <c r="DL60" i="33"/>
  <c r="DJ60" i="33"/>
  <c r="DO59" i="33"/>
  <c r="DL59" i="33"/>
  <c r="DJ59" i="33"/>
  <c r="DO58" i="33"/>
  <c r="DL58" i="33"/>
  <c r="DJ58" i="33"/>
  <c r="DO57" i="33"/>
  <c r="DL57" i="33"/>
  <c r="DJ57" i="33"/>
  <c r="DO55" i="33"/>
  <c r="DO54" i="33"/>
  <c r="DO53" i="33"/>
  <c r="DO52" i="33"/>
  <c r="DO51" i="33"/>
  <c r="DO50" i="33"/>
  <c r="DO49" i="33"/>
  <c r="DC65" i="33"/>
  <c r="CY65" i="33"/>
  <c r="CW65" i="33"/>
  <c r="DB63" i="33"/>
  <c r="CY63" i="33"/>
  <c r="CW63" i="33"/>
  <c r="DB62" i="33"/>
  <c r="CY62" i="33"/>
  <c r="CW62" i="33"/>
  <c r="DB60" i="33"/>
  <c r="CY60" i="33"/>
  <c r="CW60" i="33"/>
  <c r="DB59" i="33"/>
  <c r="CY59" i="33"/>
  <c r="CW59" i="33"/>
  <c r="DB58" i="33"/>
  <c r="CY58" i="33"/>
  <c r="CW58" i="33"/>
  <c r="DB57" i="33"/>
  <c r="CY57" i="33"/>
  <c r="CW57" i="33"/>
  <c r="DB55" i="33"/>
  <c r="DB54" i="33"/>
  <c r="DB53" i="33"/>
  <c r="DB52" i="33"/>
  <c r="DB51" i="33"/>
  <c r="DB50" i="33"/>
  <c r="DB49" i="33"/>
  <c r="CP65" i="33"/>
  <c r="CL65" i="33"/>
  <c r="CJ65" i="33"/>
  <c r="CO63" i="33"/>
  <c r="CL63" i="33"/>
  <c r="CJ63" i="33"/>
  <c r="CO62" i="33"/>
  <c r="CL62" i="33"/>
  <c r="CJ62" i="33"/>
  <c r="CO60" i="33"/>
  <c r="CL60" i="33"/>
  <c r="CJ60" i="33"/>
  <c r="CO59" i="33"/>
  <c r="CL59" i="33"/>
  <c r="CJ59" i="33"/>
  <c r="CO58" i="33"/>
  <c r="CL58" i="33"/>
  <c r="CJ58" i="33"/>
  <c r="CO57" i="33"/>
  <c r="CL57" i="33"/>
  <c r="CJ57" i="33"/>
  <c r="CO55" i="33"/>
  <c r="CO54" i="33"/>
  <c r="CO53" i="33"/>
  <c r="CO52" i="33"/>
  <c r="CO51" i="33"/>
  <c r="CO50" i="33"/>
  <c r="CO49" i="33"/>
  <c r="CC65" i="33"/>
  <c r="BY65" i="33"/>
  <c r="BW65" i="33"/>
  <c r="CB63" i="33"/>
  <c r="BY63" i="33"/>
  <c r="BW63" i="33"/>
  <c r="CB62" i="33"/>
  <c r="BY62" i="33"/>
  <c r="BW62" i="33"/>
  <c r="CB60" i="33"/>
  <c r="BY60" i="33"/>
  <c r="BW60" i="33"/>
  <c r="CB59" i="33"/>
  <c r="BY59" i="33"/>
  <c r="BW59" i="33"/>
  <c r="CB58" i="33"/>
  <c r="BY58" i="33"/>
  <c r="BW58" i="33"/>
  <c r="CB57" i="33"/>
  <c r="BY57" i="33"/>
  <c r="BW57" i="33"/>
  <c r="CB55" i="33"/>
  <c r="CB54" i="33"/>
  <c r="CB53" i="33"/>
  <c r="CB52" i="33"/>
  <c r="CB51" i="33"/>
  <c r="CB50" i="33"/>
  <c r="CB49" i="33"/>
  <c r="BP65" i="33"/>
  <c r="BL65" i="33"/>
  <c r="BJ65" i="33"/>
  <c r="BO63" i="33"/>
  <c r="BL63" i="33"/>
  <c r="BJ63" i="33"/>
  <c r="BO62" i="33"/>
  <c r="BL62" i="33"/>
  <c r="BJ62" i="33"/>
  <c r="BO60" i="33"/>
  <c r="BL60" i="33"/>
  <c r="BJ60" i="33"/>
  <c r="BO59" i="33"/>
  <c r="BL59" i="33"/>
  <c r="BJ59" i="33"/>
  <c r="BO58" i="33"/>
  <c r="BL58" i="33"/>
  <c r="BJ58" i="33"/>
  <c r="BO57" i="33"/>
  <c r="BL57" i="33"/>
  <c r="BJ57" i="33"/>
  <c r="BO55" i="33"/>
  <c r="BO54" i="33"/>
  <c r="BO53" i="33"/>
  <c r="BO52" i="33"/>
  <c r="BO51" i="33"/>
  <c r="BO50" i="33"/>
  <c r="BO49" i="33"/>
  <c r="BC65" i="33"/>
  <c r="AY65" i="33"/>
  <c r="AW65" i="33"/>
  <c r="BB63" i="33"/>
  <c r="AY63" i="33"/>
  <c r="AW63" i="33"/>
  <c r="BB62" i="33"/>
  <c r="AY62" i="33"/>
  <c r="AW62" i="33"/>
  <c r="BB60" i="33"/>
  <c r="AY60" i="33"/>
  <c r="AW60" i="33"/>
  <c r="BB59" i="33"/>
  <c r="AY59" i="33"/>
  <c r="AW59" i="33"/>
  <c r="BB58" i="33"/>
  <c r="AY58" i="33"/>
  <c r="AW58" i="33"/>
  <c r="BB57" i="33"/>
  <c r="AY57" i="33"/>
  <c r="AW57" i="33"/>
  <c r="BB55" i="33"/>
  <c r="BB54" i="33"/>
  <c r="BB53" i="33"/>
  <c r="BB52" i="33"/>
  <c r="BB51" i="33"/>
  <c r="BB50" i="33"/>
  <c r="BB49" i="33"/>
  <c r="H4" i="32" l="1"/>
  <c r="LW67" i="39"/>
  <c r="LJ67" i="39"/>
  <c r="KW67" i="39"/>
  <c r="KJ67" i="39"/>
  <c r="JW67" i="39"/>
  <c r="JJ67" i="39"/>
  <c r="IW67" i="39"/>
  <c r="IJ67" i="39"/>
  <c r="HW67" i="39"/>
  <c r="HJ67" i="39"/>
  <c r="GW67" i="39"/>
  <c r="GJ67" i="39"/>
  <c r="FW67" i="39"/>
  <c r="FJ67" i="39"/>
  <c r="EW67" i="39"/>
  <c r="EJ67" i="39"/>
  <c r="DW67" i="39"/>
  <c r="DJ67" i="39"/>
  <c r="CW67" i="39"/>
  <c r="CJ67" i="39"/>
  <c r="BW67" i="39"/>
  <c r="BJ67" i="39"/>
  <c r="AW67" i="39"/>
  <c r="AJ67" i="39"/>
  <c r="W67" i="39"/>
  <c r="J67" i="39"/>
  <c r="LY65" i="39"/>
  <c r="LW65" i="39"/>
  <c r="LL65" i="39"/>
  <c r="LJ65" i="39"/>
  <c r="KY65" i="39"/>
  <c r="KW65" i="39"/>
  <c r="KL65" i="39"/>
  <c r="KJ65" i="39"/>
  <c r="JY65" i="39"/>
  <c r="JW65" i="39"/>
  <c r="JL65" i="39"/>
  <c r="JJ65" i="39"/>
  <c r="IY65" i="39"/>
  <c r="IW65" i="39"/>
  <c r="IL65" i="39"/>
  <c r="IJ65" i="39"/>
  <c r="HY65" i="39"/>
  <c r="HW65" i="39"/>
  <c r="HL65" i="39"/>
  <c r="HJ65" i="39"/>
  <c r="GY65" i="39"/>
  <c r="GW65" i="39"/>
  <c r="GL65" i="39"/>
  <c r="GJ65" i="39"/>
  <c r="FY65" i="39"/>
  <c r="FW65" i="39"/>
  <c r="FL65" i="39"/>
  <c r="FJ65" i="39"/>
  <c r="EY65" i="39"/>
  <c r="EW65" i="39"/>
  <c r="EL65" i="39"/>
  <c r="EJ65" i="39"/>
  <c r="DY65" i="39"/>
  <c r="DW65" i="39"/>
  <c r="DL65" i="39"/>
  <c r="DJ65" i="39"/>
  <c r="CY65" i="39"/>
  <c r="CW65" i="39"/>
  <c r="CL65" i="39"/>
  <c r="CJ65" i="39"/>
  <c r="BY65" i="39"/>
  <c r="BW65" i="39"/>
  <c r="BL65" i="39"/>
  <c r="BJ65" i="39"/>
  <c r="AY65" i="39"/>
  <c r="AW65" i="39"/>
  <c r="AL65" i="39"/>
  <c r="AJ65" i="39"/>
  <c r="Y65" i="39"/>
  <c r="W65" i="39"/>
  <c r="L65" i="39"/>
  <c r="J65" i="39"/>
  <c r="LY63" i="39"/>
  <c r="LW63" i="39"/>
  <c r="LL63" i="39"/>
  <c r="LJ63" i="39"/>
  <c r="KY63" i="39"/>
  <c r="KW63" i="39"/>
  <c r="KL63" i="39"/>
  <c r="KJ63" i="39"/>
  <c r="JY63" i="39"/>
  <c r="JW63" i="39"/>
  <c r="JL63" i="39"/>
  <c r="JJ63" i="39"/>
  <c r="IY63" i="39"/>
  <c r="IW63" i="39"/>
  <c r="IL63" i="39"/>
  <c r="IJ63" i="39"/>
  <c r="HY63" i="39"/>
  <c r="HW63" i="39"/>
  <c r="HL63" i="39"/>
  <c r="HJ63" i="39"/>
  <c r="GY63" i="39"/>
  <c r="GW63" i="39"/>
  <c r="GL63" i="39"/>
  <c r="GJ63" i="39"/>
  <c r="FY63" i="39"/>
  <c r="FW63" i="39"/>
  <c r="FL63" i="39"/>
  <c r="FJ63" i="39"/>
  <c r="EY63" i="39"/>
  <c r="EW63" i="39"/>
  <c r="EL63" i="39"/>
  <c r="EJ63" i="39"/>
  <c r="DY63" i="39"/>
  <c r="DW63" i="39"/>
  <c r="DL63" i="39"/>
  <c r="DJ63" i="39"/>
  <c r="CY63" i="39"/>
  <c r="CW63" i="39"/>
  <c r="CL63" i="39"/>
  <c r="CJ63" i="39"/>
  <c r="BY63" i="39"/>
  <c r="BW63" i="39"/>
  <c r="BL63" i="39"/>
  <c r="BJ63" i="39"/>
  <c r="AY63" i="39"/>
  <c r="AW63" i="39"/>
  <c r="AL63" i="39"/>
  <c r="AJ63" i="39"/>
  <c r="Y63" i="39"/>
  <c r="W63" i="39"/>
  <c r="L63" i="39"/>
  <c r="J63" i="39"/>
  <c r="LY62" i="39"/>
  <c r="LW62" i="39"/>
  <c r="LL62" i="39"/>
  <c r="LJ62" i="39"/>
  <c r="KY62" i="39"/>
  <c r="KW62" i="39"/>
  <c r="KL62" i="39"/>
  <c r="KJ62" i="39"/>
  <c r="JY62" i="39"/>
  <c r="JW62" i="39"/>
  <c r="JL62" i="39"/>
  <c r="JJ62" i="39"/>
  <c r="IY62" i="39"/>
  <c r="IW62" i="39"/>
  <c r="IL62" i="39"/>
  <c r="IJ62" i="39"/>
  <c r="HY62" i="39"/>
  <c r="HW62" i="39"/>
  <c r="HL62" i="39"/>
  <c r="HJ62" i="39"/>
  <c r="GY62" i="39"/>
  <c r="GW62" i="39"/>
  <c r="GL62" i="39"/>
  <c r="GJ62" i="39"/>
  <c r="FY62" i="39"/>
  <c r="FW62" i="39"/>
  <c r="FL62" i="39"/>
  <c r="FJ62" i="39"/>
  <c r="EY62" i="39"/>
  <c r="EW62" i="39"/>
  <c r="EL62" i="39"/>
  <c r="EJ62" i="39"/>
  <c r="DY62" i="39"/>
  <c r="DW62" i="39"/>
  <c r="DL62" i="39"/>
  <c r="DJ62" i="39"/>
  <c r="CY62" i="39"/>
  <c r="CW62" i="39"/>
  <c r="CL62" i="39"/>
  <c r="CJ62" i="39"/>
  <c r="BY62" i="39"/>
  <c r="BW62" i="39"/>
  <c r="BL62" i="39"/>
  <c r="BJ62" i="39"/>
  <c r="AY62" i="39"/>
  <c r="AW62" i="39"/>
  <c r="AL62" i="39"/>
  <c r="AJ62" i="39"/>
  <c r="Y62" i="39"/>
  <c r="W62" i="39"/>
  <c r="L62" i="39"/>
  <c r="J62" i="39"/>
  <c r="LY60" i="39"/>
  <c r="LW60" i="39"/>
  <c r="LL60" i="39"/>
  <c r="LJ60" i="39"/>
  <c r="KY60" i="39"/>
  <c r="KW60" i="39"/>
  <c r="KL60" i="39"/>
  <c r="KJ60" i="39"/>
  <c r="JY60" i="39"/>
  <c r="JW60" i="39"/>
  <c r="JL60" i="39"/>
  <c r="JJ60" i="39"/>
  <c r="IY60" i="39"/>
  <c r="IW60" i="39"/>
  <c r="IL60" i="39"/>
  <c r="IJ60" i="39"/>
  <c r="HY60" i="39"/>
  <c r="HW60" i="39"/>
  <c r="HL60" i="39"/>
  <c r="HJ60" i="39"/>
  <c r="GY60" i="39"/>
  <c r="GW60" i="39"/>
  <c r="GL60" i="39"/>
  <c r="GJ60" i="39"/>
  <c r="FY60" i="39"/>
  <c r="FW60" i="39"/>
  <c r="FL60" i="39"/>
  <c r="FJ60" i="39"/>
  <c r="EY60" i="39"/>
  <c r="EW60" i="39"/>
  <c r="EL60" i="39"/>
  <c r="EJ60" i="39"/>
  <c r="DY60" i="39"/>
  <c r="DW60" i="39"/>
  <c r="DL60" i="39"/>
  <c r="DJ60" i="39"/>
  <c r="CY60" i="39"/>
  <c r="CW60" i="39"/>
  <c r="CL60" i="39"/>
  <c r="CJ60" i="39"/>
  <c r="BY60" i="39"/>
  <c r="BW60" i="39"/>
  <c r="BL60" i="39"/>
  <c r="BJ60" i="39"/>
  <c r="AY60" i="39"/>
  <c r="AW60" i="39"/>
  <c r="AL60" i="39"/>
  <c r="AJ60" i="39"/>
  <c r="Y60" i="39"/>
  <c r="W60" i="39"/>
  <c r="L60" i="39"/>
  <c r="J60" i="39"/>
  <c r="LY59" i="39"/>
  <c r="LW59" i="39"/>
  <c r="LL59" i="39"/>
  <c r="LJ59" i="39"/>
  <c r="KY59" i="39"/>
  <c r="KW59" i="39"/>
  <c r="KL59" i="39"/>
  <c r="KJ59" i="39"/>
  <c r="JY59" i="39"/>
  <c r="JW59" i="39"/>
  <c r="JL59" i="39"/>
  <c r="JJ59" i="39"/>
  <c r="IY59" i="39"/>
  <c r="IW59" i="39"/>
  <c r="IL59" i="39"/>
  <c r="IJ59" i="39"/>
  <c r="HY59" i="39"/>
  <c r="HW59" i="39"/>
  <c r="HL59" i="39"/>
  <c r="HJ59" i="39"/>
  <c r="GY59" i="39"/>
  <c r="GW59" i="39"/>
  <c r="GL59" i="39"/>
  <c r="GJ59" i="39"/>
  <c r="FY59" i="39"/>
  <c r="FW59" i="39"/>
  <c r="FL59" i="39"/>
  <c r="FJ59" i="39"/>
  <c r="EY59" i="39"/>
  <c r="EW59" i="39"/>
  <c r="EL59" i="39"/>
  <c r="EJ59" i="39"/>
  <c r="DY59" i="39"/>
  <c r="DW59" i="39"/>
  <c r="DL59" i="39"/>
  <c r="DJ59" i="39"/>
  <c r="CY59" i="39"/>
  <c r="CW59" i="39"/>
  <c r="CL59" i="39"/>
  <c r="CJ59" i="39"/>
  <c r="BY59" i="39"/>
  <c r="BW59" i="39"/>
  <c r="BL59" i="39"/>
  <c r="BJ59" i="39"/>
  <c r="AY59" i="39"/>
  <c r="AW59" i="39"/>
  <c r="AL59" i="39"/>
  <c r="AJ59" i="39"/>
  <c r="Y59" i="39"/>
  <c r="W59" i="39"/>
  <c r="L59" i="39"/>
  <c r="J59" i="39"/>
  <c r="LY58" i="39"/>
  <c r="LW58" i="39"/>
  <c r="LL58" i="39"/>
  <c r="LJ58" i="39"/>
  <c r="KY58" i="39"/>
  <c r="KW58" i="39"/>
  <c r="KL58" i="39"/>
  <c r="KJ58" i="39"/>
  <c r="JY58" i="39"/>
  <c r="JW58" i="39"/>
  <c r="JL58" i="39"/>
  <c r="JJ58" i="39"/>
  <c r="IY58" i="39"/>
  <c r="IW58" i="39"/>
  <c r="IL58" i="39"/>
  <c r="IJ58" i="39"/>
  <c r="HY58" i="39"/>
  <c r="HW58" i="39"/>
  <c r="HL58" i="39"/>
  <c r="HJ58" i="39"/>
  <c r="GY58" i="39"/>
  <c r="GW58" i="39"/>
  <c r="GL58" i="39"/>
  <c r="GJ58" i="39"/>
  <c r="FY58" i="39"/>
  <c r="FW58" i="39"/>
  <c r="FL58" i="39"/>
  <c r="FJ58" i="39"/>
  <c r="EY58" i="39"/>
  <c r="EW58" i="39"/>
  <c r="EL58" i="39"/>
  <c r="EJ58" i="39"/>
  <c r="DY58" i="39"/>
  <c r="DW58" i="39"/>
  <c r="DL58" i="39"/>
  <c r="DJ58" i="39"/>
  <c r="CY58" i="39"/>
  <c r="CW58" i="39"/>
  <c r="CL58" i="39"/>
  <c r="CJ58" i="39"/>
  <c r="BY58" i="39"/>
  <c r="BW58" i="39"/>
  <c r="BL58" i="39"/>
  <c r="BJ58" i="39"/>
  <c r="AY58" i="39"/>
  <c r="AW58" i="39"/>
  <c r="AL58" i="39"/>
  <c r="AJ58" i="39"/>
  <c r="Y58" i="39"/>
  <c r="W58" i="39"/>
  <c r="L58" i="39"/>
  <c r="J58" i="39"/>
  <c r="LY57" i="39"/>
  <c r="LW57" i="39"/>
  <c r="LL57" i="39"/>
  <c r="LJ57" i="39"/>
  <c r="KY57" i="39"/>
  <c r="KW57" i="39"/>
  <c r="KL57" i="39"/>
  <c r="KJ57" i="39"/>
  <c r="JY57" i="39"/>
  <c r="JW57" i="39"/>
  <c r="JL57" i="39"/>
  <c r="JJ57" i="39"/>
  <c r="IY57" i="39"/>
  <c r="IW57" i="39"/>
  <c r="IL57" i="39"/>
  <c r="IJ57" i="39"/>
  <c r="HY57" i="39"/>
  <c r="HW57" i="39"/>
  <c r="HL57" i="39"/>
  <c r="HJ57" i="39"/>
  <c r="GY57" i="39"/>
  <c r="GW57" i="39"/>
  <c r="GL57" i="39"/>
  <c r="GJ57" i="39"/>
  <c r="FY57" i="39"/>
  <c r="FW57" i="39"/>
  <c r="FL57" i="39"/>
  <c r="FJ57" i="39"/>
  <c r="EY57" i="39"/>
  <c r="EW57" i="39"/>
  <c r="EL57" i="39"/>
  <c r="EJ57" i="39"/>
  <c r="DY57" i="39"/>
  <c r="DW57" i="39"/>
  <c r="DL57" i="39"/>
  <c r="DJ57" i="39"/>
  <c r="CY57" i="39"/>
  <c r="CW57" i="39"/>
  <c r="CL57" i="39"/>
  <c r="CJ57" i="39"/>
  <c r="BY57" i="39"/>
  <c r="BW57" i="39"/>
  <c r="BL57" i="39"/>
  <c r="BJ57" i="39"/>
  <c r="AY57" i="39"/>
  <c r="AW57" i="39"/>
  <c r="AL57" i="39"/>
  <c r="AJ57" i="39"/>
  <c r="Y57" i="39"/>
  <c r="W57" i="39"/>
  <c r="L57" i="39"/>
  <c r="J57" i="39"/>
  <c r="LY55" i="39"/>
  <c r="LW55" i="39"/>
  <c r="LL55" i="39"/>
  <c r="LJ55" i="39"/>
  <c r="KY55" i="39"/>
  <c r="KW55" i="39"/>
  <c r="KL55" i="39"/>
  <c r="KJ55" i="39"/>
  <c r="JY55" i="39"/>
  <c r="JW55" i="39"/>
  <c r="JL55" i="39"/>
  <c r="JJ55" i="39"/>
  <c r="IY55" i="39"/>
  <c r="IW55" i="39"/>
  <c r="IL55" i="39"/>
  <c r="IJ55" i="39"/>
  <c r="HY55" i="39"/>
  <c r="HW55" i="39"/>
  <c r="HL55" i="39"/>
  <c r="HJ55" i="39"/>
  <c r="GY55" i="39"/>
  <c r="GW55" i="39"/>
  <c r="GL55" i="39"/>
  <c r="GJ55" i="39"/>
  <c r="FY55" i="39"/>
  <c r="FW55" i="39"/>
  <c r="FL55" i="39"/>
  <c r="FJ55" i="39"/>
  <c r="EY55" i="39"/>
  <c r="EW55" i="39"/>
  <c r="EL55" i="39"/>
  <c r="EJ55" i="39"/>
  <c r="DY55" i="39"/>
  <c r="DW55" i="39"/>
  <c r="DL55" i="39"/>
  <c r="DJ55" i="39"/>
  <c r="CY55" i="39"/>
  <c r="CW55" i="39"/>
  <c r="CL55" i="39"/>
  <c r="CJ55" i="39"/>
  <c r="BY55" i="39"/>
  <c r="BW55" i="39"/>
  <c r="BL55" i="39"/>
  <c r="BJ55" i="39"/>
  <c r="AY55" i="39"/>
  <c r="AW55" i="39"/>
  <c r="AL55" i="39"/>
  <c r="AJ55" i="39"/>
  <c r="Y55" i="39"/>
  <c r="W55" i="39"/>
  <c r="L55" i="39"/>
  <c r="J55" i="39"/>
  <c r="LY54" i="39"/>
  <c r="LW54" i="39"/>
  <c r="LL54" i="39"/>
  <c r="LJ54" i="39"/>
  <c r="KY54" i="39"/>
  <c r="KW54" i="39"/>
  <c r="KL54" i="39"/>
  <c r="KJ54" i="39"/>
  <c r="JY54" i="39"/>
  <c r="JW54" i="39"/>
  <c r="JL54" i="39"/>
  <c r="JJ54" i="39"/>
  <c r="IY54" i="39"/>
  <c r="IW54" i="39"/>
  <c r="IL54" i="39"/>
  <c r="IJ54" i="39"/>
  <c r="HY54" i="39"/>
  <c r="HW54" i="39"/>
  <c r="HL54" i="39"/>
  <c r="HJ54" i="39"/>
  <c r="GY54" i="39"/>
  <c r="GW54" i="39"/>
  <c r="GL54" i="39"/>
  <c r="GJ54" i="39"/>
  <c r="FY54" i="39"/>
  <c r="FW54" i="39"/>
  <c r="FL54" i="39"/>
  <c r="FJ54" i="39"/>
  <c r="EY54" i="39"/>
  <c r="EW54" i="39"/>
  <c r="EL54" i="39"/>
  <c r="EJ54" i="39"/>
  <c r="DY54" i="39"/>
  <c r="DW54" i="39"/>
  <c r="DL54" i="39"/>
  <c r="DJ54" i="39"/>
  <c r="CY54" i="39"/>
  <c r="CW54" i="39"/>
  <c r="CL54" i="39"/>
  <c r="CJ54" i="39"/>
  <c r="BY54" i="39"/>
  <c r="BW54" i="39"/>
  <c r="BL54" i="39"/>
  <c r="BJ54" i="39"/>
  <c r="AY54" i="39"/>
  <c r="AW54" i="39"/>
  <c r="AL54" i="39"/>
  <c r="AJ54" i="39"/>
  <c r="Y54" i="39"/>
  <c r="W54" i="39"/>
  <c r="L54" i="39"/>
  <c r="J54" i="39"/>
  <c r="LY53" i="39"/>
  <c r="LW53" i="39"/>
  <c r="LL53" i="39"/>
  <c r="LJ53" i="39"/>
  <c r="KY53" i="39"/>
  <c r="KW53" i="39"/>
  <c r="KL53" i="39"/>
  <c r="KJ53" i="39"/>
  <c r="JY53" i="39"/>
  <c r="JW53" i="39"/>
  <c r="JL53" i="39"/>
  <c r="JJ53" i="39"/>
  <c r="IY53" i="39"/>
  <c r="IW53" i="39"/>
  <c r="IL53" i="39"/>
  <c r="IJ53" i="39"/>
  <c r="HY53" i="39"/>
  <c r="HW53" i="39"/>
  <c r="HL53" i="39"/>
  <c r="HJ53" i="39"/>
  <c r="GY53" i="39"/>
  <c r="GW53" i="39"/>
  <c r="GL53" i="39"/>
  <c r="GJ53" i="39"/>
  <c r="FY53" i="39"/>
  <c r="FW53" i="39"/>
  <c r="FL53" i="39"/>
  <c r="FJ53" i="39"/>
  <c r="EY53" i="39"/>
  <c r="EW53" i="39"/>
  <c r="EL53" i="39"/>
  <c r="EJ53" i="39"/>
  <c r="DY53" i="39"/>
  <c r="DW53" i="39"/>
  <c r="DL53" i="39"/>
  <c r="DJ53" i="39"/>
  <c r="CY53" i="39"/>
  <c r="CW53" i="39"/>
  <c r="CL53" i="39"/>
  <c r="CJ53" i="39"/>
  <c r="BY53" i="39"/>
  <c r="BW53" i="39"/>
  <c r="BL53" i="39"/>
  <c r="BJ53" i="39"/>
  <c r="AY53" i="39"/>
  <c r="AW53" i="39"/>
  <c r="AL53" i="39"/>
  <c r="AJ53" i="39"/>
  <c r="Y53" i="39"/>
  <c r="W53" i="39"/>
  <c r="L53" i="39"/>
  <c r="J53" i="39"/>
  <c r="LY52" i="39"/>
  <c r="LW52" i="39"/>
  <c r="LL52" i="39"/>
  <c r="LJ52" i="39"/>
  <c r="KY52" i="39"/>
  <c r="KW52" i="39"/>
  <c r="KL52" i="39"/>
  <c r="KJ52" i="39"/>
  <c r="JY52" i="39"/>
  <c r="JW52" i="39"/>
  <c r="JL52" i="39"/>
  <c r="JJ52" i="39"/>
  <c r="IY52" i="39"/>
  <c r="IW52" i="39"/>
  <c r="IL52" i="39"/>
  <c r="IJ52" i="39"/>
  <c r="HY52" i="39"/>
  <c r="HW52" i="39"/>
  <c r="HL52" i="39"/>
  <c r="HJ52" i="39"/>
  <c r="GY52" i="39"/>
  <c r="GW52" i="39"/>
  <c r="GL52" i="39"/>
  <c r="GJ52" i="39"/>
  <c r="FY52" i="39"/>
  <c r="FW52" i="39"/>
  <c r="FL52" i="39"/>
  <c r="FJ52" i="39"/>
  <c r="EY52" i="39"/>
  <c r="EW52" i="39"/>
  <c r="EL52" i="39"/>
  <c r="EJ52" i="39"/>
  <c r="DY52" i="39"/>
  <c r="DW52" i="39"/>
  <c r="DL52" i="39"/>
  <c r="DJ52" i="39"/>
  <c r="CY52" i="39"/>
  <c r="CW52" i="39"/>
  <c r="CL52" i="39"/>
  <c r="CJ52" i="39"/>
  <c r="BY52" i="39"/>
  <c r="BW52" i="39"/>
  <c r="BL52" i="39"/>
  <c r="BJ52" i="39"/>
  <c r="AY52" i="39"/>
  <c r="AW52" i="39"/>
  <c r="AL52" i="39"/>
  <c r="AJ52" i="39"/>
  <c r="Y52" i="39"/>
  <c r="W52" i="39"/>
  <c r="L52" i="39"/>
  <c r="J52" i="39"/>
  <c r="LY51" i="39"/>
  <c r="LW51" i="39"/>
  <c r="LL51" i="39"/>
  <c r="LJ51" i="39"/>
  <c r="KY51" i="39"/>
  <c r="KW51" i="39"/>
  <c r="KL51" i="39"/>
  <c r="KJ51" i="39"/>
  <c r="JY51" i="39"/>
  <c r="JW51" i="39"/>
  <c r="JL51" i="39"/>
  <c r="JJ51" i="39"/>
  <c r="IY51" i="39"/>
  <c r="IW51" i="39"/>
  <c r="IL51" i="39"/>
  <c r="IJ51" i="39"/>
  <c r="HY51" i="39"/>
  <c r="HW51" i="39"/>
  <c r="HL51" i="39"/>
  <c r="HJ51" i="39"/>
  <c r="GY51" i="39"/>
  <c r="GW51" i="39"/>
  <c r="GL51" i="39"/>
  <c r="GJ51" i="39"/>
  <c r="FY51" i="39"/>
  <c r="FW51" i="39"/>
  <c r="FL51" i="39"/>
  <c r="FJ51" i="39"/>
  <c r="EY51" i="39"/>
  <c r="EW51" i="39"/>
  <c r="EL51" i="39"/>
  <c r="EJ51" i="39"/>
  <c r="DY51" i="39"/>
  <c r="DW51" i="39"/>
  <c r="DL51" i="39"/>
  <c r="DJ51" i="39"/>
  <c r="CY51" i="39"/>
  <c r="CW51" i="39"/>
  <c r="CL51" i="39"/>
  <c r="CJ51" i="39"/>
  <c r="BY51" i="39"/>
  <c r="BW51" i="39"/>
  <c r="BL51" i="39"/>
  <c r="BJ51" i="39"/>
  <c r="AY51" i="39"/>
  <c r="AW51" i="39"/>
  <c r="AL51" i="39"/>
  <c r="AJ51" i="39"/>
  <c r="Y51" i="39"/>
  <c r="W51" i="39"/>
  <c r="L51" i="39"/>
  <c r="J51" i="39"/>
  <c r="LY50" i="39"/>
  <c r="LW50" i="39"/>
  <c r="LL50" i="39"/>
  <c r="LJ50" i="39"/>
  <c r="KY50" i="39"/>
  <c r="KW50" i="39"/>
  <c r="KL50" i="39"/>
  <c r="KJ50" i="39"/>
  <c r="JY50" i="39"/>
  <c r="JW50" i="39"/>
  <c r="JL50" i="39"/>
  <c r="JJ50" i="39"/>
  <c r="IY50" i="39"/>
  <c r="IW50" i="39"/>
  <c r="IL50" i="39"/>
  <c r="IJ50" i="39"/>
  <c r="HY50" i="39"/>
  <c r="HW50" i="39"/>
  <c r="HL50" i="39"/>
  <c r="HJ50" i="39"/>
  <c r="GY50" i="39"/>
  <c r="GW50" i="39"/>
  <c r="GL50" i="39"/>
  <c r="GJ50" i="39"/>
  <c r="FY50" i="39"/>
  <c r="FW50" i="39"/>
  <c r="FL50" i="39"/>
  <c r="FJ50" i="39"/>
  <c r="EY50" i="39"/>
  <c r="EW50" i="39"/>
  <c r="EL50" i="39"/>
  <c r="EJ50" i="39"/>
  <c r="DY50" i="39"/>
  <c r="DW50" i="39"/>
  <c r="DL50" i="39"/>
  <c r="DJ50" i="39"/>
  <c r="CY50" i="39"/>
  <c r="CW50" i="39"/>
  <c r="CL50" i="39"/>
  <c r="CJ50" i="39"/>
  <c r="BY50" i="39"/>
  <c r="BW50" i="39"/>
  <c r="BL50" i="39"/>
  <c r="BJ50" i="39"/>
  <c r="AY50" i="39"/>
  <c r="AW50" i="39"/>
  <c r="AL50" i="39"/>
  <c r="AJ50" i="39"/>
  <c r="Y50" i="39"/>
  <c r="W50" i="39"/>
  <c r="L50" i="39"/>
  <c r="J50" i="39"/>
  <c r="LY49" i="39"/>
  <c r="LW49" i="39"/>
  <c r="LL49" i="39"/>
  <c r="LJ49" i="39"/>
  <c r="KY49" i="39"/>
  <c r="KW49" i="39"/>
  <c r="KL49" i="39"/>
  <c r="KJ49" i="39"/>
  <c r="JY49" i="39"/>
  <c r="JW49" i="39"/>
  <c r="JL49" i="39"/>
  <c r="JJ49" i="39"/>
  <c r="IY49" i="39"/>
  <c r="IW49" i="39"/>
  <c r="IL49" i="39"/>
  <c r="IJ49" i="39"/>
  <c r="HY49" i="39"/>
  <c r="HW49" i="39"/>
  <c r="HL49" i="39"/>
  <c r="HJ49" i="39"/>
  <c r="GY49" i="39"/>
  <c r="GW49" i="39"/>
  <c r="GL49" i="39"/>
  <c r="GJ49" i="39"/>
  <c r="FY49" i="39"/>
  <c r="FW49" i="39"/>
  <c r="FL49" i="39"/>
  <c r="FJ49" i="39"/>
  <c r="EY49" i="39"/>
  <c r="EW49" i="39"/>
  <c r="EL49" i="39"/>
  <c r="EJ49" i="39"/>
  <c r="DY49" i="39"/>
  <c r="DW49" i="39"/>
  <c r="DL49" i="39"/>
  <c r="DJ49" i="39"/>
  <c r="CY49" i="39"/>
  <c r="CW49" i="39"/>
  <c r="CL49" i="39"/>
  <c r="CJ49" i="39"/>
  <c r="BY49" i="39"/>
  <c r="BW49" i="39"/>
  <c r="BL49" i="39"/>
  <c r="BJ49" i="39"/>
  <c r="AY49" i="39"/>
  <c r="AW49" i="39"/>
  <c r="AL49" i="39"/>
  <c r="AJ49" i="39"/>
  <c r="Y49" i="39"/>
  <c r="W49" i="39"/>
  <c r="L49" i="39"/>
  <c r="J49" i="39"/>
  <c r="LY48" i="39"/>
  <c r="LW48" i="39"/>
  <c r="LL48" i="39"/>
  <c r="LJ48" i="39"/>
  <c r="KY48" i="39"/>
  <c r="KW48" i="39"/>
  <c r="KL48" i="39"/>
  <c r="KJ48" i="39"/>
  <c r="JY48" i="39"/>
  <c r="JW48" i="39"/>
  <c r="JL48" i="39"/>
  <c r="JJ48" i="39"/>
  <c r="IY48" i="39"/>
  <c r="IW48" i="39"/>
  <c r="IL48" i="39"/>
  <c r="IJ48" i="39"/>
  <c r="HY48" i="39"/>
  <c r="HW48" i="39"/>
  <c r="HL48" i="39"/>
  <c r="HJ48" i="39"/>
  <c r="GY48" i="39"/>
  <c r="GW48" i="39"/>
  <c r="GL48" i="39"/>
  <c r="GJ48" i="39"/>
  <c r="FY48" i="39"/>
  <c r="FW48" i="39"/>
  <c r="FL48" i="39"/>
  <c r="FJ48" i="39"/>
  <c r="EY48" i="39"/>
  <c r="EW48" i="39"/>
  <c r="EL48" i="39"/>
  <c r="EJ48" i="39"/>
  <c r="DY48" i="39"/>
  <c r="DW48" i="39"/>
  <c r="DL48" i="39"/>
  <c r="DJ48" i="39"/>
  <c r="CY48" i="39"/>
  <c r="CW48" i="39"/>
  <c r="CL48" i="39"/>
  <c r="CJ48" i="39"/>
  <c r="BY48" i="39"/>
  <c r="BW48" i="39"/>
  <c r="BL48" i="39"/>
  <c r="BJ48" i="39"/>
  <c r="AY48" i="39"/>
  <c r="AW48" i="39"/>
  <c r="AL48" i="39"/>
  <c r="AJ48" i="39"/>
  <c r="Y48" i="39"/>
  <c r="W48" i="39"/>
  <c r="L48" i="39"/>
  <c r="J48" i="39"/>
  <c r="MG65" i="39"/>
  <c r="ME65" i="39"/>
  <c r="MD65" i="39"/>
  <c r="LT65" i="39"/>
  <c r="LR65" i="39"/>
  <c r="LQ65" i="39"/>
  <c r="LG65" i="39"/>
  <c r="LE65" i="39"/>
  <c r="LD65" i="39"/>
  <c r="KT65" i="39"/>
  <c r="KR65" i="39"/>
  <c r="KQ65" i="39"/>
  <c r="KG65" i="39"/>
  <c r="KE65" i="39"/>
  <c r="KD65" i="39"/>
  <c r="JT65" i="39"/>
  <c r="JR65" i="39"/>
  <c r="JQ65" i="39"/>
  <c r="JG65" i="39"/>
  <c r="JE65" i="39"/>
  <c r="JD65" i="39"/>
  <c r="IT65" i="39"/>
  <c r="IR65" i="39"/>
  <c r="IQ65" i="39"/>
  <c r="IG65" i="39"/>
  <c r="IE65" i="39"/>
  <c r="ID65" i="39"/>
  <c r="HT65" i="39"/>
  <c r="HR65" i="39"/>
  <c r="HQ65" i="39"/>
  <c r="HG65" i="39"/>
  <c r="HE65" i="39"/>
  <c r="HD65" i="39"/>
  <c r="GT65" i="39"/>
  <c r="GR65" i="39"/>
  <c r="GQ65" i="39"/>
  <c r="GG65" i="39"/>
  <c r="GE65" i="39"/>
  <c r="GD65" i="39"/>
  <c r="FT65" i="39"/>
  <c r="FR65" i="39"/>
  <c r="FQ65" i="39"/>
  <c r="FG65" i="39"/>
  <c r="FE65" i="39"/>
  <c r="FD65" i="39"/>
  <c r="ET65" i="39"/>
  <c r="ER65" i="39"/>
  <c r="EQ65" i="39"/>
  <c r="EG65" i="39"/>
  <c r="EE65" i="39"/>
  <c r="ED65" i="39"/>
  <c r="DT65" i="39"/>
  <c r="DR65" i="39"/>
  <c r="DQ65" i="39"/>
  <c r="DG65" i="39"/>
  <c r="DE65" i="39"/>
  <c r="DD65" i="39"/>
  <c r="CT65" i="39"/>
  <c r="CR65" i="39"/>
  <c r="CQ65" i="39"/>
  <c r="CG65" i="39"/>
  <c r="CE65" i="39"/>
  <c r="CD65" i="39"/>
  <c r="BT65" i="39"/>
  <c r="BR65" i="39"/>
  <c r="BQ65" i="39"/>
  <c r="BG65" i="39"/>
  <c r="BE65" i="39"/>
  <c r="BD65" i="39"/>
  <c r="AT65" i="39"/>
  <c r="AR65" i="39"/>
  <c r="AQ65" i="39"/>
  <c r="AG65" i="39"/>
  <c r="AE65" i="39"/>
  <c r="AD65" i="39"/>
  <c r="R65" i="39"/>
  <c r="Q65" i="39"/>
  <c r="MG63" i="39"/>
  <c r="ME63" i="39"/>
  <c r="MD63" i="39"/>
  <c r="LT63" i="39"/>
  <c r="LR63" i="39"/>
  <c r="LQ63" i="39"/>
  <c r="LG63" i="39"/>
  <c r="LE63" i="39"/>
  <c r="LD63" i="39"/>
  <c r="KT63" i="39"/>
  <c r="KR63" i="39"/>
  <c r="KQ63" i="39"/>
  <c r="KG63" i="39"/>
  <c r="KE63" i="39"/>
  <c r="KD63" i="39"/>
  <c r="JT63" i="39"/>
  <c r="JR63" i="39"/>
  <c r="JQ63" i="39"/>
  <c r="JG63" i="39"/>
  <c r="JE63" i="39"/>
  <c r="JD63" i="39"/>
  <c r="IT63" i="39"/>
  <c r="IR63" i="39"/>
  <c r="IQ63" i="39"/>
  <c r="IG63" i="39"/>
  <c r="IE63" i="39"/>
  <c r="ID63" i="39"/>
  <c r="HT63" i="39"/>
  <c r="HR63" i="39"/>
  <c r="HQ63" i="39"/>
  <c r="HG63" i="39"/>
  <c r="HE63" i="39"/>
  <c r="HD63" i="39"/>
  <c r="GT63" i="39"/>
  <c r="GR63" i="39"/>
  <c r="GQ63" i="39"/>
  <c r="GG63" i="39"/>
  <c r="GE63" i="39"/>
  <c r="GD63" i="39"/>
  <c r="FT63" i="39"/>
  <c r="FR63" i="39"/>
  <c r="FQ63" i="39"/>
  <c r="FG63" i="39"/>
  <c r="FE63" i="39"/>
  <c r="FD63" i="39"/>
  <c r="ET63" i="39"/>
  <c r="ER63" i="39"/>
  <c r="EQ63" i="39"/>
  <c r="EG63" i="39"/>
  <c r="EE63" i="39"/>
  <c r="ED63" i="39"/>
  <c r="DT63" i="39"/>
  <c r="DR63" i="39"/>
  <c r="DQ63" i="39"/>
  <c r="DG63" i="39"/>
  <c r="DE63" i="39"/>
  <c r="DD63" i="39"/>
  <c r="CT63" i="39"/>
  <c r="CR63" i="39"/>
  <c r="CQ63" i="39"/>
  <c r="CG63" i="39"/>
  <c r="CE63" i="39"/>
  <c r="CD63" i="39"/>
  <c r="BT63" i="39"/>
  <c r="BR63" i="39"/>
  <c r="BQ63" i="39"/>
  <c r="BG63" i="39"/>
  <c r="BE63" i="39"/>
  <c r="BD63" i="39"/>
  <c r="AT63" i="39"/>
  <c r="AR63" i="39"/>
  <c r="AQ63" i="39"/>
  <c r="AG63" i="39"/>
  <c r="AE63" i="39"/>
  <c r="AD63" i="39"/>
  <c r="T63" i="39"/>
  <c r="R63" i="39"/>
  <c r="Q63" i="39"/>
  <c r="MG62" i="39"/>
  <c r="ME62" i="39"/>
  <c r="MD62" i="39"/>
  <c r="LT62" i="39"/>
  <c r="LR62" i="39"/>
  <c r="LQ62" i="39"/>
  <c r="LG62" i="39"/>
  <c r="LE62" i="39"/>
  <c r="LD62" i="39"/>
  <c r="KT62" i="39"/>
  <c r="KR62" i="39"/>
  <c r="KQ62" i="39"/>
  <c r="KG62" i="39"/>
  <c r="KE62" i="39"/>
  <c r="KD62" i="39"/>
  <c r="JT62" i="39"/>
  <c r="JR62" i="39"/>
  <c r="JQ62" i="39"/>
  <c r="JG62" i="39"/>
  <c r="JE62" i="39"/>
  <c r="JD62" i="39"/>
  <c r="IT62" i="39"/>
  <c r="IR62" i="39"/>
  <c r="IQ62" i="39"/>
  <c r="IG62" i="39"/>
  <c r="IE62" i="39"/>
  <c r="ID62" i="39"/>
  <c r="HT62" i="39"/>
  <c r="HR62" i="39"/>
  <c r="HQ62" i="39"/>
  <c r="HG62" i="39"/>
  <c r="HE62" i="39"/>
  <c r="HD62" i="39"/>
  <c r="GT62" i="39"/>
  <c r="GR62" i="39"/>
  <c r="GQ62" i="39"/>
  <c r="GG62" i="39"/>
  <c r="GE62" i="39"/>
  <c r="GD62" i="39"/>
  <c r="FT62" i="39"/>
  <c r="FR62" i="39"/>
  <c r="FQ62" i="39"/>
  <c r="FG62" i="39"/>
  <c r="FE62" i="39"/>
  <c r="FD62" i="39"/>
  <c r="ET62" i="39"/>
  <c r="ER62" i="39"/>
  <c r="EQ62" i="39"/>
  <c r="EG62" i="39"/>
  <c r="EE62" i="39"/>
  <c r="ED62" i="39"/>
  <c r="DT62" i="39"/>
  <c r="DR62" i="39"/>
  <c r="DQ62" i="39"/>
  <c r="DG62" i="39"/>
  <c r="DE62" i="39"/>
  <c r="DD62" i="39"/>
  <c r="CT62" i="39"/>
  <c r="CR62" i="39"/>
  <c r="CQ62" i="39"/>
  <c r="CG62" i="39"/>
  <c r="CE62" i="39"/>
  <c r="CD62" i="39"/>
  <c r="BT62" i="39"/>
  <c r="BR62" i="39"/>
  <c r="BQ62" i="39"/>
  <c r="BG62" i="39"/>
  <c r="BE62" i="39"/>
  <c r="BD62" i="39"/>
  <c r="AT62" i="39"/>
  <c r="AR62" i="39"/>
  <c r="AQ62" i="39"/>
  <c r="AG62" i="39"/>
  <c r="AE62" i="39"/>
  <c r="AD62" i="39"/>
  <c r="R62" i="39"/>
  <c r="Q62" i="39"/>
  <c r="MG60" i="39"/>
  <c r="ME60" i="39"/>
  <c r="MD60" i="39"/>
  <c r="LT60" i="39"/>
  <c r="LR60" i="39"/>
  <c r="LQ60" i="39"/>
  <c r="LG60" i="39"/>
  <c r="LE60" i="39"/>
  <c r="LD60" i="39"/>
  <c r="KT60" i="39"/>
  <c r="KR60" i="39"/>
  <c r="KQ60" i="39"/>
  <c r="KG60" i="39"/>
  <c r="KE60" i="39"/>
  <c r="KD60" i="39"/>
  <c r="JT60" i="39"/>
  <c r="JR60" i="39"/>
  <c r="JQ60" i="39"/>
  <c r="JG60" i="39"/>
  <c r="JE60" i="39"/>
  <c r="JD60" i="39"/>
  <c r="IT60" i="39"/>
  <c r="IR60" i="39"/>
  <c r="IQ60" i="39"/>
  <c r="IG60" i="39"/>
  <c r="IE60" i="39"/>
  <c r="ID60" i="39"/>
  <c r="HT60" i="39"/>
  <c r="HR60" i="39"/>
  <c r="HQ60" i="39"/>
  <c r="HG60" i="39"/>
  <c r="HE60" i="39"/>
  <c r="HD60" i="39"/>
  <c r="GT60" i="39"/>
  <c r="GR60" i="39"/>
  <c r="GQ60" i="39"/>
  <c r="GG60" i="39"/>
  <c r="GE60" i="39"/>
  <c r="GD60" i="39"/>
  <c r="FT60" i="39"/>
  <c r="FR60" i="39"/>
  <c r="FQ60" i="39"/>
  <c r="FG60" i="39"/>
  <c r="FE60" i="39"/>
  <c r="FD60" i="39"/>
  <c r="ET60" i="39"/>
  <c r="ER60" i="39"/>
  <c r="EQ60" i="39"/>
  <c r="EG60" i="39"/>
  <c r="EE60" i="39"/>
  <c r="ED60" i="39"/>
  <c r="DT60" i="39"/>
  <c r="DR60" i="39"/>
  <c r="DQ60" i="39"/>
  <c r="DG60" i="39"/>
  <c r="DE60" i="39"/>
  <c r="DD60" i="39"/>
  <c r="CT60" i="39"/>
  <c r="CR60" i="39"/>
  <c r="CQ60" i="39"/>
  <c r="CG60" i="39"/>
  <c r="CE60" i="39"/>
  <c r="CD60" i="39"/>
  <c r="BT60" i="39"/>
  <c r="BR60" i="39"/>
  <c r="BQ60" i="39"/>
  <c r="BG60" i="39"/>
  <c r="BE60" i="39"/>
  <c r="BD60" i="39"/>
  <c r="AT60" i="39"/>
  <c r="AR60" i="39"/>
  <c r="AQ60" i="39"/>
  <c r="AG60" i="39"/>
  <c r="AE60" i="39"/>
  <c r="AD60" i="39"/>
  <c r="R60" i="39"/>
  <c r="Q60" i="39"/>
  <c r="T60" i="39" s="1"/>
  <c r="MG59" i="39"/>
  <c r="ME59" i="39"/>
  <c r="MD59" i="39"/>
  <c r="LT59" i="39"/>
  <c r="LR59" i="39"/>
  <c r="LQ59" i="39"/>
  <c r="LG59" i="39"/>
  <c r="LE59" i="39"/>
  <c r="LD59" i="39"/>
  <c r="KT59" i="39"/>
  <c r="KR59" i="39"/>
  <c r="KQ59" i="39"/>
  <c r="KG59" i="39"/>
  <c r="KE59" i="39"/>
  <c r="KD59" i="39"/>
  <c r="JT59" i="39"/>
  <c r="JR59" i="39"/>
  <c r="JQ59" i="39"/>
  <c r="JG59" i="39"/>
  <c r="JE59" i="39"/>
  <c r="JD59" i="39"/>
  <c r="IT59" i="39"/>
  <c r="IR59" i="39"/>
  <c r="IQ59" i="39"/>
  <c r="IG59" i="39"/>
  <c r="IE59" i="39"/>
  <c r="ID59" i="39"/>
  <c r="HT59" i="39"/>
  <c r="HR59" i="39"/>
  <c r="HQ59" i="39"/>
  <c r="HG59" i="39"/>
  <c r="HE59" i="39"/>
  <c r="HD59" i="39"/>
  <c r="GT59" i="39"/>
  <c r="GR59" i="39"/>
  <c r="GQ59" i="39"/>
  <c r="GG59" i="39"/>
  <c r="GE59" i="39"/>
  <c r="GD59" i="39"/>
  <c r="FT59" i="39"/>
  <c r="FR59" i="39"/>
  <c r="FQ59" i="39"/>
  <c r="FG59" i="39"/>
  <c r="FE59" i="39"/>
  <c r="FD59" i="39"/>
  <c r="ET59" i="39"/>
  <c r="ER59" i="39"/>
  <c r="EQ59" i="39"/>
  <c r="EG59" i="39"/>
  <c r="EE59" i="39"/>
  <c r="ED59" i="39"/>
  <c r="DT59" i="39"/>
  <c r="DR59" i="39"/>
  <c r="DQ59" i="39"/>
  <c r="DG59" i="39"/>
  <c r="DE59" i="39"/>
  <c r="DD59" i="39"/>
  <c r="CT59" i="39"/>
  <c r="CR59" i="39"/>
  <c r="CQ59" i="39"/>
  <c r="CG59" i="39"/>
  <c r="CE59" i="39"/>
  <c r="CD59" i="39"/>
  <c r="BT59" i="39"/>
  <c r="BR59" i="39"/>
  <c r="BQ59" i="39"/>
  <c r="BG59" i="39"/>
  <c r="BE59" i="39"/>
  <c r="BD59" i="39"/>
  <c r="AT59" i="39"/>
  <c r="AR59" i="39"/>
  <c r="AQ59" i="39"/>
  <c r="AG59" i="39"/>
  <c r="AE59" i="39"/>
  <c r="AD59" i="39"/>
  <c r="T59" i="39"/>
  <c r="R59" i="39"/>
  <c r="Q59" i="39"/>
  <c r="MG58" i="39"/>
  <c r="ME58" i="39"/>
  <c r="MD58" i="39"/>
  <c r="LT58" i="39"/>
  <c r="LR58" i="39"/>
  <c r="LQ58" i="39"/>
  <c r="LG58" i="39"/>
  <c r="LE58" i="39"/>
  <c r="LD58" i="39"/>
  <c r="KT58" i="39"/>
  <c r="KR58" i="39"/>
  <c r="KQ58" i="39"/>
  <c r="KG58" i="39"/>
  <c r="KE58" i="39"/>
  <c r="KD58" i="39"/>
  <c r="JT58" i="39"/>
  <c r="JR58" i="39"/>
  <c r="JQ58" i="39"/>
  <c r="JG58" i="39"/>
  <c r="JE58" i="39"/>
  <c r="JD58" i="39"/>
  <c r="IT58" i="39"/>
  <c r="IR58" i="39"/>
  <c r="IQ58" i="39"/>
  <c r="IG58" i="39"/>
  <c r="IE58" i="39"/>
  <c r="ID58" i="39"/>
  <c r="HT58" i="39"/>
  <c r="HR58" i="39"/>
  <c r="HQ58" i="39"/>
  <c r="HG58" i="39"/>
  <c r="HE58" i="39"/>
  <c r="HD58" i="39"/>
  <c r="GT58" i="39"/>
  <c r="GR58" i="39"/>
  <c r="GQ58" i="39"/>
  <c r="GG58" i="39"/>
  <c r="GE58" i="39"/>
  <c r="GD58" i="39"/>
  <c r="FT58" i="39"/>
  <c r="FR58" i="39"/>
  <c r="FQ58" i="39"/>
  <c r="FG58" i="39"/>
  <c r="FE58" i="39"/>
  <c r="FD58" i="39"/>
  <c r="ET58" i="39"/>
  <c r="ER58" i="39"/>
  <c r="EQ58" i="39"/>
  <c r="EG58" i="39"/>
  <c r="EE58" i="39"/>
  <c r="ED58" i="39"/>
  <c r="DT58" i="39"/>
  <c r="DR58" i="39"/>
  <c r="DQ58" i="39"/>
  <c r="DG58" i="39"/>
  <c r="DE58" i="39"/>
  <c r="DD58" i="39"/>
  <c r="CT58" i="39"/>
  <c r="CR58" i="39"/>
  <c r="CQ58" i="39"/>
  <c r="CG58" i="39"/>
  <c r="CE58" i="39"/>
  <c r="CD58" i="39"/>
  <c r="BT58" i="39"/>
  <c r="BR58" i="39"/>
  <c r="BQ58" i="39"/>
  <c r="BG58" i="39"/>
  <c r="BE58" i="39"/>
  <c r="BD58" i="39"/>
  <c r="AT58" i="39"/>
  <c r="AR58" i="39"/>
  <c r="AQ58" i="39"/>
  <c r="AG58" i="39"/>
  <c r="AE58" i="39"/>
  <c r="AD58" i="39"/>
  <c r="T58" i="39"/>
  <c r="R58" i="39"/>
  <c r="Q58" i="39"/>
  <c r="MG57" i="39"/>
  <c r="ME57" i="39"/>
  <c r="MD57" i="39"/>
  <c r="LT57" i="39"/>
  <c r="LR57" i="39"/>
  <c r="LQ57" i="39"/>
  <c r="LG57" i="39"/>
  <c r="LE57" i="39"/>
  <c r="LD57" i="39"/>
  <c r="KT57" i="39"/>
  <c r="KR57" i="39"/>
  <c r="KQ57" i="39"/>
  <c r="KG57" i="39"/>
  <c r="KE57" i="39"/>
  <c r="KD57" i="39"/>
  <c r="JT57" i="39"/>
  <c r="JR57" i="39"/>
  <c r="JQ57" i="39"/>
  <c r="JG57" i="39"/>
  <c r="JE57" i="39"/>
  <c r="JD57" i="39"/>
  <c r="IT57" i="39"/>
  <c r="IR57" i="39"/>
  <c r="IQ57" i="39"/>
  <c r="IG57" i="39"/>
  <c r="IE57" i="39"/>
  <c r="ID57" i="39"/>
  <c r="HT57" i="39"/>
  <c r="HR57" i="39"/>
  <c r="HQ57" i="39"/>
  <c r="HG57" i="39"/>
  <c r="HE57" i="39"/>
  <c r="HD57" i="39"/>
  <c r="GT57" i="39"/>
  <c r="GR57" i="39"/>
  <c r="GQ57" i="39"/>
  <c r="GG57" i="39"/>
  <c r="GE57" i="39"/>
  <c r="GD57" i="39"/>
  <c r="FT57" i="39"/>
  <c r="FR57" i="39"/>
  <c r="FQ57" i="39"/>
  <c r="FG57" i="39"/>
  <c r="FE57" i="39"/>
  <c r="FD57" i="39"/>
  <c r="ET57" i="39"/>
  <c r="ER57" i="39"/>
  <c r="EQ57" i="39"/>
  <c r="EG57" i="39"/>
  <c r="EE57" i="39"/>
  <c r="ED57" i="39"/>
  <c r="DT57" i="39"/>
  <c r="DR57" i="39"/>
  <c r="DQ57" i="39"/>
  <c r="DG57" i="39"/>
  <c r="DE57" i="39"/>
  <c r="DD57" i="39"/>
  <c r="CT57" i="39"/>
  <c r="CR57" i="39"/>
  <c r="CQ57" i="39"/>
  <c r="CG57" i="39"/>
  <c r="CE57" i="39"/>
  <c r="CD57" i="39"/>
  <c r="BT57" i="39"/>
  <c r="BR57" i="39"/>
  <c r="BQ57" i="39"/>
  <c r="BG57" i="39"/>
  <c r="BE57" i="39"/>
  <c r="BD57" i="39"/>
  <c r="AT57" i="39"/>
  <c r="AR57" i="39"/>
  <c r="AQ57" i="39"/>
  <c r="AG57" i="39"/>
  <c r="AE57" i="39"/>
  <c r="AD57" i="39"/>
  <c r="R57" i="39"/>
  <c r="Q57" i="39"/>
  <c r="MG55" i="39"/>
  <c r="ME55" i="39"/>
  <c r="MD55" i="39"/>
  <c r="LT55" i="39"/>
  <c r="LR55" i="39"/>
  <c r="LQ55" i="39"/>
  <c r="LG55" i="39"/>
  <c r="LE55" i="39"/>
  <c r="LD55" i="39"/>
  <c r="KT55" i="39"/>
  <c r="KR55" i="39"/>
  <c r="KQ55" i="39"/>
  <c r="KG55" i="39"/>
  <c r="KE55" i="39"/>
  <c r="KD55" i="39"/>
  <c r="JT55" i="39"/>
  <c r="JR55" i="39"/>
  <c r="JQ55" i="39"/>
  <c r="JG55" i="39"/>
  <c r="JE55" i="39"/>
  <c r="JD55" i="39"/>
  <c r="IT55" i="39"/>
  <c r="IR55" i="39"/>
  <c r="IQ55" i="39"/>
  <c r="IG55" i="39"/>
  <c r="IE55" i="39"/>
  <c r="ID55" i="39"/>
  <c r="HT55" i="39"/>
  <c r="HR55" i="39"/>
  <c r="HQ55" i="39"/>
  <c r="HG55" i="39"/>
  <c r="HE55" i="39"/>
  <c r="HD55" i="39"/>
  <c r="GT55" i="39"/>
  <c r="GR55" i="39"/>
  <c r="GQ55" i="39"/>
  <c r="GG55" i="39"/>
  <c r="GE55" i="39"/>
  <c r="GD55" i="39"/>
  <c r="FT55" i="39"/>
  <c r="FR55" i="39"/>
  <c r="FQ55" i="39"/>
  <c r="FG55" i="39"/>
  <c r="FE55" i="39"/>
  <c r="FD55" i="39"/>
  <c r="ET55" i="39"/>
  <c r="ER55" i="39"/>
  <c r="EQ55" i="39"/>
  <c r="EG55" i="39"/>
  <c r="EE55" i="39"/>
  <c r="ED55" i="39"/>
  <c r="DT55" i="39"/>
  <c r="DR55" i="39"/>
  <c r="DQ55" i="39"/>
  <c r="DG55" i="39"/>
  <c r="DE55" i="39"/>
  <c r="DD55" i="39"/>
  <c r="CT55" i="39"/>
  <c r="CR55" i="39"/>
  <c r="CQ55" i="39"/>
  <c r="CG55" i="39"/>
  <c r="CE55" i="39"/>
  <c r="CD55" i="39"/>
  <c r="BT55" i="39"/>
  <c r="BR55" i="39"/>
  <c r="BQ55" i="39"/>
  <c r="BG55" i="39"/>
  <c r="BE55" i="39"/>
  <c r="BD55" i="39"/>
  <c r="AT55" i="39"/>
  <c r="AR55" i="39"/>
  <c r="AQ55" i="39"/>
  <c r="AG55" i="39"/>
  <c r="AE55" i="39"/>
  <c r="AD55" i="39"/>
  <c r="T55" i="39"/>
  <c r="R55" i="39"/>
  <c r="Q55" i="39"/>
  <c r="MG54" i="39"/>
  <c r="ME54" i="39"/>
  <c r="MD54" i="39"/>
  <c r="LT54" i="39"/>
  <c r="LR54" i="39"/>
  <c r="LQ54" i="39"/>
  <c r="LG54" i="39"/>
  <c r="LE54" i="39"/>
  <c r="LD54" i="39"/>
  <c r="KT54" i="39"/>
  <c r="KR54" i="39"/>
  <c r="KQ54" i="39"/>
  <c r="KG54" i="39"/>
  <c r="KE54" i="39"/>
  <c r="KD54" i="39"/>
  <c r="JT54" i="39"/>
  <c r="JR54" i="39"/>
  <c r="JQ54" i="39"/>
  <c r="JG54" i="39"/>
  <c r="JE54" i="39"/>
  <c r="JD54" i="39"/>
  <c r="IT54" i="39"/>
  <c r="IR54" i="39"/>
  <c r="IQ54" i="39"/>
  <c r="IG54" i="39"/>
  <c r="IE54" i="39"/>
  <c r="ID54" i="39"/>
  <c r="HT54" i="39"/>
  <c r="HR54" i="39"/>
  <c r="HQ54" i="39"/>
  <c r="HG54" i="39"/>
  <c r="HE54" i="39"/>
  <c r="HD54" i="39"/>
  <c r="GT54" i="39"/>
  <c r="GR54" i="39"/>
  <c r="GQ54" i="39"/>
  <c r="GG54" i="39"/>
  <c r="GE54" i="39"/>
  <c r="GD54" i="39"/>
  <c r="FT54" i="39"/>
  <c r="FR54" i="39"/>
  <c r="FQ54" i="39"/>
  <c r="FG54" i="39"/>
  <c r="FE54" i="39"/>
  <c r="FD54" i="39"/>
  <c r="ET54" i="39"/>
  <c r="ER54" i="39"/>
  <c r="EQ54" i="39"/>
  <c r="EG54" i="39"/>
  <c r="EE54" i="39"/>
  <c r="ED54" i="39"/>
  <c r="DT54" i="39"/>
  <c r="DR54" i="39"/>
  <c r="DQ54" i="39"/>
  <c r="DG54" i="39"/>
  <c r="DE54" i="39"/>
  <c r="DD54" i="39"/>
  <c r="CT54" i="39"/>
  <c r="CR54" i="39"/>
  <c r="CQ54" i="39"/>
  <c r="CG54" i="39"/>
  <c r="CE54" i="39"/>
  <c r="CD54" i="39"/>
  <c r="BT54" i="39"/>
  <c r="BR54" i="39"/>
  <c r="BQ54" i="39"/>
  <c r="BG54" i="39"/>
  <c r="BE54" i="39"/>
  <c r="BD54" i="39"/>
  <c r="AT54" i="39"/>
  <c r="AR54" i="39"/>
  <c r="AQ54" i="39"/>
  <c r="AG54" i="39"/>
  <c r="AE54" i="39"/>
  <c r="AD54" i="39"/>
  <c r="T54" i="39"/>
  <c r="R54" i="39"/>
  <c r="Q54" i="39"/>
  <c r="MG53" i="39"/>
  <c r="ME53" i="39"/>
  <c r="MD53" i="39"/>
  <c r="LT53" i="39"/>
  <c r="LR53" i="39"/>
  <c r="LQ53" i="39"/>
  <c r="LG53" i="39"/>
  <c r="LE53" i="39"/>
  <c r="LD53" i="39"/>
  <c r="KT53" i="39"/>
  <c r="KR53" i="39"/>
  <c r="KQ53" i="39"/>
  <c r="KG53" i="39"/>
  <c r="KE53" i="39"/>
  <c r="KD53" i="39"/>
  <c r="JT53" i="39"/>
  <c r="JR53" i="39"/>
  <c r="JQ53" i="39"/>
  <c r="JG53" i="39"/>
  <c r="JE53" i="39"/>
  <c r="JD53" i="39"/>
  <c r="IT53" i="39"/>
  <c r="IR53" i="39"/>
  <c r="IQ53" i="39"/>
  <c r="IG53" i="39"/>
  <c r="IE53" i="39"/>
  <c r="ID53" i="39"/>
  <c r="HT53" i="39"/>
  <c r="HR53" i="39"/>
  <c r="HQ53" i="39"/>
  <c r="HG53" i="39"/>
  <c r="HE53" i="39"/>
  <c r="HD53" i="39"/>
  <c r="GT53" i="39"/>
  <c r="GR53" i="39"/>
  <c r="GQ53" i="39"/>
  <c r="GG53" i="39"/>
  <c r="GE53" i="39"/>
  <c r="GD53" i="39"/>
  <c r="FT53" i="39"/>
  <c r="FR53" i="39"/>
  <c r="FQ53" i="39"/>
  <c r="FG53" i="39"/>
  <c r="FE53" i="39"/>
  <c r="FD53" i="39"/>
  <c r="ET53" i="39"/>
  <c r="ER53" i="39"/>
  <c r="EQ53" i="39"/>
  <c r="EG53" i="39"/>
  <c r="EE53" i="39"/>
  <c r="ED53" i="39"/>
  <c r="DT53" i="39"/>
  <c r="DR53" i="39"/>
  <c r="DQ53" i="39"/>
  <c r="DG53" i="39"/>
  <c r="DE53" i="39"/>
  <c r="DD53" i="39"/>
  <c r="CT53" i="39"/>
  <c r="CR53" i="39"/>
  <c r="CQ53" i="39"/>
  <c r="CG53" i="39"/>
  <c r="CE53" i="39"/>
  <c r="CD53" i="39"/>
  <c r="BT53" i="39"/>
  <c r="BR53" i="39"/>
  <c r="BQ53" i="39"/>
  <c r="BG53" i="39"/>
  <c r="BE53" i="39"/>
  <c r="BD53" i="39"/>
  <c r="AT53" i="39"/>
  <c r="AR53" i="39"/>
  <c r="AQ53" i="39"/>
  <c r="AG53" i="39"/>
  <c r="AE53" i="39"/>
  <c r="AD53" i="39"/>
  <c r="T53" i="39"/>
  <c r="R53" i="39"/>
  <c r="Q53" i="39"/>
  <c r="MG52" i="39"/>
  <c r="ME52" i="39"/>
  <c r="MD52" i="39"/>
  <c r="LT52" i="39"/>
  <c r="LR52" i="39"/>
  <c r="LQ52" i="39"/>
  <c r="LG52" i="39"/>
  <c r="LE52" i="39"/>
  <c r="LD52" i="39"/>
  <c r="KT52" i="39"/>
  <c r="KR52" i="39"/>
  <c r="KQ52" i="39"/>
  <c r="KG52" i="39"/>
  <c r="KE52" i="39"/>
  <c r="KD52" i="39"/>
  <c r="JT52" i="39"/>
  <c r="JR52" i="39"/>
  <c r="JQ52" i="39"/>
  <c r="JG52" i="39"/>
  <c r="JE52" i="39"/>
  <c r="JD52" i="39"/>
  <c r="IT52" i="39"/>
  <c r="IR52" i="39"/>
  <c r="IQ52" i="39"/>
  <c r="IG52" i="39"/>
  <c r="IE52" i="39"/>
  <c r="ID52" i="39"/>
  <c r="HT52" i="39"/>
  <c r="HR52" i="39"/>
  <c r="HQ52" i="39"/>
  <c r="HG52" i="39"/>
  <c r="HE52" i="39"/>
  <c r="HD52" i="39"/>
  <c r="GT52" i="39"/>
  <c r="GR52" i="39"/>
  <c r="GQ52" i="39"/>
  <c r="GG52" i="39"/>
  <c r="GE52" i="39"/>
  <c r="GD52" i="39"/>
  <c r="FT52" i="39"/>
  <c r="FR52" i="39"/>
  <c r="FQ52" i="39"/>
  <c r="FG52" i="39"/>
  <c r="FE52" i="39"/>
  <c r="FD52" i="39"/>
  <c r="ET52" i="39"/>
  <c r="ER52" i="39"/>
  <c r="EQ52" i="39"/>
  <c r="EG52" i="39"/>
  <c r="EE52" i="39"/>
  <c r="ED52" i="39"/>
  <c r="DT52" i="39"/>
  <c r="DR52" i="39"/>
  <c r="DQ52" i="39"/>
  <c r="DG52" i="39"/>
  <c r="DE52" i="39"/>
  <c r="DD52" i="39"/>
  <c r="CT52" i="39"/>
  <c r="CR52" i="39"/>
  <c r="CQ52" i="39"/>
  <c r="CG52" i="39"/>
  <c r="CE52" i="39"/>
  <c r="CD52" i="39"/>
  <c r="BT52" i="39"/>
  <c r="BR52" i="39"/>
  <c r="BQ52" i="39"/>
  <c r="BE52" i="39"/>
  <c r="BD52" i="39"/>
  <c r="AT52" i="39"/>
  <c r="AR52" i="39"/>
  <c r="AQ52" i="39"/>
  <c r="AG52" i="39"/>
  <c r="AE52" i="39"/>
  <c r="AD52" i="39"/>
  <c r="R52" i="39"/>
  <c r="Q52" i="39"/>
  <c r="MG51" i="39"/>
  <c r="ME51" i="39"/>
  <c r="MD51" i="39"/>
  <c r="LT51" i="39"/>
  <c r="LR51" i="39"/>
  <c r="LQ51" i="39"/>
  <c r="LG51" i="39"/>
  <c r="LE51" i="39"/>
  <c r="LD51" i="39"/>
  <c r="KT51" i="39"/>
  <c r="KR51" i="39"/>
  <c r="KQ51" i="39"/>
  <c r="KG51" i="39"/>
  <c r="KE51" i="39"/>
  <c r="KD51" i="39"/>
  <c r="JT51" i="39"/>
  <c r="JR51" i="39"/>
  <c r="JQ51" i="39"/>
  <c r="JG51" i="39"/>
  <c r="JE51" i="39"/>
  <c r="JD51" i="39"/>
  <c r="IT51" i="39"/>
  <c r="IR51" i="39"/>
  <c r="IQ51" i="39"/>
  <c r="IG51" i="39"/>
  <c r="IE51" i="39"/>
  <c r="ID51" i="39"/>
  <c r="HT51" i="39"/>
  <c r="HR51" i="39"/>
  <c r="HQ51" i="39"/>
  <c r="HG51" i="39"/>
  <c r="HE51" i="39"/>
  <c r="HD51" i="39"/>
  <c r="GT51" i="39"/>
  <c r="GR51" i="39"/>
  <c r="GQ51" i="39"/>
  <c r="GG51" i="39"/>
  <c r="GE51" i="39"/>
  <c r="GD51" i="39"/>
  <c r="FT51" i="39"/>
  <c r="FR51" i="39"/>
  <c r="FQ51" i="39"/>
  <c r="FG51" i="39"/>
  <c r="FE51" i="39"/>
  <c r="FD51" i="39"/>
  <c r="ET51" i="39"/>
  <c r="ER51" i="39"/>
  <c r="EQ51" i="39"/>
  <c r="EG51" i="39"/>
  <c r="EE51" i="39"/>
  <c r="ED51" i="39"/>
  <c r="DT51" i="39"/>
  <c r="DR51" i="39"/>
  <c r="DQ51" i="39"/>
  <c r="DG51" i="39"/>
  <c r="DE51" i="39"/>
  <c r="DD51" i="39"/>
  <c r="CT51" i="39"/>
  <c r="CR51" i="39"/>
  <c r="CQ51" i="39"/>
  <c r="CG51" i="39"/>
  <c r="CE51" i="39"/>
  <c r="CD51" i="39"/>
  <c r="BT51" i="39"/>
  <c r="BR51" i="39"/>
  <c r="BQ51" i="39"/>
  <c r="BG51" i="39"/>
  <c r="BE51" i="39"/>
  <c r="BD51" i="39"/>
  <c r="AT51" i="39"/>
  <c r="AR51" i="39"/>
  <c r="AQ51" i="39"/>
  <c r="AG51" i="39"/>
  <c r="AE51" i="39"/>
  <c r="AD51" i="39"/>
  <c r="R51" i="39"/>
  <c r="Q51" i="39"/>
  <c r="MG50" i="39"/>
  <c r="ME50" i="39"/>
  <c r="MD50" i="39"/>
  <c r="LT50" i="39"/>
  <c r="LR50" i="39"/>
  <c r="LQ50" i="39"/>
  <c r="LG50" i="39"/>
  <c r="LE50" i="39"/>
  <c r="LD50" i="39"/>
  <c r="KT50" i="39"/>
  <c r="KR50" i="39"/>
  <c r="KQ50" i="39"/>
  <c r="KG50" i="39"/>
  <c r="KE50" i="39"/>
  <c r="KD50" i="39"/>
  <c r="JT50" i="39"/>
  <c r="JR50" i="39"/>
  <c r="JQ50" i="39"/>
  <c r="JG50" i="39"/>
  <c r="JE50" i="39"/>
  <c r="JD50" i="39"/>
  <c r="IT50" i="39"/>
  <c r="IR50" i="39"/>
  <c r="IQ50" i="39"/>
  <c r="IG50" i="39"/>
  <c r="IE50" i="39"/>
  <c r="ID50" i="39"/>
  <c r="HT50" i="39"/>
  <c r="HR50" i="39"/>
  <c r="HQ50" i="39"/>
  <c r="HG50" i="39"/>
  <c r="HE50" i="39"/>
  <c r="HD50" i="39"/>
  <c r="GT50" i="39"/>
  <c r="GR50" i="39"/>
  <c r="GQ50" i="39"/>
  <c r="GG50" i="39"/>
  <c r="GE50" i="39"/>
  <c r="GD50" i="39"/>
  <c r="FT50" i="39"/>
  <c r="FR50" i="39"/>
  <c r="FQ50" i="39"/>
  <c r="FG50" i="39"/>
  <c r="FE50" i="39"/>
  <c r="FD50" i="39"/>
  <c r="ET50" i="39"/>
  <c r="ER50" i="39"/>
  <c r="EQ50" i="39"/>
  <c r="EG50" i="39"/>
  <c r="EE50" i="39"/>
  <c r="ED50" i="39"/>
  <c r="DT50" i="39"/>
  <c r="DR50" i="39"/>
  <c r="DQ50" i="39"/>
  <c r="DG50" i="39"/>
  <c r="DE50" i="39"/>
  <c r="DD50" i="39"/>
  <c r="CT50" i="39"/>
  <c r="CR50" i="39"/>
  <c r="CQ50" i="39"/>
  <c r="CG50" i="39"/>
  <c r="CE50" i="39"/>
  <c r="CD50" i="39"/>
  <c r="BT50" i="39"/>
  <c r="BR50" i="39"/>
  <c r="BQ50" i="39"/>
  <c r="BG50" i="39"/>
  <c r="BE50" i="39"/>
  <c r="BD50" i="39"/>
  <c r="AT50" i="39"/>
  <c r="AR50" i="39"/>
  <c r="AQ50" i="39"/>
  <c r="AG50" i="39"/>
  <c r="AE50" i="39"/>
  <c r="AD50" i="39"/>
  <c r="R50" i="39"/>
  <c r="Q50" i="39"/>
  <c r="MG49" i="39"/>
  <c r="ME49" i="39"/>
  <c r="MD49" i="39"/>
  <c r="LT49" i="39"/>
  <c r="LR49" i="39"/>
  <c r="LQ49" i="39"/>
  <c r="LG49" i="39"/>
  <c r="LE49" i="39"/>
  <c r="LD49" i="39"/>
  <c r="KT49" i="39"/>
  <c r="KR49" i="39"/>
  <c r="KQ49" i="39"/>
  <c r="KG49" i="39"/>
  <c r="KE49" i="39"/>
  <c r="KD49" i="39"/>
  <c r="JT49" i="39"/>
  <c r="JR49" i="39"/>
  <c r="JQ49" i="39"/>
  <c r="JG49" i="39"/>
  <c r="JE49" i="39"/>
  <c r="JD49" i="39"/>
  <c r="IT49" i="39"/>
  <c r="IR49" i="39"/>
  <c r="IQ49" i="39"/>
  <c r="IG49" i="39"/>
  <c r="IE49" i="39"/>
  <c r="ID49" i="39"/>
  <c r="HT49" i="39"/>
  <c r="HR49" i="39"/>
  <c r="HQ49" i="39"/>
  <c r="HG49" i="39"/>
  <c r="HE49" i="39"/>
  <c r="HD49" i="39"/>
  <c r="GT49" i="39"/>
  <c r="GR49" i="39"/>
  <c r="GQ49" i="39"/>
  <c r="GG49" i="39"/>
  <c r="GE49" i="39"/>
  <c r="GD49" i="39"/>
  <c r="FT49" i="39"/>
  <c r="FR49" i="39"/>
  <c r="FQ49" i="39"/>
  <c r="FG49" i="39"/>
  <c r="FE49" i="39"/>
  <c r="FD49" i="39"/>
  <c r="ET49" i="39"/>
  <c r="ER49" i="39"/>
  <c r="EQ49" i="39"/>
  <c r="EG49" i="39"/>
  <c r="EE49" i="39"/>
  <c r="ED49" i="39"/>
  <c r="DT49" i="39"/>
  <c r="DR49" i="39"/>
  <c r="DQ49" i="39"/>
  <c r="DG49" i="39"/>
  <c r="DE49" i="39"/>
  <c r="DD49" i="39"/>
  <c r="CT49" i="39"/>
  <c r="CR49" i="39"/>
  <c r="CQ49" i="39"/>
  <c r="CG49" i="39"/>
  <c r="CE49" i="39"/>
  <c r="CD49" i="39"/>
  <c r="BT49" i="39"/>
  <c r="BR49" i="39"/>
  <c r="BQ49" i="39"/>
  <c r="BG49" i="39"/>
  <c r="BE49" i="39"/>
  <c r="BD49" i="39"/>
  <c r="AT49" i="39"/>
  <c r="AR49" i="39"/>
  <c r="AQ49" i="39"/>
  <c r="AE49" i="39"/>
  <c r="AD49" i="39"/>
  <c r="R49" i="39"/>
  <c r="Q49" i="39"/>
  <c r="MG48" i="39"/>
  <c r="ME48" i="39"/>
  <c r="MD48" i="39"/>
  <c r="LT48" i="39"/>
  <c r="LR48" i="39"/>
  <c r="LQ48" i="39"/>
  <c r="LG48" i="39"/>
  <c r="LE48" i="39"/>
  <c r="LD48" i="39"/>
  <c r="KT48" i="39"/>
  <c r="KR48" i="39"/>
  <c r="KQ48" i="39"/>
  <c r="KG48" i="39"/>
  <c r="KE48" i="39"/>
  <c r="KD48" i="39"/>
  <c r="JT48" i="39"/>
  <c r="JR48" i="39"/>
  <c r="JQ48" i="39"/>
  <c r="JG48" i="39"/>
  <c r="JE48" i="39"/>
  <c r="JD48" i="39"/>
  <c r="IT48" i="39"/>
  <c r="IR48" i="39"/>
  <c r="IQ48" i="39"/>
  <c r="IG48" i="39"/>
  <c r="IE48" i="39"/>
  <c r="ID48" i="39"/>
  <c r="HT48" i="39"/>
  <c r="HR48" i="39"/>
  <c r="HQ48" i="39"/>
  <c r="HG48" i="39"/>
  <c r="HE48" i="39"/>
  <c r="HD48" i="39"/>
  <c r="GT48" i="39"/>
  <c r="GR48" i="39"/>
  <c r="GQ48" i="39"/>
  <c r="GG48" i="39"/>
  <c r="GE48" i="39"/>
  <c r="GD48" i="39"/>
  <c r="FT48" i="39"/>
  <c r="FR48" i="39"/>
  <c r="FQ48" i="39"/>
  <c r="FG48" i="39"/>
  <c r="FE48" i="39"/>
  <c r="FD48" i="39"/>
  <c r="ET48" i="39"/>
  <c r="ER48" i="39"/>
  <c r="EQ48" i="39"/>
  <c r="EG48" i="39"/>
  <c r="EE48" i="39"/>
  <c r="ED48" i="39"/>
  <c r="DT48" i="39"/>
  <c r="DR48" i="39"/>
  <c r="DQ48" i="39"/>
  <c r="DG48" i="39"/>
  <c r="DE48" i="39"/>
  <c r="DD48" i="39"/>
  <c r="CT48" i="39"/>
  <c r="CR48" i="39"/>
  <c r="CQ48" i="39"/>
  <c r="CG48" i="39"/>
  <c r="CE48" i="39"/>
  <c r="CD48" i="39"/>
  <c r="BT48" i="39"/>
  <c r="BR48" i="39"/>
  <c r="BQ48" i="39"/>
  <c r="BG48" i="39"/>
  <c r="BE48" i="39"/>
  <c r="BD48" i="39"/>
  <c r="AT48" i="39"/>
  <c r="AR48" i="39"/>
  <c r="AQ48" i="39"/>
  <c r="AE48" i="39"/>
  <c r="AD48" i="39"/>
  <c r="R48" i="39"/>
  <c r="Q48" i="39"/>
  <c r="F59" i="39"/>
  <c r="F57" i="39"/>
  <c r="F52" i="39"/>
  <c r="F62" i="39"/>
  <c r="G53" i="39"/>
  <c r="F50" i="39"/>
  <c r="F65" i="39"/>
  <c r="G65" i="39"/>
  <c r="G52" i="39"/>
  <c r="F63" i="39"/>
  <c r="F54" i="39"/>
  <c r="F58" i="39"/>
  <c r="F49" i="39"/>
  <c r="G57" i="39"/>
  <c r="G55" i="39"/>
  <c r="F60" i="39"/>
  <c r="G54" i="39"/>
  <c r="G49" i="39"/>
  <c r="G48" i="39"/>
  <c r="G63" i="39"/>
  <c r="G51" i="39"/>
  <c r="G50" i="39"/>
  <c r="G60" i="39"/>
  <c r="F55" i="39"/>
  <c r="G62" i="39"/>
  <c r="G58" i="39"/>
  <c r="G59" i="39"/>
  <c r="F51" i="39"/>
  <c r="F48" i="39"/>
  <c r="F53" i="39"/>
  <c r="DT69" i="39" l="1"/>
  <c r="DT71" i="39" s="1"/>
  <c r="HT69" i="39"/>
  <c r="HT70" i="39" s="1"/>
  <c r="LT69" i="39"/>
  <c r="LT71" i="39" s="1"/>
  <c r="CG69" i="39"/>
  <c r="CG70" i="39" s="1"/>
  <c r="GG69" i="39"/>
  <c r="GG71" i="39" s="1"/>
  <c r="KG69" i="39"/>
  <c r="KG70" i="39" s="1"/>
  <c r="CT69" i="39"/>
  <c r="CT71" i="39" s="1"/>
  <c r="GT69" i="39"/>
  <c r="GT71" i="39" s="1"/>
  <c r="KT69" i="39"/>
  <c r="KT71" i="39" s="1"/>
  <c r="DG69" i="39"/>
  <c r="DG70" i="39" s="1"/>
  <c r="HG69" i="39"/>
  <c r="HG70" i="39" s="1"/>
  <c r="LG69" i="39"/>
  <c r="LG70" i="39" s="1"/>
  <c r="AT69" i="39"/>
  <c r="ET69" i="39"/>
  <c r="IT69" i="39"/>
  <c r="BG69" i="39"/>
  <c r="FG69" i="39"/>
  <c r="JG69" i="39"/>
  <c r="AG69" i="39"/>
  <c r="EG69" i="39"/>
  <c r="IG69" i="39"/>
  <c r="MG69" i="39"/>
  <c r="BT69" i="39"/>
  <c r="FT69" i="39"/>
  <c r="JT69" i="39"/>
  <c r="T50" i="39"/>
  <c r="LO67" i="39"/>
  <c r="LO69" i="39" s="1"/>
  <c r="JO67" i="39"/>
  <c r="JO69" i="39" s="1"/>
  <c r="HO67" i="39"/>
  <c r="HO69" i="39" s="1"/>
  <c r="FO67" i="39"/>
  <c r="FO69" i="39" s="1"/>
  <c r="DO67" i="39"/>
  <c r="DO69" i="39" s="1"/>
  <c r="BO67" i="39"/>
  <c r="BO69" i="39" s="1"/>
  <c r="LB67" i="39"/>
  <c r="LB69" i="39" s="1"/>
  <c r="JB67" i="39"/>
  <c r="JB69" i="39" s="1"/>
  <c r="HB67" i="39"/>
  <c r="HB69" i="39" s="1"/>
  <c r="FB67" i="39"/>
  <c r="FB69" i="39" s="1"/>
  <c r="DB67" i="39"/>
  <c r="DB69" i="39" s="1"/>
  <c r="BB67" i="39"/>
  <c r="BB69" i="39" s="1"/>
  <c r="KO67" i="39"/>
  <c r="KO69" i="39" s="1"/>
  <c r="IO67" i="39"/>
  <c r="IO69" i="39" s="1"/>
  <c r="GO67" i="39"/>
  <c r="GO69" i="39" s="1"/>
  <c r="EO67" i="39"/>
  <c r="EO69" i="39" s="1"/>
  <c r="CO67" i="39"/>
  <c r="CO69" i="39" s="1"/>
  <c r="AO67" i="39"/>
  <c r="AO69" i="39" s="1"/>
  <c r="MB67" i="39"/>
  <c r="MB69" i="39" s="1"/>
  <c r="KB67" i="39"/>
  <c r="KB69" i="39" s="1"/>
  <c r="IB67" i="39"/>
  <c r="IB69" i="39" s="1"/>
  <c r="GB67" i="39"/>
  <c r="GB69" i="39" s="1"/>
  <c r="EB67" i="39"/>
  <c r="EB69" i="39" s="1"/>
  <c r="CB67" i="39"/>
  <c r="CB69" i="39" s="1"/>
  <c r="AB67" i="39"/>
  <c r="AB69" i="39" s="1"/>
  <c r="GG70" i="39" l="1"/>
  <c r="LT70" i="39"/>
  <c r="HT71" i="39"/>
  <c r="KG71" i="39"/>
  <c r="CT70" i="39"/>
  <c r="DT70" i="39"/>
  <c r="LG71" i="39"/>
  <c r="GT70" i="39"/>
  <c r="CG71" i="39"/>
  <c r="KT70" i="39"/>
  <c r="HG71" i="39"/>
  <c r="DG71" i="39"/>
  <c r="AT70" i="39"/>
  <c r="AT71" i="39"/>
  <c r="MG71" i="39"/>
  <c r="MG70" i="39"/>
  <c r="IG71" i="39"/>
  <c r="IG70" i="39"/>
  <c r="EG70" i="39"/>
  <c r="EG71" i="39"/>
  <c r="JT71" i="39"/>
  <c r="JT70" i="39"/>
  <c r="AG71" i="39"/>
  <c r="AG70" i="39"/>
  <c r="FT70" i="39"/>
  <c r="FT71" i="39"/>
  <c r="JG71" i="39"/>
  <c r="JG70" i="39"/>
  <c r="BT70" i="39"/>
  <c r="BT71" i="39"/>
  <c r="FG71" i="39"/>
  <c r="FG70" i="39"/>
  <c r="IT70" i="39"/>
  <c r="IT71" i="39"/>
  <c r="BG71" i="39"/>
  <c r="BG70" i="39"/>
  <c r="ET70" i="39"/>
  <c r="ET71" i="39"/>
  <c r="MB70" i="39"/>
  <c r="MB71" i="39"/>
  <c r="LO71" i="39"/>
  <c r="LO70" i="39"/>
  <c r="LB70" i="39"/>
  <c r="LB71" i="39"/>
  <c r="KO71" i="39"/>
  <c r="KO70" i="39"/>
  <c r="KB70" i="39"/>
  <c r="KB71" i="39"/>
  <c r="JO70" i="39"/>
  <c r="JO71" i="39"/>
  <c r="JB70" i="39"/>
  <c r="JB71" i="39"/>
  <c r="IO70" i="39"/>
  <c r="IO71" i="39"/>
  <c r="IB70" i="39"/>
  <c r="IB71" i="39"/>
  <c r="HO70" i="39"/>
  <c r="HO71" i="39"/>
  <c r="HB70" i="39"/>
  <c r="HB71" i="39"/>
  <c r="GO70" i="39"/>
  <c r="GO71" i="39"/>
  <c r="GB70" i="39"/>
  <c r="GB71" i="39"/>
  <c r="FO70" i="39"/>
  <c r="FO71" i="39"/>
  <c r="FB71" i="39"/>
  <c r="FB70" i="39"/>
  <c r="EO70" i="39"/>
  <c r="EO71" i="39"/>
  <c r="EB70" i="39"/>
  <c r="EB71" i="39"/>
  <c r="DO70" i="39"/>
  <c r="DO71" i="39"/>
  <c r="DB70" i="39"/>
  <c r="DB71" i="39"/>
  <c r="CO70" i="39"/>
  <c r="CO71" i="39"/>
  <c r="CB70" i="39"/>
  <c r="CB71" i="39"/>
  <c r="BO70" i="39"/>
  <c r="BO71" i="39"/>
  <c r="BB70" i="39"/>
  <c r="BB71" i="39"/>
  <c r="AO70" i="39"/>
  <c r="AO71" i="39"/>
  <c r="AB70" i="39"/>
  <c r="AB71" i="39"/>
  <c r="S50" i="38"/>
  <c r="S49" i="38"/>
  <c r="S48" i="38"/>
  <c r="S47" i="38"/>
  <c r="S46" i="38"/>
  <c r="P50" i="38"/>
  <c r="P49" i="38"/>
  <c r="P48" i="38"/>
  <c r="P47" i="38"/>
  <c r="P46" i="38"/>
  <c r="M50" i="38"/>
  <c r="M49" i="38"/>
  <c r="M48" i="38"/>
  <c r="M47" i="38"/>
  <c r="M46" i="38"/>
  <c r="J50" i="38"/>
  <c r="J49" i="38"/>
  <c r="J48" i="38"/>
  <c r="J47" i="38"/>
  <c r="J46" i="38"/>
  <c r="G50" i="38"/>
  <c r="G49" i="38"/>
  <c r="G48" i="38"/>
  <c r="G47" i="38"/>
  <c r="G46" i="38"/>
  <c r="D50" i="38"/>
  <c r="D49" i="38"/>
  <c r="D48" i="38"/>
  <c r="D47" i="38"/>
  <c r="D46" i="38"/>
  <c r="A50" i="38"/>
  <c r="A49" i="38"/>
  <c r="A48" i="38"/>
  <c r="A47" i="38"/>
  <c r="A46" i="38"/>
  <c r="T109" i="38"/>
  <c r="X1" i="38"/>
  <c r="O94" i="38"/>
  <c r="U84" i="38"/>
  <c r="I84" i="38"/>
  <c r="X74" i="38"/>
  <c r="R74" i="38"/>
  <c r="L74" i="38"/>
  <c r="F74" i="38"/>
  <c r="Y64" i="38"/>
  <c r="V64" i="38"/>
  <c r="S64" i="38"/>
  <c r="P64" i="38"/>
  <c r="M64" i="38"/>
  <c r="J64" i="38"/>
  <c r="G64" i="38"/>
  <c r="D64" i="38"/>
  <c r="K91" i="38"/>
  <c r="N96" i="38"/>
  <c r="L96" i="38"/>
  <c r="N94" i="38"/>
  <c r="L94" i="38"/>
  <c r="T86" i="38"/>
  <c r="R86" i="38"/>
  <c r="T84" i="38"/>
  <c r="R84" i="38"/>
  <c r="H86" i="38"/>
  <c r="F86" i="38"/>
  <c r="H84" i="38"/>
  <c r="F84" i="38"/>
  <c r="W76" i="38"/>
  <c r="U76" i="38"/>
  <c r="W74" i="38"/>
  <c r="U74" i="38"/>
  <c r="Q76" i="38"/>
  <c r="O76" i="38"/>
  <c r="Q74" i="38"/>
  <c r="O74" i="38"/>
  <c r="K76" i="38"/>
  <c r="I76" i="38"/>
  <c r="K74" i="38"/>
  <c r="I74" i="38"/>
  <c r="E76" i="38"/>
  <c r="C76" i="38"/>
  <c r="E74" i="38"/>
  <c r="C74" i="38"/>
  <c r="X66" i="38"/>
  <c r="W66" i="38"/>
  <c r="X64" i="38"/>
  <c r="W64" i="38"/>
  <c r="U66" i="38"/>
  <c r="T66" i="38"/>
  <c r="U64" i="38"/>
  <c r="T64" i="38"/>
  <c r="R66" i="38"/>
  <c r="Q66" i="38"/>
  <c r="R64" i="38"/>
  <c r="Q64" i="38"/>
  <c r="O66" i="38"/>
  <c r="N66" i="38"/>
  <c r="O64" i="38"/>
  <c r="N64" i="38"/>
  <c r="L66" i="38"/>
  <c r="K66" i="38"/>
  <c r="L64" i="38"/>
  <c r="K64" i="38"/>
  <c r="I66" i="38"/>
  <c r="H66" i="38"/>
  <c r="I64" i="38"/>
  <c r="H64" i="38"/>
  <c r="F66" i="38"/>
  <c r="E66" i="38"/>
  <c r="F64" i="38"/>
  <c r="E64" i="38"/>
  <c r="C66" i="38"/>
  <c r="B66" i="38"/>
  <c r="C64" i="38"/>
  <c r="B64" i="38"/>
  <c r="P38" i="38"/>
  <c r="M38" i="38"/>
  <c r="J38" i="38"/>
  <c r="G38" i="38"/>
  <c r="D38" i="38"/>
  <c r="A38" i="38"/>
  <c r="A31" i="38"/>
  <c r="D31" i="38"/>
  <c r="G31" i="38"/>
  <c r="J31" i="38"/>
  <c r="M31" i="38"/>
  <c r="P31" i="38"/>
  <c r="P26" i="38"/>
  <c r="M26" i="38"/>
  <c r="J26" i="38"/>
  <c r="G26" i="38"/>
  <c r="D26" i="38"/>
  <c r="A26" i="38"/>
  <c r="A21" i="38"/>
  <c r="D21" i="38"/>
  <c r="G21" i="38"/>
  <c r="J21" i="38"/>
  <c r="M21" i="38"/>
  <c r="P21" i="38"/>
  <c r="P16" i="38"/>
  <c r="M16" i="38"/>
  <c r="J16" i="38"/>
  <c r="G16" i="38"/>
  <c r="D16" i="38"/>
  <c r="A16" i="38"/>
  <c r="P11" i="38"/>
  <c r="M11" i="38"/>
  <c r="J11" i="38"/>
  <c r="G11" i="38"/>
  <c r="D11" i="38"/>
  <c r="A11" i="38"/>
  <c r="S58" i="38"/>
  <c r="S57" i="38"/>
  <c r="S56" i="38"/>
  <c r="S55" i="38"/>
  <c r="S54" i="38"/>
  <c r="P58" i="38"/>
  <c r="P57" i="38"/>
  <c r="P56" i="38"/>
  <c r="P55" i="38"/>
  <c r="P54" i="38"/>
  <c r="M58" i="38"/>
  <c r="M57" i="38"/>
  <c r="M56" i="38"/>
  <c r="M55" i="38"/>
  <c r="M54" i="38"/>
  <c r="J58" i="38"/>
  <c r="J57" i="38"/>
  <c r="J56" i="38"/>
  <c r="J55" i="38"/>
  <c r="J54" i="38"/>
  <c r="G58" i="38"/>
  <c r="G57" i="38"/>
  <c r="G56" i="38"/>
  <c r="G55" i="38"/>
  <c r="G54" i="38"/>
  <c r="D58" i="38"/>
  <c r="D57" i="38"/>
  <c r="D56" i="38"/>
  <c r="D55" i="38"/>
  <c r="D54" i="38"/>
  <c r="A55" i="38"/>
  <c r="A56" i="38"/>
  <c r="A57" i="38"/>
  <c r="A58" i="38"/>
  <c r="A54" i="38"/>
  <c r="B43" i="38" a="1"/>
  <c r="Q43" i="38" s="1"/>
  <c r="B36" i="38" a="1"/>
  <c r="C36" i="38" s="1"/>
  <c r="C43" i="38" l="1"/>
  <c r="K43" i="38"/>
  <c r="J43" i="38"/>
  <c r="E43" i="38"/>
  <c r="M43" i="38"/>
  <c r="R43" i="38"/>
  <c r="D43" i="38"/>
  <c r="N43" i="38"/>
  <c r="G43" i="38"/>
  <c r="O43" i="38"/>
  <c r="B43" i="38"/>
  <c r="L43" i="38"/>
  <c r="F43" i="38"/>
  <c r="H43" i="38"/>
  <c r="P43" i="38"/>
  <c r="I43" i="38"/>
  <c r="R36" i="38"/>
  <c r="I36" i="38"/>
  <c r="H36" i="38"/>
  <c r="P36" i="38"/>
  <c r="O36" i="38"/>
  <c r="G36" i="38"/>
  <c r="J36" i="38"/>
  <c r="N36" i="38"/>
  <c r="L36" i="38"/>
  <c r="D36" i="38"/>
  <c r="B36" i="38"/>
  <c r="Q36" i="38"/>
  <c r="F36" i="38"/>
  <c r="M36" i="38"/>
  <c r="E36" i="38"/>
  <c r="K36" i="38"/>
  <c r="H45" i="37"/>
  <c r="G45" i="37"/>
  <c r="H40" i="37"/>
  <c r="G40" i="37"/>
  <c r="H19" i="37"/>
  <c r="G19" i="37"/>
  <c r="H18" i="37"/>
  <c r="G18" i="37"/>
  <c r="H78" i="37" l="1"/>
  <c r="G78" i="37"/>
  <c r="H75" i="37"/>
  <c r="G75" i="37"/>
  <c r="H74" i="37"/>
  <c r="G74" i="37"/>
  <c r="H71" i="37"/>
  <c r="G71" i="37"/>
  <c r="H70" i="37"/>
  <c r="G70" i="37"/>
  <c r="H68" i="37"/>
  <c r="G68" i="37"/>
  <c r="H67" i="37"/>
  <c r="G67" i="37"/>
  <c r="H64" i="37"/>
  <c r="G64" i="37"/>
  <c r="G63" i="37"/>
  <c r="G61" i="37"/>
  <c r="H60" i="37"/>
  <c r="G60" i="37"/>
  <c r="G58" i="37"/>
  <c r="G57" i="37"/>
  <c r="H55" i="37"/>
  <c r="G55" i="37"/>
  <c r="H54" i="37"/>
  <c r="G54" i="37"/>
  <c r="H51" i="37"/>
  <c r="G51" i="37"/>
  <c r="H50" i="37"/>
  <c r="G50" i="37"/>
  <c r="H49" i="37"/>
  <c r="G49" i="37"/>
  <c r="H48" i="37"/>
  <c r="G48" i="37"/>
  <c r="H46" i="37"/>
  <c r="G46" i="37"/>
  <c r="H44" i="37"/>
  <c r="G44" i="37"/>
  <c r="H43" i="37"/>
  <c r="G43" i="37"/>
  <c r="H41" i="37"/>
  <c r="G41" i="37"/>
  <c r="H38" i="37"/>
  <c r="G38" i="37"/>
  <c r="H37" i="37"/>
  <c r="G37" i="37"/>
  <c r="H35" i="37"/>
  <c r="G35" i="37"/>
  <c r="H34" i="37"/>
  <c r="G34" i="37"/>
  <c r="H33" i="37"/>
  <c r="G33" i="37"/>
  <c r="H31" i="37"/>
  <c r="G31" i="37"/>
  <c r="H30" i="37"/>
  <c r="G30" i="37"/>
  <c r="H29" i="37"/>
  <c r="G29" i="37"/>
  <c r="H27" i="37"/>
  <c r="G27" i="37"/>
  <c r="H26" i="37"/>
  <c r="G26" i="37"/>
  <c r="H25" i="37"/>
  <c r="G25" i="37"/>
  <c r="H23" i="37"/>
  <c r="G23" i="37"/>
  <c r="H22" i="37"/>
  <c r="G22" i="37"/>
  <c r="H21" i="37"/>
  <c r="G21" i="37"/>
  <c r="H16" i="37"/>
  <c r="G16" i="37"/>
  <c r="H15" i="37"/>
  <c r="G15" i="37"/>
  <c r="H14" i="37"/>
  <c r="G14" i="37"/>
  <c r="H12" i="37"/>
  <c r="G12" i="37"/>
  <c r="H11" i="37"/>
  <c r="G11" i="37"/>
  <c r="H10" i="37"/>
  <c r="G10" i="37"/>
  <c r="H8" i="37"/>
  <c r="G8" i="37"/>
  <c r="H7" i="37"/>
  <c r="G7" i="37"/>
  <c r="H6" i="37"/>
  <c r="G6" i="37"/>
  <c r="H4" i="37"/>
  <c r="G4" i="37"/>
  <c r="D43" i="22" l="1"/>
  <c r="H58" i="37" s="1"/>
  <c r="D44" i="22"/>
  <c r="H57" i="37" s="1"/>
  <c r="D47" i="22"/>
  <c r="H63" i="37" s="1"/>
  <c r="D45" i="22"/>
  <c r="H61" i="37" s="1"/>
  <c r="M56" i="22"/>
  <c r="M55" i="22"/>
  <c r="M54" i="22"/>
  <c r="M53" i="22"/>
  <c r="AP65" i="33" l="1"/>
  <c r="AL65" i="33"/>
  <c r="AJ65" i="33"/>
  <c r="AO63" i="33"/>
  <c r="AL63" i="33"/>
  <c r="AJ63" i="33"/>
  <c r="AO62" i="33"/>
  <c r="AL62" i="33"/>
  <c r="AJ62" i="33"/>
  <c r="AO60" i="33"/>
  <c r="AL60" i="33"/>
  <c r="AJ60" i="33"/>
  <c r="AO59" i="33"/>
  <c r="AL59" i="33"/>
  <c r="AJ59" i="33"/>
  <c r="AO58" i="33"/>
  <c r="AL58" i="33"/>
  <c r="AJ58" i="33"/>
  <c r="AO57" i="33"/>
  <c r="AL57" i="33"/>
  <c r="AJ57" i="33"/>
  <c r="AO55" i="33"/>
  <c r="AO54" i="33"/>
  <c r="AO53" i="33"/>
  <c r="AO52" i="33"/>
  <c r="AO51" i="33"/>
  <c r="AO50" i="33"/>
  <c r="AO49" i="33"/>
  <c r="AC65" i="33"/>
  <c r="Y65" i="33"/>
  <c r="W65" i="33"/>
  <c r="AB63" i="33"/>
  <c r="Y63" i="33"/>
  <c r="W63" i="33"/>
  <c r="AB62" i="33"/>
  <c r="Y62" i="33"/>
  <c r="W62" i="33"/>
  <c r="AB60" i="33"/>
  <c r="Y60" i="33"/>
  <c r="W60" i="33"/>
  <c r="AB59" i="33"/>
  <c r="Y59" i="33"/>
  <c r="W59" i="33"/>
  <c r="AB58" i="33"/>
  <c r="Y58" i="33"/>
  <c r="W58" i="33"/>
  <c r="AB57" i="33"/>
  <c r="Y57" i="33"/>
  <c r="W57" i="33"/>
  <c r="AB55" i="33"/>
  <c r="AB54" i="33"/>
  <c r="AB53" i="33"/>
  <c r="AB52" i="33"/>
  <c r="AB51" i="33"/>
  <c r="AB50" i="33"/>
  <c r="AB49" i="33"/>
  <c r="B1" i="8"/>
  <c r="D1" i="8"/>
  <c r="B1" i="10"/>
  <c r="D1" i="10"/>
  <c r="B1" i="11"/>
  <c r="D1" i="11"/>
  <c r="B1" i="12"/>
  <c r="D1" i="12"/>
  <c r="B1" i="13"/>
  <c r="D1" i="13"/>
  <c r="B1" i="14"/>
  <c r="D1" i="14"/>
  <c r="C4" i="18"/>
  <c r="C5" i="18"/>
  <c r="C6" i="18"/>
  <c r="C7" i="18"/>
  <c r="C8" i="18"/>
  <c r="L89" i="36"/>
  <c r="N88" i="36"/>
  <c r="N97" i="38" s="1"/>
  <c r="L88" i="36"/>
  <c r="L97" i="38" s="1"/>
  <c r="E19" i="19"/>
  <c r="F58" i="22"/>
  <c r="L83" i="36"/>
  <c r="L92" i="38" s="1"/>
  <c r="R79" i="36"/>
  <c r="F79" i="36"/>
  <c r="F56" i="22"/>
  <c r="F55" i="22"/>
  <c r="U69" i="36"/>
  <c r="O69" i="36"/>
  <c r="I69" i="36"/>
  <c r="C69" i="36"/>
  <c r="F53" i="22"/>
  <c r="F52" i="22"/>
  <c r="F51" i="22"/>
  <c r="F50" i="22"/>
  <c r="W59" i="36"/>
  <c r="T59" i="36"/>
  <c r="Q59" i="36"/>
  <c r="N59" i="36"/>
  <c r="K59" i="36"/>
  <c r="H59" i="36"/>
  <c r="E59" i="36"/>
  <c r="B59" i="36"/>
  <c r="F42" i="22"/>
  <c r="F44" i="22"/>
  <c r="F48" i="22"/>
  <c r="F47" i="22"/>
  <c r="F46" i="22"/>
  <c r="F45" i="22"/>
  <c r="F41" i="22"/>
  <c r="F43" i="22"/>
  <c r="Q44" i="36"/>
  <c r="N44" i="36"/>
  <c r="K44" i="36"/>
  <c r="H44" i="36"/>
  <c r="E44" i="36"/>
  <c r="B44" i="36"/>
  <c r="F39" i="22"/>
  <c r="Q39" i="36" s="1"/>
  <c r="Q39" i="38" s="1"/>
  <c r="F37" i="22"/>
  <c r="N39" i="36" s="1"/>
  <c r="N39" i="38" s="1"/>
  <c r="F35" i="22"/>
  <c r="K39" i="36"/>
  <c r="K39" i="38" s="1"/>
  <c r="F33" i="22"/>
  <c r="H39" i="36" s="1"/>
  <c r="H39" i="38" s="1"/>
  <c r="F31" i="22"/>
  <c r="E39" i="36"/>
  <c r="E39" i="38" s="1"/>
  <c r="F29" i="22"/>
  <c r="B39" i="36" s="1"/>
  <c r="B39" i="38" s="1"/>
  <c r="Q37" i="36"/>
  <c r="N37" i="36"/>
  <c r="K37" i="36"/>
  <c r="H37" i="36"/>
  <c r="E37" i="36"/>
  <c r="B37" i="36"/>
  <c r="F38" i="22"/>
  <c r="Q32" i="36" s="1"/>
  <c r="Q32" i="38" s="1"/>
  <c r="F36" i="22"/>
  <c r="N32" i="36" s="1"/>
  <c r="N32" i="38" s="1"/>
  <c r="F34" i="22"/>
  <c r="F32" i="22"/>
  <c r="H32" i="36" s="1"/>
  <c r="H32" i="38" s="1"/>
  <c r="F30" i="22"/>
  <c r="E32" i="36" s="1"/>
  <c r="E32" i="38" s="1"/>
  <c r="F28" i="22"/>
  <c r="B32" i="36" s="1"/>
  <c r="B32" i="38" s="1"/>
  <c r="F27" i="22"/>
  <c r="Q27" i="36" s="1"/>
  <c r="Q27" i="38" s="1"/>
  <c r="F25" i="22"/>
  <c r="N27" i="36" s="1"/>
  <c r="N27" i="38" s="1"/>
  <c r="F23" i="22"/>
  <c r="K27" i="36"/>
  <c r="K27" i="38" s="1"/>
  <c r="F21" i="22"/>
  <c r="H22" i="36" s="1"/>
  <c r="H22" i="38" s="1"/>
  <c r="F19" i="22"/>
  <c r="F17" i="22"/>
  <c r="F26" i="22"/>
  <c r="Q22" i="36"/>
  <c r="Q22" i="38" s="1"/>
  <c r="F24" i="22"/>
  <c r="N22" i="36" s="1"/>
  <c r="N22" i="38" s="1"/>
  <c r="F22" i="22"/>
  <c r="K22" i="36" s="1"/>
  <c r="K22" i="38" s="1"/>
  <c r="F20" i="22"/>
  <c r="H27" i="36" s="1"/>
  <c r="H27" i="38" s="1"/>
  <c r="F18" i="22"/>
  <c r="E22" i="36" s="1"/>
  <c r="E22" i="38" s="1"/>
  <c r="F16" i="22"/>
  <c r="B27" i="36" s="1"/>
  <c r="B27" i="38" s="1"/>
  <c r="B22" i="36"/>
  <c r="B22" i="38" s="1"/>
  <c r="F15" i="22"/>
  <c r="Q17" i="36" s="1"/>
  <c r="Q17" i="38" s="1"/>
  <c r="F13" i="22"/>
  <c r="F11" i="22"/>
  <c r="K17" i="36" s="1"/>
  <c r="K17" i="38" s="1"/>
  <c r="F9" i="22"/>
  <c r="F7" i="22"/>
  <c r="E17" i="36" s="1"/>
  <c r="E17" i="38" s="1"/>
  <c r="F5" i="22"/>
  <c r="B17" i="36" s="1"/>
  <c r="B17" i="38" s="1"/>
  <c r="F14" i="22"/>
  <c r="Q12" i="36" s="1"/>
  <c r="Q12" i="38" s="1"/>
  <c r="F12" i="22"/>
  <c r="N12" i="36"/>
  <c r="N12" i="38" s="1"/>
  <c r="F10" i="22"/>
  <c r="K12" i="36" s="1"/>
  <c r="K12" i="38" s="1"/>
  <c r="F8" i="22"/>
  <c r="H17" i="36" s="1"/>
  <c r="H17" i="38" s="1"/>
  <c r="H12" i="36"/>
  <c r="H12" i="38" s="1"/>
  <c r="F6" i="22"/>
  <c r="E12" i="36" s="1"/>
  <c r="E12" i="38" s="1"/>
  <c r="F4" i="22"/>
  <c r="B12" i="36"/>
  <c r="B12" i="38" s="1"/>
  <c r="C9" i="18"/>
  <c r="H4" i="34"/>
  <c r="L60" i="33"/>
  <c r="J60" i="33"/>
  <c r="L59" i="33"/>
  <c r="J59" i="33"/>
  <c r="O60" i="33"/>
  <c r="O59" i="33"/>
  <c r="O58" i="33"/>
  <c r="O57" i="33"/>
  <c r="O55" i="33"/>
  <c r="O54" i="33"/>
  <c r="O53" i="33"/>
  <c r="O52" i="33"/>
  <c r="O51" i="33"/>
  <c r="O50" i="33"/>
  <c r="O63" i="33"/>
  <c r="O62" i="33"/>
  <c r="O49" i="33"/>
  <c r="P65" i="33"/>
  <c r="E16" i="19"/>
  <c r="O1" i="18"/>
  <c r="E5" i="19"/>
  <c r="E6" i="19"/>
  <c r="E7" i="19"/>
  <c r="E8" i="19"/>
  <c r="E9" i="19"/>
  <c r="E10" i="19"/>
  <c r="E11" i="19"/>
  <c r="E12" i="19"/>
  <c r="E13" i="19"/>
  <c r="E14" i="19"/>
  <c r="E15" i="19"/>
  <c r="E17" i="19"/>
  <c r="E18" i="19"/>
  <c r="E20" i="19"/>
  <c r="E21" i="19"/>
  <c r="E22" i="19"/>
  <c r="E23" i="19"/>
  <c r="E24" i="19"/>
  <c r="E25" i="19"/>
  <c r="E26" i="19"/>
  <c r="E27" i="19"/>
  <c r="E28" i="19"/>
  <c r="E29" i="19"/>
  <c r="E30" i="19"/>
  <c r="E31" i="19"/>
  <c r="E32" i="19"/>
  <c r="E33" i="19"/>
  <c r="E34" i="19"/>
  <c r="E35" i="19"/>
  <c r="E36" i="19"/>
  <c r="E37" i="19"/>
  <c r="E38" i="19"/>
  <c r="E39" i="19"/>
  <c r="E4" i="19"/>
  <c r="J62" i="33"/>
  <c r="J65" i="33"/>
  <c r="L57" i="33"/>
  <c r="J63" i="33"/>
  <c r="L65" i="33"/>
  <c r="J57" i="33"/>
  <c r="L62" i="33"/>
  <c r="L63" i="33"/>
  <c r="E211" i="18" l="1"/>
  <c r="H23" i="31" s="1"/>
  <c r="E212" i="18"/>
  <c r="H24" i="31" s="1"/>
  <c r="E209" i="18"/>
  <c r="H21" i="31" s="1"/>
  <c r="E210" i="18"/>
  <c r="H22" i="31" s="1"/>
  <c r="E6" i="18"/>
  <c r="E72" i="18"/>
  <c r="E140" i="18"/>
  <c r="E216" i="18"/>
  <c r="E31" i="18"/>
  <c r="E100" i="18"/>
  <c r="E173" i="18"/>
  <c r="B3" i="39" s="1"/>
  <c r="E150" i="18"/>
  <c r="E127" i="18"/>
  <c r="E16" i="18"/>
  <c r="L58" i="33" s="1"/>
  <c r="E84" i="18"/>
  <c r="E1" i="36" s="1"/>
  <c r="E1" i="38" s="1"/>
  <c r="E190" i="18"/>
  <c r="E154" i="18"/>
  <c r="E155" i="18"/>
  <c r="E49" i="18"/>
  <c r="E118" i="18"/>
  <c r="E191" i="18"/>
  <c r="E34" i="18"/>
  <c r="E184" i="18"/>
  <c r="E195" i="18"/>
  <c r="B6" i="31" s="1"/>
  <c r="E69" i="18"/>
  <c r="E136" i="18"/>
  <c r="E213" i="18"/>
  <c r="H14" i="31" s="1"/>
  <c r="E52" i="18"/>
  <c r="E121" i="18"/>
  <c r="E53" i="18"/>
  <c r="E8" i="18"/>
  <c r="E14" i="18"/>
  <c r="E80" i="18"/>
  <c r="E148" i="18"/>
  <c r="E226" i="18"/>
  <c r="E3" i="37" s="1"/>
  <c r="E39" i="18"/>
  <c r="E108" i="18"/>
  <c r="E181" i="18"/>
  <c r="LT66" i="33" s="1"/>
  <c r="E174" i="18"/>
  <c r="F4" i="39" s="1"/>
  <c r="E144" i="18"/>
  <c r="K5" i="19" s="1"/>
  <c r="E24" i="18"/>
  <c r="E92" i="18"/>
  <c r="E206" i="18"/>
  <c r="H6" i="31" s="1"/>
  <c r="E202" i="18"/>
  <c r="B9" i="31" s="1"/>
  <c r="E187" i="18"/>
  <c r="E57" i="18"/>
  <c r="E126" i="18"/>
  <c r="E199" i="18"/>
  <c r="E50" i="18"/>
  <c r="E208" i="18"/>
  <c r="H20" i="31" s="1"/>
  <c r="E11" i="18"/>
  <c r="E77" i="18"/>
  <c r="E145" i="18"/>
  <c r="E223" i="18"/>
  <c r="E60" i="18"/>
  <c r="E129" i="18"/>
  <c r="W45" i="36" s="1"/>
  <c r="W46" i="38" s="1"/>
  <c r="E89" i="18"/>
  <c r="E185" i="18"/>
  <c r="E36" i="18"/>
  <c r="E204" i="18"/>
  <c r="O4" i="31" s="1"/>
  <c r="E158" i="18"/>
  <c r="E26" i="18"/>
  <c r="E44" i="18"/>
  <c r="E22" i="18"/>
  <c r="E90" i="18"/>
  <c r="E156" i="18"/>
  <c r="E61" i="18"/>
  <c r="E47" i="18"/>
  <c r="E116" i="18"/>
  <c r="E189" i="18"/>
  <c r="B3" i="31" s="1"/>
  <c r="E182" i="18"/>
  <c r="B47" i="39" s="1"/>
  <c r="E176" i="18"/>
  <c r="E32" i="18"/>
  <c r="E101" i="18"/>
  <c r="E228" i="18"/>
  <c r="B66" i="37" s="1"/>
  <c r="E13" i="18"/>
  <c r="E215" i="18"/>
  <c r="E67" i="18"/>
  <c r="E134" i="18"/>
  <c r="T31" i="36" s="1"/>
  <c r="T31" i="38" s="1"/>
  <c r="E207" i="18"/>
  <c r="H7" i="31" s="1"/>
  <c r="E68" i="18"/>
  <c r="E146" i="18"/>
  <c r="E19" i="18"/>
  <c r="E87" i="18"/>
  <c r="A1" i="19" s="1"/>
  <c r="E153" i="18"/>
  <c r="E231" i="18"/>
  <c r="E70" i="18"/>
  <c r="E138" i="18"/>
  <c r="E106" i="18"/>
  <c r="E28" i="18"/>
  <c r="E105" i="18"/>
  <c r="E91" i="18"/>
  <c r="B2" i="26" s="1"/>
  <c r="E74" i="18"/>
  <c r="E183" i="18"/>
  <c r="B56" i="39" s="1"/>
  <c r="E201" i="18"/>
  <c r="E30" i="18"/>
  <c r="D22" i="26" s="1"/>
  <c r="E99" i="18"/>
  <c r="E172" i="18"/>
  <c r="B1" i="39" s="1"/>
  <c r="E163" i="18"/>
  <c r="K12" i="37" s="1"/>
  <c r="E55" i="18"/>
  <c r="E124" i="18"/>
  <c r="E197" i="18"/>
  <c r="B75" i="39" s="1"/>
  <c r="E198" i="18"/>
  <c r="B78" i="39" s="1"/>
  <c r="E200" i="18"/>
  <c r="E40" i="18"/>
  <c r="E109" i="18"/>
  <c r="R82" i="36" s="1"/>
  <c r="J102" i="38" s="1"/>
  <c r="E58" i="18"/>
  <c r="E45" i="18"/>
  <c r="E9" i="18"/>
  <c r="E75" i="18"/>
  <c r="E143" i="18"/>
  <c r="G1" i="19" s="1"/>
  <c r="E221" i="18"/>
  <c r="B1" i="37" s="1"/>
  <c r="E76" i="18"/>
  <c r="E214" i="18"/>
  <c r="H8" i="31" s="1"/>
  <c r="E27" i="18"/>
  <c r="E96" i="18"/>
  <c r="E161" i="18"/>
  <c r="E12" i="18"/>
  <c r="E78" i="18"/>
  <c r="E162" i="18"/>
  <c r="T33" i="36" s="1"/>
  <c r="T33" i="38" s="1"/>
  <c r="E122" i="18"/>
  <c r="E21" i="18"/>
  <c r="E179" i="18"/>
  <c r="LQ66" i="33" s="1"/>
  <c r="E62" i="18"/>
  <c r="E41" i="18"/>
  <c r="E128" i="18"/>
  <c r="E38" i="18"/>
  <c r="E107" i="18"/>
  <c r="E180" i="18"/>
  <c r="E233" i="18"/>
  <c r="E63" i="18"/>
  <c r="E132" i="18"/>
  <c r="E205" i="18"/>
  <c r="E218" i="18"/>
  <c r="E230" i="18"/>
  <c r="B3" i="37" s="1"/>
  <c r="E48" i="18"/>
  <c r="E117" i="18"/>
  <c r="E119" i="18"/>
  <c r="E79" i="18"/>
  <c r="E17" i="18"/>
  <c r="E85" i="18"/>
  <c r="E151" i="18"/>
  <c r="E229" i="18"/>
  <c r="B73" i="37" s="1"/>
  <c r="E95" i="18"/>
  <c r="E232" i="18"/>
  <c r="K3" i="37" s="1"/>
  <c r="E35" i="18"/>
  <c r="E104" i="18"/>
  <c r="E177" i="18"/>
  <c r="E20" i="18"/>
  <c r="E88" i="18"/>
  <c r="B1" i="22" s="1"/>
  <c r="E194" i="18"/>
  <c r="B7" i="31" s="1"/>
  <c r="E147" i="18"/>
  <c r="G4" i="19" s="1"/>
  <c r="E43" i="18"/>
  <c r="E224" i="18"/>
  <c r="C3" i="37" s="1"/>
  <c r="E203" i="18"/>
  <c r="H4" i="31" s="1"/>
  <c r="E157" i="18"/>
  <c r="E125" i="18"/>
  <c r="E139" i="18"/>
  <c r="J5" i="16" s="1"/>
  <c r="E152" i="18"/>
  <c r="E113" i="18"/>
  <c r="E46" i="18"/>
  <c r="E115" i="18"/>
  <c r="E188" i="18"/>
  <c r="B74" i="39" s="1"/>
  <c r="E7" i="18"/>
  <c r="E73" i="18"/>
  <c r="E141" i="18"/>
  <c r="E217" i="18"/>
  <c r="B66" i="39" s="1"/>
  <c r="E42" i="18"/>
  <c r="E178" i="18"/>
  <c r="E56" i="18"/>
  <c r="E133" i="18"/>
  <c r="E160" i="18"/>
  <c r="E98" i="18"/>
  <c r="E25" i="18"/>
  <c r="E93" i="18"/>
  <c r="E159" i="18"/>
  <c r="E10" i="18"/>
  <c r="E111" i="18"/>
  <c r="E112" i="18"/>
  <c r="E97" i="18"/>
  <c r="E29" i="18"/>
  <c r="E23" i="18"/>
  <c r="E103" i="18"/>
  <c r="E110" i="18"/>
  <c r="E59" i="18"/>
  <c r="E37" i="18"/>
  <c r="E54" i="18"/>
  <c r="E123" i="18"/>
  <c r="K56" i="22" s="1"/>
  <c r="E196" i="18"/>
  <c r="B8" i="31" s="1"/>
  <c r="E15" i="18"/>
  <c r="E81" i="18"/>
  <c r="E149" i="18"/>
  <c r="T14" i="36" s="1"/>
  <c r="T15" i="38" s="1"/>
  <c r="E227" i="18"/>
  <c r="E86" i="18"/>
  <c r="B2" i="3" s="1"/>
  <c r="E186" i="18"/>
  <c r="LO66" i="33" s="1"/>
  <c r="E66" i="18"/>
  <c r="E142" i="18"/>
  <c r="B3" i="3" s="1"/>
  <c r="E192" i="18"/>
  <c r="B4" i="31" s="1"/>
  <c r="E114" i="18"/>
  <c r="E33" i="18"/>
  <c r="E102" i="18"/>
  <c r="E175" i="18"/>
  <c r="E18" i="18"/>
  <c r="E135" i="18"/>
  <c r="E71" i="18"/>
  <c r="E51" i="18"/>
  <c r="E120" i="18"/>
  <c r="E193" i="18"/>
  <c r="B5" i="31" s="1"/>
  <c r="E131" i="18"/>
  <c r="C5" i="29" s="1"/>
  <c r="E222" i="18"/>
  <c r="F3" i="37" s="1"/>
  <c r="E130" i="18"/>
  <c r="W47" i="36" s="1"/>
  <c r="W48" i="38" s="1"/>
  <c r="E225" i="18"/>
  <c r="D3" i="37" s="1"/>
  <c r="E5" i="18"/>
  <c r="J58" i="33" s="1"/>
  <c r="G3" i="37"/>
  <c r="K2" i="37"/>
  <c r="M1" i="18"/>
  <c r="LR66" i="33"/>
  <c r="K55" i="22"/>
  <c r="B1" i="35"/>
  <c r="F1" i="18"/>
  <c r="A2" i="29"/>
  <c r="LS66" i="33"/>
  <c r="B15" i="37"/>
  <c r="C15" i="37"/>
  <c r="C64" i="37"/>
  <c r="B64" i="37"/>
  <c r="C78" i="37"/>
  <c r="B78" i="37"/>
  <c r="C4" i="37"/>
  <c r="B4" i="37"/>
  <c r="B63" i="37"/>
  <c r="C63" i="37"/>
  <c r="C18" i="37"/>
  <c r="B18" i="37"/>
  <c r="C48" i="37"/>
  <c r="B48" i="37"/>
  <c r="B49" i="37"/>
  <c r="C49" i="37"/>
  <c r="C7" i="37"/>
  <c r="B7" i="37"/>
  <c r="N17" i="36"/>
  <c r="N17" i="38" s="1"/>
  <c r="C67" i="37"/>
  <c r="B67" i="37"/>
  <c r="C74" i="37"/>
  <c r="B74" i="37"/>
  <c r="C12" i="37"/>
  <c r="B12" i="37"/>
  <c r="E27" i="36"/>
  <c r="E27" i="38" s="1"/>
  <c r="B27" i="37"/>
  <c r="C27" i="37"/>
  <c r="C50" i="37"/>
  <c r="B50" i="37"/>
  <c r="B51" i="37"/>
  <c r="C51" i="37"/>
  <c r="C68" i="37"/>
  <c r="B68" i="37"/>
  <c r="C75" i="37"/>
  <c r="B75" i="37"/>
  <c r="B6" i="37"/>
  <c r="C6" i="37"/>
  <c r="C41" i="37"/>
  <c r="B41" i="37"/>
  <c r="B8" i="37"/>
  <c r="C8" i="37"/>
  <c r="B19" i="37"/>
  <c r="C19" i="37"/>
  <c r="C40" i="37"/>
  <c r="B40" i="37"/>
  <c r="B71" i="37"/>
  <c r="C71" i="37"/>
  <c r="C70" i="37"/>
  <c r="B70" i="37"/>
  <c r="B61" i="37"/>
  <c r="C61" i="37"/>
  <c r="B60" i="37"/>
  <c r="C60" i="37"/>
  <c r="B58" i="37"/>
  <c r="C58" i="37"/>
  <c r="B57" i="37"/>
  <c r="C57" i="37"/>
  <c r="C54" i="37"/>
  <c r="B54" i="37"/>
  <c r="B55" i="37"/>
  <c r="C55" i="37"/>
  <c r="C44" i="37"/>
  <c r="B44" i="37"/>
  <c r="C43" i="37"/>
  <c r="B43" i="37"/>
  <c r="B46" i="37"/>
  <c r="C46" i="37"/>
  <c r="C45" i="37"/>
  <c r="B45" i="37"/>
  <c r="K32" i="36"/>
  <c r="K32" i="38" s="1"/>
  <c r="C38" i="37"/>
  <c r="B38" i="37"/>
  <c r="C37" i="37"/>
  <c r="B37" i="37"/>
  <c r="C33" i="37"/>
  <c r="B33" i="37"/>
  <c r="C34" i="37"/>
  <c r="B34" i="37"/>
  <c r="C35" i="37"/>
  <c r="B35" i="37"/>
  <c r="B30" i="37"/>
  <c r="C30" i="37"/>
  <c r="C29" i="37"/>
  <c r="B29" i="37"/>
  <c r="B31" i="37"/>
  <c r="C31" i="37"/>
  <c r="C25" i="37"/>
  <c r="B25" i="37"/>
  <c r="C26" i="37"/>
  <c r="B26" i="37"/>
  <c r="C21" i="37"/>
  <c r="B21" i="37"/>
  <c r="C22" i="37"/>
  <c r="B22" i="37"/>
  <c r="C23" i="37"/>
  <c r="B23" i="37"/>
  <c r="C14" i="37"/>
  <c r="B14" i="37"/>
  <c r="C16" i="37"/>
  <c r="B16" i="37"/>
  <c r="C10" i="37"/>
  <c r="B10" i="37"/>
  <c r="C11" i="37"/>
  <c r="B11" i="37"/>
  <c r="B53" i="37"/>
  <c r="Q72" i="36"/>
  <c r="E72" i="36"/>
  <c r="T11" i="36"/>
  <c r="T11" i="38" s="1"/>
  <c r="I3" i="37"/>
  <c r="LP66" i="33"/>
  <c r="B61" i="39"/>
  <c r="B81" i="39"/>
  <c r="LY71" i="39" l="1"/>
  <c r="JL70" i="39"/>
  <c r="HY71" i="39"/>
  <c r="FL70" i="39"/>
  <c r="DY71" i="39"/>
  <c r="BL70" i="39"/>
  <c r="Y71" i="39"/>
  <c r="LL69" i="33"/>
  <c r="JY68" i="33"/>
  <c r="IL69" i="33"/>
  <c r="FY68" i="33"/>
  <c r="EL69" i="33"/>
  <c r="BY68" i="33"/>
  <c r="AL69" i="33"/>
  <c r="EL71" i="39"/>
  <c r="BY70" i="39"/>
  <c r="CL68" i="33"/>
  <c r="EL70" i="39"/>
  <c r="GY70" i="39"/>
  <c r="CY70" i="39"/>
  <c r="JY69" i="33"/>
  <c r="LY70" i="39"/>
  <c r="KL71" i="39"/>
  <c r="HY70" i="39"/>
  <c r="GL71" i="39"/>
  <c r="DY70" i="39"/>
  <c r="CL71" i="39"/>
  <c r="Y70" i="39"/>
  <c r="LL68" i="33"/>
  <c r="KY69" i="33"/>
  <c r="IL68" i="33"/>
  <c r="GY69" i="33"/>
  <c r="EL68" i="33"/>
  <c r="CY69" i="33"/>
  <c r="AL68" i="33"/>
  <c r="FY70" i="39"/>
  <c r="KL68" i="33"/>
  <c r="EY69" i="33"/>
  <c r="LY68" i="33"/>
  <c r="KY70" i="39"/>
  <c r="FY69" i="33"/>
  <c r="KL70" i="39"/>
  <c r="IY71" i="39"/>
  <c r="GL70" i="39"/>
  <c r="EY71" i="39"/>
  <c r="CL70" i="39"/>
  <c r="AY71" i="39"/>
  <c r="KY68" i="33"/>
  <c r="JL69" i="33"/>
  <c r="GY68" i="33"/>
  <c r="FL69" i="33"/>
  <c r="CY68" i="33"/>
  <c r="BL69" i="33"/>
  <c r="JY70" i="39"/>
  <c r="LY69" i="33"/>
  <c r="GL68" i="33"/>
  <c r="IL70" i="39"/>
  <c r="IY68" i="33"/>
  <c r="DL69" i="33"/>
  <c r="FL71" i="39"/>
  <c r="HL68" i="33"/>
  <c r="LL71" i="39"/>
  <c r="IY70" i="39"/>
  <c r="HL71" i="39"/>
  <c r="EY70" i="39"/>
  <c r="DL71" i="39"/>
  <c r="AY70" i="39"/>
  <c r="JL68" i="33"/>
  <c r="HY69" i="33"/>
  <c r="FL68" i="33"/>
  <c r="DY69" i="33"/>
  <c r="BL68" i="33"/>
  <c r="Y69" i="33"/>
  <c r="AY69" i="33"/>
  <c r="GY71" i="39"/>
  <c r="AL70" i="39"/>
  <c r="HL69" i="33"/>
  <c r="AY68" i="33"/>
  <c r="BL71" i="39"/>
  <c r="DL68" i="33"/>
  <c r="LL70" i="39"/>
  <c r="JY71" i="39"/>
  <c r="HL70" i="39"/>
  <c r="FY71" i="39"/>
  <c r="DL70" i="39"/>
  <c r="BY71" i="39"/>
  <c r="L71" i="39"/>
  <c r="KL69" i="33"/>
  <c r="HY68" i="33"/>
  <c r="GL69" i="33"/>
  <c r="DY68" i="33"/>
  <c r="CL69" i="33"/>
  <c r="Y68" i="33"/>
  <c r="IL71" i="39"/>
  <c r="AL71" i="39"/>
  <c r="IY69" i="33"/>
  <c r="KY71" i="39"/>
  <c r="CY71" i="39"/>
  <c r="EY68" i="33"/>
  <c r="JL71" i="39"/>
  <c r="BY69" i="33"/>
  <c r="L69" i="33"/>
  <c r="KY69" i="39"/>
  <c r="GY69" i="39"/>
  <c r="CY69" i="39"/>
  <c r="HL67" i="33"/>
  <c r="DL67" i="33"/>
  <c r="HL69" i="39"/>
  <c r="HY67" i="33"/>
  <c r="JY69" i="39"/>
  <c r="CL67" i="33"/>
  <c r="EY67" i="33"/>
  <c r="JL69" i="39"/>
  <c r="FL69" i="39"/>
  <c r="BL69" i="39"/>
  <c r="JY67" i="33"/>
  <c r="FY67" i="33"/>
  <c r="BY67" i="33"/>
  <c r="Y67" i="33"/>
  <c r="FY69" i="39"/>
  <c r="GL67" i="33"/>
  <c r="LY67" i="33"/>
  <c r="LY69" i="39"/>
  <c r="HY69" i="39"/>
  <c r="DY69" i="39"/>
  <c r="Y69" i="39"/>
  <c r="LL67" i="33"/>
  <c r="IL67" i="33"/>
  <c r="EL67" i="33"/>
  <c r="AL67" i="33"/>
  <c r="BY69" i="39"/>
  <c r="AL69" i="39"/>
  <c r="AY67" i="33"/>
  <c r="KL69" i="39"/>
  <c r="GL69" i="39"/>
  <c r="CL69" i="39"/>
  <c r="L69" i="39"/>
  <c r="KY67" i="33"/>
  <c r="GY67" i="33"/>
  <c r="CY67" i="33"/>
  <c r="LL69" i="39"/>
  <c r="IL69" i="39"/>
  <c r="IY67" i="33"/>
  <c r="IY69" i="39"/>
  <c r="EY69" i="39"/>
  <c r="AY69" i="39"/>
  <c r="JL67" i="33"/>
  <c r="FL67" i="33"/>
  <c r="BL67" i="33"/>
  <c r="DL69" i="39"/>
  <c r="DY67" i="33"/>
  <c r="KL67" i="33"/>
  <c r="EL69" i="39"/>
  <c r="L67" i="33"/>
  <c r="JS4" i="33"/>
  <c r="HS66" i="33"/>
  <c r="FS4" i="33"/>
  <c r="DS66" i="33"/>
  <c r="CF4" i="33"/>
  <c r="DF66" i="33"/>
  <c r="LF4" i="33"/>
  <c r="JF66" i="33"/>
  <c r="HF4" i="33"/>
  <c r="FF66" i="33"/>
  <c r="DF4" i="33"/>
  <c r="IS66" i="33"/>
  <c r="KS66" i="33"/>
  <c r="IS4" i="33"/>
  <c r="GS66" i="33"/>
  <c r="ES4" i="33"/>
  <c r="CS66" i="33"/>
  <c r="FF4" i="33"/>
  <c r="CS4" i="33"/>
  <c r="MF66" i="33"/>
  <c r="KF4" i="33"/>
  <c r="IF66" i="33"/>
  <c r="GF4" i="33"/>
  <c r="EF66" i="33"/>
  <c r="LS4" i="33"/>
  <c r="JS66" i="33"/>
  <c r="HS4" i="33"/>
  <c r="FS66" i="33"/>
  <c r="DS4" i="33"/>
  <c r="GS4" i="33"/>
  <c r="ES66" i="33"/>
  <c r="LF66" i="33"/>
  <c r="JF4" i="33"/>
  <c r="HF66" i="33"/>
  <c r="MF4" i="33"/>
  <c r="KF66" i="33"/>
  <c r="IF4" i="33"/>
  <c r="GF66" i="33"/>
  <c r="EF4" i="33"/>
  <c r="CF66" i="33"/>
  <c r="KS4" i="33"/>
  <c r="LG4" i="33"/>
  <c r="JG66" i="33"/>
  <c r="HG4" i="33"/>
  <c r="FG66" i="33"/>
  <c r="DG4" i="33"/>
  <c r="ET66" i="33"/>
  <c r="KT66" i="33"/>
  <c r="IT4" i="33"/>
  <c r="GT66" i="33"/>
  <c r="ET4" i="33"/>
  <c r="CT66" i="33"/>
  <c r="IG4" i="33"/>
  <c r="GG66" i="33"/>
  <c r="EG4" i="33"/>
  <c r="CG66" i="33"/>
  <c r="MG66" i="33"/>
  <c r="KG4" i="33"/>
  <c r="IG66" i="33"/>
  <c r="GG4" i="33"/>
  <c r="EG66" i="33"/>
  <c r="CG4" i="33"/>
  <c r="MG4" i="33"/>
  <c r="KG66" i="33"/>
  <c r="LT4" i="33"/>
  <c r="JT66" i="33"/>
  <c r="HT4" i="33"/>
  <c r="FT66" i="33"/>
  <c r="DT4" i="33"/>
  <c r="LG66" i="33"/>
  <c r="JG4" i="33"/>
  <c r="HG66" i="33"/>
  <c r="FG4" i="33"/>
  <c r="DG66" i="33"/>
  <c r="KT4" i="33"/>
  <c r="IT66" i="33"/>
  <c r="GT4" i="33"/>
  <c r="CT4" i="33"/>
  <c r="JT4" i="33"/>
  <c r="HT66" i="33"/>
  <c r="FT4" i="33"/>
  <c r="DT66" i="33"/>
  <c r="LY70" i="33"/>
  <c r="HY70" i="33"/>
  <c r="DY70" i="33"/>
  <c r="JL70" i="33"/>
  <c r="FL70" i="33"/>
  <c r="KY70" i="33"/>
  <c r="GY70" i="33"/>
  <c r="CY70" i="33"/>
  <c r="DL70" i="33"/>
  <c r="IL70" i="33"/>
  <c r="EL70" i="33"/>
  <c r="JY70" i="33"/>
  <c r="FY70" i="33"/>
  <c r="BY70" i="33"/>
  <c r="IY70" i="33"/>
  <c r="LL70" i="33"/>
  <c r="HL70" i="33"/>
  <c r="EY70" i="33"/>
  <c r="KL70" i="33"/>
  <c r="GL70" i="33"/>
  <c r="CL70" i="33"/>
  <c r="ME4" i="33"/>
  <c r="KE66" i="33"/>
  <c r="IE4" i="33"/>
  <c r="GE66" i="33"/>
  <c r="EE4" i="33"/>
  <c r="CE66" i="33"/>
  <c r="LE66" i="33"/>
  <c r="JR4" i="33"/>
  <c r="HR66" i="33"/>
  <c r="FR4" i="33"/>
  <c r="DR66" i="33"/>
  <c r="HE66" i="33"/>
  <c r="DE66" i="33"/>
  <c r="LE4" i="33"/>
  <c r="JE66" i="33"/>
  <c r="HE4" i="33"/>
  <c r="FE66" i="33"/>
  <c r="DE4" i="33"/>
  <c r="CR66" i="33"/>
  <c r="KR66" i="33"/>
  <c r="IR4" i="33"/>
  <c r="GR66" i="33"/>
  <c r="ER4" i="33"/>
  <c r="FE4" i="33"/>
  <c r="ME66" i="33"/>
  <c r="KE4" i="33"/>
  <c r="IE66" i="33"/>
  <c r="GE4" i="33"/>
  <c r="EE66" i="33"/>
  <c r="CE4" i="33"/>
  <c r="LR4" i="33"/>
  <c r="JR66" i="33"/>
  <c r="HR4" i="33"/>
  <c r="FR66" i="33"/>
  <c r="JE4" i="33"/>
  <c r="KR4" i="33"/>
  <c r="IR66" i="33"/>
  <c r="GR4" i="33"/>
  <c r="ER66" i="33"/>
  <c r="CR4" i="33"/>
  <c r="DR4" i="33"/>
  <c r="KI33" i="33"/>
  <c r="GI33" i="33"/>
  <c r="CI33" i="33"/>
  <c r="CV33" i="33"/>
  <c r="LV33" i="33"/>
  <c r="HV33" i="33"/>
  <c r="DV33" i="33"/>
  <c r="JI33" i="33"/>
  <c r="FI33" i="33"/>
  <c r="HI33" i="33"/>
  <c r="KV33" i="33"/>
  <c r="GV33" i="33"/>
  <c r="II33" i="33"/>
  <c r="EI33" i="33"/>
  <c r="DI33" i="33"/>
  <c r="JV33" i="33"/>
  <c r="FV33" i="33"/>
  <c r="BV33" i="33"/>
  <c r="LI33" i="33"/>
  <c r="IV33" i="33"/>
  <c r="EV33" i="33"/>
  <c r="LC66" i="33"/>
  <c r="JC4" i="33"/>
  <c r="HC66" i="33"/>
  <c r="FC4" i="33"/>
  <c r="DC66" i="33"/>
  <c r="KP4" i="33"/>
  <c r="IP66" i="33"/>
  <c r="GP4" i="33"/>
  <c r="EP66" i="33"/>
  <c r="CP4" i="33"/>
  <c r="MC4" i="33"/>
  <c r="KC66" i="33"/>
  <c r="IC4" i="33"/>
  <c r="GC66" i="33"/>
  <c r="EC4" i="33"/>
  <c r="CC66" i="33"/>
  <c r="CP66" i="33"/>
  <c r="IC66" i="33"/>
  <c r="GC4" i="33"/>
  <c r="EC66" i="33"/>
  <c r="JP4" i="33"/>
  <c r="HP66" i="33"/>
  <c r="FP4" i="33"/>
  <c r="DP66" i="33"/>
  <c r="LC4" i="33"/>
  <c r="JC66" i="33"/>
  <c r="HC4" i="33"/>
  <c r="FC66" i="33"/>
  <c r="DC4" i="33"/>
  <c r="EP4" i="33"/>
  <c r="MC66" i="33"/>
  <c r="KC4" i="33"/>
  <c r="KP66" i="33"/>
  <c r="IP4" i="33"/>
  <c r="GP66" i="33"/>
  <c r="LP4" i="33"/>
  <c r="JP66" i="33"/>
  <c r="HP4" i="33"/>
  <c r="FP66" i="33"/>
  <c r="DP4" i="33"/>
  <c r="CC4" i="33"/>
  <c r="KQ4" i="33"/>
  <c r="IQ66" i="33"/>
  <c r="GQ4" i="33"/>
  <c r="EQ66" i="33"/>
  <c r="CQ4" i="33"/>
  <c r="CD4" i="33"/>
  <c r="MD4" i="33"/>
  <c r="KD66" i="33"/>
  <c r="ID4" i="33"/>
  <c r="GD66" i="33"/>
  <c r="ED4" i="33"/>
  <c r="CD66" i="33"/>
  <c r="DD4" i="33"/>
  <c r="JQ4" i="33"/>
  <c r="HQ66" i="33"/>
  <c r="FQ4" i="33"/>
  <c r="DQ66" i="33"/>
  <c r="ED66" i="33"/>
  <c r="JQ66" i="33"/>
  <c r="LD4" i="33"/>
  <c r="JD66" i="33"/>
  <c r="HD4" i="33"/>
  <c r="FD66" i="33"/>
  <c r="KQ66" i="33"/>
  <c r="IQ4" i="33"/>
  <c r="GQ66" i="33"/>
  <c r="EQ4" i="33"/>
  <c r="CQ66" i="33"/>
  <c r="HQ4" i="33"/>
  <c r="FQ66" i="33"/>
  <c r="MD66" i="33"/>
  <c r="KD4" i="33"/>
  <c r="ID66" i="33"/>
  <c r="GD4" i="33"/>
  <c r="DQ4" i="33"/>
  <c r="LD66" i="33"/>
  <c r="JD4" i="33"/>
  <c r="HD66" i="33"/>
  <c r="FD4" i="33"/>
  <c r="DD66" i="33"/>
  <c r="LQ4" i="33"/>
  <c r="LO4" i="33"/>
  <c r="JO66" i="33"/>
  <c r="HO4" i="33"/>
  <c r="FO66" i="33"/>
  <c r="DO4" i="33"/>
  <c r="LB66" i="33"/>
  <c r="JB4" i="33"/>
  <c r="HB66" i="33"/>
  <c r="FB4" i="33"/>
  <c r="DB66" i="33"/>
  <c r="IO4" i="33"/>
  <c r="KO4" i="33"/>
  <c r="IO66" i="33"/>
  <c r="GO4" i="33"/>
  <c r="EO66" i="33"/>
  <c r="CO4" i="33"/>
  <c r="MB4" i="33"/>
  <c r="KB66" i="33"/>
  <c r="IB4" i="33"/>
  <c r="GB66" i="33"/>
  <c r="EB4" i="33"/>
  <c r="CO66" i="33"/>
  <c r="JO4" i="33"/>
  <c r="HO66" i="33"/>
  <c r="FO4" i="33"/>
  <c r="DO66" i="33"/>
  <c r="DB4" i="33"/>
  <c r="EO4" i="33"/>
  <c r="LB4" i="33"/>
  <c r="JB66" i="33"/>
  <c r="HB4" i="33"/>
  <c r="FB66" i="33"/>
  <c r="GO66" i="33"/>
  <c r="MB66" i="33"/>
  <c r="KB4" i="33"/>
  <c r="IB66" i="33"/>
  <c r="GB4" i="33"/>
  <c r="EB66" i="33"/>
  <c r="CB4" i="33"/>
  <c r="CB66" i="33"/>
  <c r="KO66" i="33"/>
  <c r="JZ4" i="33"/>
  <c r="FZ4" i="33"/>
  <c r="BZ4" i="33"/>
  <c r="KZ4" i="33"/>
  <c r="LM4" i="33"/>
  <c r="HM4" i="33"/>
  <c r="DM4" i="33"/>
  <c r="GZ4" i="33"/>
  <c r="IZ4" i="33"/>
  <c r="EZ4" i="33"/>
  <c r="CM4" i="33"/>
  <c r="CZ4" i="33"/>
  <c r="KM4" i="33"/>
  <c r="GM4" i="33"/>
  <c r="LZ4" i="33"/>
  <c r="HZ4" i="33"/>
  <c r="DZ4" i="33"/>
  <c r="JM4" i="33"/>
  <c r="FM4" i="33"/>
  <c r="IM4" i="33"/>
  <c r="EM4" i="33"/>
  <c r="KI47" i="39"/>
  <c r="AI47" i="39"/>
  <c r="I47" i="39"/>
  <c r="AV47" i="39"/>
  <c r="II47" i="39"/>
  <c r="BV47" i="39"/>
  <c r="EI47" i="39"/>
  <c r="GI47" i="39"/>
  <c r="EV47" i="39"/>
  <c r="JI47" i="39"/>
  <c r="FI47" i="39"/>
  <c r="CI47" i="39"/>
  <c r="DI47" i="39"/>
  <c r="HV47" i="39"/>
  <c r="JV47" i="39"/>
  <c r="BI47" i="39"/>
  <c r="HI47" i="39"/>
  <c r="IV47" i="39"/>
  <c r="GV47" i="39"/>
  <c r="LI47" i="39"/>
  <c r="V47" i="39"/>
  <c r="DV47" i="39"/>
  <c r="FV47" i="39"/>
  <c r="KV47" i="39"/>
  <c r="CV47" i="39"/>
  <c r="LV47" i="39"/>
  <c r="BT66" i="33"/>
  <c r="BG66" i="33"/>
  <c r="BG4" i="33"/>
  <c r="BT4" i="33"/>
  <c r="MG4" i="39"/>
  <c r="IG4" i="39"/>
  <c r="EG4" i="39"/>
  <c r="AG4" i="39"/>
  <c r="MG68" i="39"/>
  <c r="KG68" i="39"/>
  <c r="IG68" i="39"/>
  <c r="GG68" i="39"/>
  <c r="EG68" i="39"/>
  <c r="CG68" i="39"/>
  <c r="AG68" i="39"/>
  <c r="IT4" i="39"/>
  <c r="ET4" i="39"/>
  <c r="AT4" i="39"/>
  <c r="JG4" i="39"/>
  <c r="FG4" i="39"/>
  <c r="BG4" i="39"/>
  <c r="KT68" i="39"/>
  <c r="IT68" i="39"/>
  <c r="GT68" i="39"/>
  <c r="ET68" i="39"/>
  <c r="CT68" i="39"/>
  <c r="AT68" i="39"/>
  <c r="JT4" i="39"/>
  <c r="FT4" i="39"/>
  <c r="BT4" i="39"/>
  <c r="LG68" i="39"/>
  <c r="JG68" i="39"/>
  <c r="HG68" i="39"/>
  <c r="FG68" i="39"/>
  <c r="DG68" i="39"/>
  <c r="BG68" i="39"/>
  <c r="KT4" i="39"/>
  <c r="GT4" i="39"/>
  <c r="CT4" i="39"/>
  <c r="DT68" i="39"/>
  <c r="T68" i="39"/>
  <c r="LG4" i="39"/>
  <c r="HG4" i="39"/>
  <c r="DG4" i="39"/>
  <c r="LT68" i="39"/>
  <c r="JT68" i="39"/>
  <c r="HT68" i="39"/>
  <c r="FT68" i="39"/>
  <c r="BT68" i="39"/>
  <c r="LT4" i="39"/>
  <c r="GG4" i="39"/>
  <c r="CG4" i="39"/>
  <c r="T4" i="39"/>
  <c r="DT4" i="39"/>
  <c r="KG4" i="39"/>
  <c r="HT4" i="39"/>
  <c r="H38" i="22"/>
  <c r="I50" i="37" s="1"/>
  <c r="H44" i="22"/>
  <c r="I57" i="37" s="1"/>
  <c r="H19" i="22"/>
  <c r="I27" i="37" s="1"/>
  <c r="H8" i="22"/>
  <c r="I12" i="37" s="1"/>
  <c r="BL70" i="33"/>
  <c r="AY70" i="33"/>
  <c r="KL72" i="39"/>
  <c r="GL72" i="39"/>
  <c r="CL72" i="39"/>
  <c r="IL72" i="39"/>
  <c r="JY72" i="39"/>
  <c r="FY72" i="39"/>
  <c r="BY72" i="39"/>
  <c r="EL72" i="39"/>
  <c r="JL72" i="39"/>
  <c r="FL72" i="39"/>
  <c r="BL72" i="39"/>
  <c r="IY72" i="39"/>
  <c r="EY72" i="39"/>
  <c r="AY72" i="39"/>
  <c r="AL72" i="39"/>
  <c r="LY72" i="39"/>
  <c r="HY72" i="39"/>
  <c r="DY72" i="39"/>
  <c r="Y72" i="39"/>
  <c r="GY72" i="39"/>
  <c r="LL72" i="39"/>
  <c r="HL72" i="39"/>
  <c r="DL72" i="39"/>
  <c r="L72" i="39"/>
  <c r="KY72" i="39"/>
  <c r="CY72" i="39"/>
  <c r="H14" i="22"/>
  <c r="I18" i="37" s="1"/>
  <c r="H56" i="22"/>
  <c r="I75" i="37" s="1"/>
  <c r="H35" i="22"/>
  <c r="I44" i="37" s="1"/>
  <c r="H41" i="22"/>
  <c r="I55" i="37" s="1"/>
  <c r="H26" i="22"/>
  <c r="I34" i="37" s="1"/>
  <c r="H7" i="22"/>
  <c r="I8" i="37" s="1"/>
  <c r="H48" i="22"/>
  <c r="I64" i="37" s="1"/>
  <c r="H31" i="22"/>
  <c r="I41" i="37" s="1"/>
  <c r="H23" i="22"/>
  <c r="I31" i="37" s="1"/>
  <c r="H15" i="22"/>
  <c r="I19" i="37" s="1"/>
  <c r="L70" i="39"/>
  <c r="JV56" i="39"/>
  <c r="FV56" i="39"/>
  <c r="BV56" i="39"/>
  <c r="JI56" i="39"/>
  <c r="CV56" i="39"/>
  <c r="LV56" i="39"/>
  <c r="IV56" i="39"/>
  <c r="GV56" i="39"/>
  <c r="I56" i="39"/>
  <c r="KV56" i="39"/>
  <c r="AI56" i="39"/>
  <c r="CI56" i="39"/>
  <c r="HI56" i="39"/>
  <c r="V56" i="39"/>
  <c r="EI56" i="39"/>
  <c r="BI56" i="39"/>
  <c r="KI56" i="39"/>
  <c r="HV56" i="39"/>
  <c r="EV56" i="39"/>
  <c r="GI56" i="39"/>
  <c r="LI56" i="39"/>
  <c r="DV56" i="39"/>
  <c r="II56" i="39"/>
  <c r="AV56" i="39"/>
  <c r="FI56" i="39"/>
  <c r="DI56" i="39"/>
  <c r="H58" i="22"/>
  <c r="I78" i="37" s="1"/>
  <c r="H22" i="22"/>
  <c r="I30" i="37" s="1"/>
  <c r="H6" i="22"/>
  <c r="I7" i="37" s="1"/>
  <c r="H52" i="22"/>
  <c r="I71" i="37" s="1"/>
  <c r="H34" i="22"/>
  <c r="I43" i="37" s="1"/>
  <c r="H42" i="22"/>
  <c r="I54" i="37" s="1"/>
  <c r="BR4" i="33"/>
  <c r="BE66" i="33"/>
  <c r="BR66" i="33"/>
  <c r="BE4" i="33"/>
  <c r="LE4" i="39"/>
  <c r="HE4" i="39"/>
  <c r="DE4" i="39"/>
  <c r="LR68" i="39"/>
  <c r="JR68" i="39"/>
  <c r="HR68" i="39"/>
  <c r="FR68" i="39"/>
  <c r="DR68" i="39"/>
  <c r="BR68" i="39"/>
  <c r="R68" i="39"/>
  <c r="LR4" i="39"/>
  <c r="HR4" i="39"/>
  <c r="DR4" i="39"/>
  <c r="R4" i="39"/>
  <c r="ME4" i="39"/>
  <c r="IE4" i="39"/>
  <c r="EE4" i="39"/>
  <c r="AE4" i="39"/>
  <c r="ME68" i="39"/>
  <c r="KE68" i="39"/>
  <c r="IE68" i="39"/>
  <c r="GE68" i="39"/>
  <c r="EE68" i="39"/>
  <c r="CE68" i="39"/>
  <c r="AE68" i="39"/>
  <c r="IR4" i="39"/>
  <c r="ER4" i="39"/>
  <c r="AR4" i="39"/>
  <c r="KR68" i="39"/>
  <c r="IR68" i="39"/>
  <c r="GR68" i="39"/>
  <c r="ER68" i="39"/>
  <c r="CR68" i="39"/>
  <c r="AR68" i="39"/>
  <c r="JR4" i="39"/>
  <c r="FR4" i="39"/>
  <c r="BR4" i="39"/>
  <c r="FE68" i="39"/>
  <c r="BE68" i="39"/>
  <c r="KE4" i="39"/>
  <c r="GE4" i="39"/>
  <c r="CE4" i="39"/>
  <c r="LE68" i="39"/>
  <c r="JE68" i="39"/>
  <c r="HE68" i="39"/>
  <c r="DE68" i="39"/>
  <c r="FE4" i="39"/>
  <c r="CR4" i="39"/>
  <c r="JE4" i="39"/>
  <c r="GR4" i="39"/>
  <c r="KR4" i="39"/>
  <c r="BE4" i="39"/>
  <c r="H32" i="22"/>
  <c r="I45" i="37" s="1"/>
  <c r="H5" i="22"/>
  <c r="I6" i="37" s="1"/>
  <c r="H16" i="22"/>
  <c r="I23" i="37" s="1"/>
  <c r="H43" i="22"/>
  <c r="I58" i="37" s="1"/>
  <c r="H25" i="22"/>
  <c r="I35" i="37" s="1"/>
  <c r="BI33" i="33"/>
  <c r="AV33" i="33"/>
  <c r="B40" i="39"/>
  <c r="II33" i="39"/>
  <c r="EI33" i="39"/>
  <c r="AI33" i="39"/>
  <c r="LV33" i="39"/>
  <c r="HV33" i="39"/>
  <c r="DV33" i="39"/>
  <c r="V33" i="39"/>
  <c r="LI33" i="39"/>
  <c r="HI33" i="39"/>
  <c r="DI33" i="39"/>
  <c r="I33" i="39"/>
  <c r="KV33" i="39"/>
  <c r="GV33" i="39"/>
  <c r="CV33" i="39"/>
  <c r="B33" i="39"/>
  <c r="JV33" i="39"/>
  <c r="FV33" i="39"/>
  <c r="BV33" i="39"/>
  <c r="B19" i="39"/>
  <c r="JI33" i="39"/>
  <c r="FI33" i="39"/>
  <c r="BI33" i="39"/>
  <c r="B12" i="39"/>
  <c r="KI33" i="39"/>
  <c r="CI33" i="39"/>
  <c r="IV33" i="39"/>
  <c r="GI33" i="39"/>
  <c r="EV33" i="39"/>
  <c r="AV33" i="39"/>
  <c r="B26" i="39"/>
  <c r="B5" i="39"/>
  <c r="H37" i="22"/>
  <c r="I49" i="37" s="1"/>
  <c r="H29" i="22"/>
  <c r="I38" i="37" s="1"/>
  <c r="H17" i="22"/>
  <c r="I22" i="37" s="1"/>
  <c r="H9" i="22"/>
  <c r="I11" i="37" s="1"/>
  <c r="H50" i="22"/>
  <c r="I67" i="37" s="1"/>
  <c r="BP4" i="33"/>
  <c r="BC66" i="33"/>
  <c r="BC4" i="33"/>
  <c r="BP66" i="33"/>
  <c r="KC4" i="39"/>
  <c r="GC4" i="39"/>
  <c r="CC4" i="39"/>
  <c r="LC68" i="39"/>
  <c r="JC68" i="39"/>
  <c r="HC68" i="39"/>
  <c r="FC68" i="39"/>
  <c r="DC68" i="39"/>
  <c r="BC68" i="39"/>
  <c r="KP4" i="39"/>
  <c r="GP4" i="39"/>
  <c r="CP4" i="39"/>
  <c r="LC4" i="39"/>
  <c r="HC4" i="39"/>
  <c r="DC4" i="39"/>
  <c r="LP68" i="39"/>
  <c r="JP68" i="39"/>
  <c r="HP68" i="39"/>
  <c r="FP68" i="39"/>
  <c r="DP68" i="39"/>
  <c r="BP68" i="39"/>
  <c r="P68" i="39"/>
  <c r="LP4" i="39"/>
  <c r="HP4" i="39"/>
  <c r="DP4" i="39"/>
  <c r="P4" i="39"/>
  <c r="MC68" i="39"/>
  <c r="KC68" i="39"/>
  <c r="IC68" i="39"/>
  <c r="GC68" i="39"/>
  <c r="EC68" i="39"/>
  <c r="CC68" i="39"/>
  <c r="AC68" i="39"/>
  <c r="IP4" i="39"/>
  <c r="EP4" i="39"/>
  <c r="AP4" i="39"/>
  <c r="IP68" i="39"/>
  <c r="GP68" i="39"/>
  <c r="CP68" i="39"/>
  <c r="JC4" i="39"/>
  <c r="FC4" i="39"/>
  <c r="BC4" i="39"/>
  <c r="KP68" i="39"/>
  <c r="EP68" i="39"/>
  <c r="AP68" i="39"/>
  <c r="MC4" i="39"/>
  <c r="EC4" i="39"/>
  <c r="JP4" i="39"/>
  <c r="AC4" i="39"/>
  <c r="BP4" i="39"/>
  <c r="IC4" i="39"/>
  <c r="FP4" i="39"/>
  <c r="BQ4" i="33"/>
  <c r="BD66" i="33"/>
  <c r="BQ66" i="33"/>
  <c r="BD4" i="33"/>
  <c r="LD68" i="39"/>
  <c r="JD68" i="39"/>
  <c r="HD68" i="39"/>
  <c r="FD68" i="39"/>
  <c r="DD68" i="39"/>
  <c r="BD68" i="39"/>
  <c r="KQ4" i="39"/>
  <c r="GQ4" i="39"/>
  <c r="CQ4" i="39"/>
  <c r="MD68" i="39"/>
  <c r="KD68" i="39"/>
  <c r="GD68" i="39"/>
  <c r="LD4" i="39"/>
  <c r="HD4" i="39"/>
  <c r="DD4" i="39"/>
  <c r="ID68" i="39"/>
  <c r="ED68" i="39"/>
  <c r="LQ68" i="39"/>
  <c r="JQ68" i="39"/>
  <c r="HQ68" i="39"/>
  <c r="FQ68" i="39"/>
  <c r="DQ68" i="39"/>
  <c r="BQ68" i="39"/>
  <c r="Q68" i="39"/>
  <c r="LQ4" i="39"/>
  <c r="HQ4" i="39"/>
  <c r="DQ4" i="39"/>
  <c r="Q4" i="39"/>
  <c r="MD4" i="39"/>
  <c r="ID4" i="39"/>
  <c r="ED4" i="39"/>
  <c r="AD4" i="39"/>
  <c r="JD4" i="39"/>
  <c r="FD4" i="39"/>
  <c r="BD4" i="39"/>
  <c r="KQ68" i="39"/>
  <c r="IQ68" i="39"/>
  <c r="GQ68" i="39"/>
  <c r="EQ68" i="39"/>
  <c r="CQ68" i="39"/>
  <c r="AQ68" i="39"/>
  <c r="JQ4" i="39"/>
  <c r="FQ4" i="39"/>
  <c r="BQ4" i="39"/>
  <c r="AQ4" i="39"/>
  <c r="EQ4" i="39"/>
  <c r="IQ4" i="39"/>
  <c r="CD68" i="39"/>
  <c r="CD4" i="39"/>
  <c r="GD4" i="39"/>
  <c r="AD68" i="39"/>
  <c r="KD4" i="39"/>
  <c r="H18" i="22"/>
  <c r="I21" i="37" s="1"/>
  <c r="H27" i="22"/>
  <c r="I33" i="37" s="1"/>
  <c r="H10" i="22"/>
  <c r="I10" i="37" s="1"/>
  <c r="H51" i="22"/>
  <c r="I68" i="37" s="1"/>
  <c r="H39" i="22"/>
  <c r="I51" i="37" s="1"/>
  <c r="H30" i="22"/>
  <c r="I40" i="37" s="1"/>
  <c r="H46" i="22"/>
  <c r="I60" i="37" s="1"/>
  <c r="H24" i="22"/>
  <c r="I29" i="37" s="1"/>
  <c r="H53" i="22"/>
  <c r="I70" i="37" s="1"/>
  <c r="H11" i="22"/>
  <c r="I16" i="37" s="1"/>
  <c r="FV66" i="39"/>
  <c r="AI66" i="39"/>
  <c r="LI66" i="39"/>
  <c r="FI66" i="39"/>
  <c r="I66" i="39"/>
  <c r="KI66" i="39"/>
  <c r="EI66" i="39"/>
  <c r="IV66" i="39"/>
  <c r="JV66" i="39"/>
  <c r="DI66" i="39"/>
  <c r="II66" i="39"/>
  <c r="BV66" i="39"/>
  <c r="HI66" i="39"/>
  <c r="BI66" i="39"/>
  <c r="CI66" i="39"/>
  <c r="AV66" i="39"/>
  <c r="JI66" i="39"/>
  <c r="GI66" i="39"/>
  <c r="EV66" i="39"/>
  <c r="HV66" i="39"/>
  <c r="CV66" i="39"/>
  <c r="V66" i="39"/>
  <c r="LV66" i="39"/>
  <c r="DV66" i="39"/>
  <c r="GV66" i="39"/>
  <c r="KV66" i="39"/>
  <c r="H45" i="22"/>
  <c r="I61" i="37" s="1"/>
  <c r="H36" i="22"/>
  <c r="I48" i="37" s="1"/>
  <c r="H28" i="22"/>
  <c r="I37" i="37" s="1"/>
  <c r="H20" i="22"/>
  <c r="I26" i="37" s="1"/>
  <c r="H12" i="22"/>
  <c r="I15" i="37" s="1"/>
  <c r="H47" i="22"/>
  <c r="I63" i="37" s="1"/>
  <c r="H4" i="22"/>
  <c r="I4" i="37" s="1"/>
  <c r="H21" i="22"/>
  <c r="I25" i="37" s="1"/>
  <c r="H13" i="22"/>
  <c r="I14" i="37" s="1"/>
  <c r="H55" i="22"/>
  <c r="I74" i="37" s="1"/>
  <c r="H33" i="22"/>
  <c r="I46" i="37" s="1"/>
  <c r="BB4" i="33"/>
  <c r="BO66" i="33"/>
  <c r="BO4" i="33"/>
  <c r="BB66" i="33"/>
  <c r="KO68" i="39"/>
  <c r="IO68" i="39"/>
  <c r="GO68" i="39"/>
  <c r="EO68" i="39"/>
  <c r="CO68" i="39"/>
  <c r="AO68" i="39"/>
  <c r="JO4" i="39"/>
  <c r="FO4" i="39"/>
  <c r="BO4" i="39"/>
  <c r="LO68" i="39"/>
  <c r="HO68" i="39"/>
  <c r="KB4" i="39"/>
  <c r="GB4" i="39"/>
  <c r="CB4" i="39"/>
  <c r="JO68" i="39"/>
  <c r="FO68" i="39"/>
  <c r="LB68" i="39"/>
  <c r="JB68" i="39"/>
  <c r="HB68" i="39"/>
  <c r="FB68" i="39"/>
  <c r="DB68" i="39"/>
  <c r="BB68" i="39"/>
  <c r="KO4" i="39"/>
  <c r="GO4" i="39"/>
  <c r="CO4" i="39"/>
  <c r="LB4" i="39"/>
  <c r="HB4" i="39"/>
  <c r="DB4" i="39"/>
  <c r="MB4" i="39"/>
  <c r="IB4" i="39"/>
  <c r="EB4" i="39"/>
  <c r="AB4" i="39"/>
  <c r="MB68" i="39"/>
  <c r="KB68" i="39"/>
  <c r="IB68" i="39"/>
  <c r="GB68" i="39"/>
  <c r="EB68" i="39"/>
  <c r="CB68" i="39"/>
  <c r="AB68" i="39"/>
  <c r="IO4" i="39"/>
  <c r="EO4" i="39"/>
  <c r="AO4" i="39"/>
  <c r="HO4" i="39"/>
  <c r="O4" i="39"/>
  <c r="DO68" i="39"/>
  <c r="FB4" i="39"/>
  <c r="LO4" i="39"/>
  <c r="JB4" i="39"/>
  <c r="BO68" i="39"/>
  <c r="B64" i="39"/>
  <c r="DO4" i="39"/>
  <c r="O68" i="39"/>
  <c r="BB4" i="39"/>
  <c r="BF66" i="33"/>
  <c r="BS4" i="33"/>
  <c r="BS66" i="33"/>
  <c r="BF4" i="33"/>
  <c r="LS68" i="39"/>
  <c r="JS68" i="39"/>
  <c r="HS68" i="39"/>
  <c r="FS68" i="39"/>
  <c r="DS68" i="39"/>
  <c r="BS68" i="39"/>
  <c r="S68" i="39"/>
  <c r="LS4" i="39"/>
  <c r="HS4" i="39"/>
  <c r="DS4" i="39"/>
  <c r="S4" i="39"/>
  <c r="IS68" i="39"/>
  <c r="ES68" i="39"/>
  <c r="MF4" i="39"/>
  <c r="IF4" i="39"/>
  <c r="EF4" i="39"/>
  <c r="AF4" i="39"/>
  <c r="KS68" i="39"/>
  <c r="GS68" i="39"/>
  <c r="MF68" i="39"/>
  <c r="KF68" i="39"/>
  <c r="IF68" i="39"/>
  <c r="GF68" i="39"/>
  <c r="EF68" i="39"/>
  <c r="CF68" i="39"/>
  <c r="AF68" i="39"/>
  <c r="IS4" i="39"/>
  <c r="ES4" i="39"/>
  <c r="AS4" i="39"/>
  <c r="JF4" i="39"/>
  <c r="FF4" i="39"/>
  <c r="BF4" i="39"/>
  <c r="KF4" i="39"/>
  <c r="GF4" i="39"/>
  <c r="CF4" i="39"/>
  <c r="LF68" i="39"/>
  <c r="JF68" i="39"/>
  <c r="HF68" i="39"/>
  <c r="FF68" i="39"/>
  <c r="DF68" i="39"/>
  <c r="BF68" i="39"/>
  <c r="KS4" i="39"/>
  <c r="GS4" i="39"/>
  <c r="CS4" i="39"/>
  <c r="JS4" i="39"/>
  <c r="HF4" i="39"/>
  <c r="BS4" i="39"/>
  <c r="CS68" i="39"/>
  <c r="LF4" i="39"/>
  <c r="AS68" i="39"/>
  <c r="FS4" i="39"/>
  <c r="DF4" i="39"/>
  <c r="IV61" i="39"/>
  <c r="LV61" i="39"/>
  <c r="II61" i="39"/>
  <c r="FI61" i="39"/>
  <c r="EV61" i="39"/>
  <c r="BI61" i="39"/>
  <c r="AV61" i="39"/>
  <c r="JI61" i="39"/>
  <c r="EI61" i="39"/>
  <c r="AI61" i="39"/>
  <c r="FV61" i="39"/>
  <c r="GV61" i="39"/>
  <c r="DV61" i="39"/>
  <c r="JV61" i="39"/>
  <c r="CI61" i="39"/>
  <c r="KV61" i="39"/>
  <c r="HV61" i="39"/>
  <c r="KI61" i="39"/>
  <c r="HI61" i="39"/>
  <c r="I61" i="39"/>
  <c r="GI61" i="39"/>
  <c r="DI61" i="39"/>
  <c r="V61" i="39"/>
  <c r="LI61" i="39"/>
  <c r="BV61" i="39"/>
  <c r="CV61" i="39"/>
  <c r="AZ4" i="33"/>
  <c r="BM4" i="33"/>
  <c r="IZ4" i="39"/>
  <c r="EZ4" i="39"/>
  <c r="AZ4" i="39"/>
  <c r="JM4" i="39"/>
  <c r="FM4" i="39"/>
  <c r="BM4" i="39"/>
  <c r="JZ4" i="39"/>
  <c r="FZ4" i="39"/>
  <c r="BZ4" i="39"/>
  <c r="KM4" i="39"/>
  <c r="GM4" i="39"/>
  <c r="CM4" i="39"/>
  <c r="LM4" i="39"/>
  <c r="HM4" i="39"/>
  <c r="DM4" i="39"/>
  <c r="M4" i="39"/>
  <c r="LZ4" i="39"/>
  <c r="HZ4" i="39"/>
  <c r="DZ4" i="39"/>
  <c r="Z4" i="39"/>
  <c r="CZ4" i="39"/>
  <c r="AM4" i="39"/>
  <c r="KZ4" i="39"/>
  <c r="GZ4" i="39"/>
  <c r="EM4" i="39"/>
  <c r="IM4" i="39"/>
  <c r="H78" i="36"/>
  <c r="E81" i="38"/>
  <c r="T78" i="36"/>
  <c r="Q81" i="38"/>
  <c r="D33" i="26"/>
  <c r="P5" i="14" s="1"/>
  <c r="AF5" i="14" s="1"/>
  <c r="D7" i="26"/>
  <c r="D12" i="26"/>
  <c r="L8" i="37" s="1"/>
  <c r="D15" i="26"/>
  <c r="J18" i="22" s="1"/>
  <c r="D17" i="26"/>
  <c r="B18" i="3" s="1"/>
  <c r="D35" i="26"/>
  <c r="P7" i="14" s="1"/>
  <c r="AF7" i="14" s="1"/>
  <c r="D32" i="26"/>
  <c r="P4" i="14" s="1"/>
  <c r="AF4" i="14" s="1"/>
  <c r="D9" i="26"/>
  <c r="J29" i="22" s="1"/>
  <c r="D34" i="26"/>
  <c r="D18" i="26"/>
  <c r="P5" i="11" s="1"/>
  <c r="AF5" i="11" s="1"/>
  <c r="D25" i="26"/>
  <c r="D10" i="26"/>
  <c r="J5" i="22" s="1"/>
  <c r="D23" i="26"/>
  <c r="D8" i="26"/>
  <c r="J4" i="22" s="1"/>
  <c r="D14" i="26"/>
  <c r="J19" i="22" s="1"/>
  <c r="D20" i="26"/>
  <c r="B21" i="3" s="1"/>
  <c r="D30" i="26"/>
  <c r="P7" i="13" s="1"/>
  <c r="AF7" i="13" s="1"/>
  <c r="D13" i="26"/>
  <c r="P5" i="10" s="1"/>
  <c r="AF5" i="10" s="1"/>
  <c r="D28" i="26"/>
  <c r="I36" i="22" s="1"/>
  <c r="D29" i="26"/>
  <c r="J25" i="22" s="1"/>
  <c r="D19" i="26"/>
  <c r="B20" i="3" s="1"/>
  <c r="D27" i="26"/>
  <c r="D24" i="26"/>
  <c r="E8" i="3" s="1"/>
  <c r="K58" i="22"/>
  <c r="L81" i="36" s="1"/>
  <c r="L90" i="38" s="1"/>
  <c r="B77" i="37"/>
  <c r="F73" i="36"/>
  <c r="F82" i="38" s="1"/>
  <c r="F71" i="36"/>
  <c r="F80" i="38" s="1"/>
  <c r="R73" i="36"/>
  <c r="R82" i="38" s="1"/>
  <c r="R78" i="36"/>
  <c r="F78" i="36"/>
  <c r="R71" i="36"/>
  <c r="R80" i="38" s="1"/>
  <c r="K31" i="36"/>
  <c r="K31" i="38" s="1"/>
  <c r="F2" i="36"/>
  <c r="I2" i="36"/>
  <c r="R2" i="36"/>
  <c r="O2" i="36"/>
  <c r="C2" i="36"/>
  <c r="L2" i="36"/>
  <c r="W12" i="35"/>
  <c r="W44" i="35"/>
  <c r="W4" i="35"/>
  <c r="W28" i="35"/>
  <c r="W20" i="35"/>
  <c r="W36" i="35"/>
  <c r="B47" i="33"/>
  <c r="D36" i="35"/>
  <c r="D12" i="35"/>
  <c r="P12" i="35"/>
  <c r="P36" i="35"/>
  <c r="D28" i="35"/>
  <c r="P28" i="35"/>
  <c r="L44" i="35"/>
  <c r="L20" i="35"/>
  <c r="P20" i="35"/>
  <c r="P4" i="35"/>
  <c r="D44" i="35"/>
  <c r="P44" i="35"/>
  <c r="L4" i="35"/>
  <c r="L36" i="35"/>
  <c r="L28" i="35"/>
  <c r="L12" i="35"/>
  <c r="D20" i="35"/>
  <c r="D4" i="35"/>
  <c r="B45" i="36"/>
  <c r="B46" i="38" s="1"/>
  <c r="E45" i="36"/>
  <c r="E46" i="38" s="1"/>
  <c r="N45" i="36"/>
  <c r="N46" i="38" s="1"/>
  <c r="Q45" i="36"/>
  <c r="Q46" i="38" s="1"/>
  <c r="H45" i="36"/>
  <c r="H46" i="38" s="1"/>
  <c r="K45" i="36"/>
  <c r="K46" i="38" s="1"/>
  <c r="B56" i="33"/>
  <c r="R72" i="36"/>
  <c r="R81" i="38" s="1"/>
  <c r="Q16" i="36"/>
  <c r="Q16" i="38" s="1"/>
  <c r="B79" i="33"/>
  <c r="L68" i="33"/>
  <c r="L70" i="33"/>
  <c r="Y70" i="33"/>
  <c r="AL70" i="33"/>
  <c r="V36" i="35"/>
  <c r="V20" i="35"/>
  <c r="V4" i="35"/>
  <c r="V12" i="35"/>
  <c r="V28" i="35"/>
  <c r="V44" i="35"/>
  <c r="T16" i="36"/>
  <c r="T16" i="38" s="1"/>
  <c r="V45" i="36"/>
  <c r="Y47" i="36"/>
  <c r="Y48" i="38" s="1"/>
  <c r="I22" i="22"/>
  <c r="J35" i="22"/>
  <c r="E6" i="3"/>
  <c r="P4" i="12"/>
  <c r="AF4" i="12" s="1"/>
  <c r="I10" i="22"/>
  <c r="S4" i="33"/>
  <c r="AS66" i="33"/>
  <c r="S66" i="33"/>
  <c r="AF4" i="33"/>
  <c r="AS4" i="33"/>
  <c r="AF66" i="33"/>
  <c r="P66" i="33"/>
  <c r="P4" i="33"/>
  <c r="AC66" i="33"/>
  <c r="AC4" i="33"/>
  <c r="AP4" i="33"/>
  <c r="AP66" i="33"/>
  <c r="B1" i="32"/>
  <c r="B1" i="34"/>
  <c r="Q66" i="33"/>
  <c r="Q4" i="33"/>
  <c r="AD66" i="33"/>
  <c r="AQ4" i="33"/>
  <c r="AD4" i="33"/>
  <c r="AQ66" i="33"/>
  <c r="R66" i="33"/>
  <c r="R4" i="33"/>
  <c r="AR4" i="33"/>
  <c r="AR66" i="33"/>
  <c r="AE66" i="33"/>
  <c r="AE4" i="33"/>
  <c r="K56" i="36"/>
  <c r="K65" i="38" s="1"/>
  <c r="L86" i="36"/>
  <c r="L95" i="38" s="1"/>
  <c r="F76" i="36"/>
  <c r="F85" i="38" s="1"/>
  <c r="I66" i="36"/>
  <c r="I75" i="38" s="1"/>
  <c r="W56" i="36"/>
  <c r="W65" i="38" s="1"/>
  <c r="N56" i="36"/>
  <c r="N65" i="38" s="1"/>
  <c r="U66" i="36"/>
  <c r="U75" i="38" s="1"/>
  <c r="C66" i="36"/>
  <c r="C75" i="38" s="1"/>
  <c r="T56" i="36"/>
  <c r="T65" i="38" s="1"/>
  <c r="E56" i="36"/>
  <c r="E65" i="38" s="1"/>
  <c r="B56" i="36"/>
  <c r="B65" i="38" s="1"/>
  <c r="Q56" i="36"/>
  <c r="Q65" i="38" s="1"/>
  <c r="H35" i="36"/>
  <c r="H35" i="38" s="1"/>
  <c r="K42" i="36"/>
  <c r="K42" i="38" s="1"/>
  <c r="E35" i="36"/>
  <c r="E35" i="38" s="1"/>
  <c r="H42" i="36"/>
  <c r="H42" i="38" s="1"/>
  <c r="Q35" i="36"/>
  <c r="Q35" i="38" s="1"/>
  <c r="O66" i="36"/>
  <c r="O75" i="38" s="1"/>
  <c r="E42" i="36"/>
  <c r="E42" i="38" s="1"/>
  <c r="Q42" i="36"/>
  <c r="Q42" i="38" s="1"/>
  <c r="N35" i="36"/>
  <c r="N35" i="38" s="1"/>
  <c r="R76" i="36"/>
  <c r="R85" i="38" s="1"/>
  <c r="H56" i="36"/>
  <c r="H65" i="38" s="1"/>
  <c r="B35" i="36"/>
  <c r="B35" i="38" s="1"/>
  <c r="K35" i="36"/>
  <c r="K35" i="38" s="1"/>
  <c r="N42" i="36"/>
  <c r="N42" i="38" s="1"/>
  <c r="B42" i="36"/>
  <c r="B42" i="38" s="1"/>
  <c r="B11" i="36"/>
  <c r="B11" i="38" s="1"/>
  <c r="E28" i="35"/>
  <c r="E36" i="35"/>
  <c r="E44" i="35"/>
  <c r="Q36" i="35"/>
  <c r="Q28" i="35"/>
  <c r="E12" i="35"/>
  <c r="E4" i="35"/>
  <c r="E20" i="35"/>
  <c r="Q20" i="35"/>
  <c r="Q4" i="35"/>
  <c r="Q12" i="35"/>
  <c r="Q44" i="35"/>
  <c r="E5" i="29"/>
  <c r="F5" i="29"/>
  <c r="D5" i="29"/>
  <c r="G5" i="29"/>
  <c r="B73" i="33"/>
  <c r="J19" i="35"/>
  <c r="J43" i="35"/>
  <c r="J11" i="35"/>
  <c r="J35" i="35"/>
  <c r="J3" i="35"/>
  <c r="J27" i="35"/>
  <c r="I12" i="35"/>
  <c r="I36" i="35"/>
  <c r="I4" i="35"/>
  <c r="I28" i="35"/>
  <c r="I44" i="35"/>
  <c r="I20" i="35"/>
  <c r="B1" i="31"/>
  <c r="H3" i="31"/>
  <c r="K11" i="36"/>
  <c r="K11" i="38" s="1"/>
  <c r="B76" i="33"/>
  <c r="K9" i="36"/>
  <c r="C27" i="35"/>
  <c r="B12" i="33"/>
  <c r="B40" i="33"/>
  <c r="C19" i="35"/>
  <c r="B19" i="33"/>
  <c r="B5" i="3"/>
  <c r="B33" i="33"/>
  <c r="C43" i="35"/>
  <c r="C35" i="35"/>
  <c r="E5" i="3"/>
  <c r="Q9" i="36"/>
  <c r="B11" i="3"/>
  <c r="I33" i="33"/>
  <c r="E9" i="36"/>
  <c r="N9" i="36"/>
  <c r="E11" i="3"/>
  <c r="V33" i="33"/>
  <c r="C11" i="35"/>
  <c r="C3" i="35"/>
  <c r="H9" i="36"/>
  <c r="B9" i="36"/>
  <c r="B26" i="33"/>
  <c r="E17" i="3"/>
  <c r="AI33" i="33"/>
  <c r="B17" i="3"/>
  <c r="B5" i="33"/>
  <c r="B61" i="33"/>
  <c r="C1" i="27"/>
  <c r="T45" i="36"/>
  <c r="D3" i="34"/>
  <c r="D35" i="35"/>
  <c r="D19" i="35"/>
  <c r="D3" i="35"/>
  <c r="D43" i="35"/>
  <c r="D27" i="35"/>
  <c r="D3" i="32"/>
  <c r="D11" i="35"/>
  <c r="B1" i="33"/>
  <c r="AG4" i="33"/>
  <c r="T4" i="33"/>
  <c r="AG66" i="33"/>
  <c r="T66" i="33"/>
  <c r="AT4" i="33"/>
  <c r="AT66" i="33"/>
  <c r="P27" i="35"/>
  <c r="P19" i="35"/>
  <c r="P11" i="35"/>
  <c r="P35" i="35"/>
  <c r="P43" i="35"/>
  <c r="P3" i="35"/>
  <c r="M4" i="33"/>
  <c r="Z4" i="33"/>
  <c r="AM4" i="33"/>
  <c r="H12" i="31"/>
  <c r="B72" i="33"/>
  <c r="M12" i="35"/>
  <c r="M44" i="35"/>
  <c r="M20" i="35"/>
  <c r="M28" i="35"/>
  <c r="M36" i="35"/>
  <c r="M4" i="35"/>
  <c r="B64" i="33"/>
  <c r="O4" i="33"/>
  <c r="O66" i="33"/>
  <c r="AO4" i="33"/>
  <c r="AO66" i="33"/>
  <c r="AB4" i="33"/>
  <c r="AB66" i="33"/>
  <c r="F4" i="33"/>
  <c r="C11" i="3"/>
  <c r="C17" i="3"/>
  <c r="F11" i="3"/>
  <c r="F17" i="3"/>
  <c r="C5" i="3"/>
  <c r="F5" i="3"/>
  <c r="C3" i="34"/>
  <c r="C3" i="32"/>
  <c r="F20" i="35"/>
  <c r="F36" i="35"/>
  <c r="F12" i="35"/>
  <c r="R36" i="35"/>
  <c r="R12" i="35"/>
  <c r="R4" i="35"/>
  <c r="R28" i="35"/>
  <c r="F4" i="35"/>
  <c r="F28" i="35"/>
  <c r="F44" i="35"/>
  <c r="R44" i="35"/>
  <c r="R20" i="35"/>
  <c r="E7" i="29"/>
  <c r="G7" i="29"/>
  <c r="F7" i="29"/>
  <c r="D7" i="29"/>
  <c r="B3" i="33"/>
  <c r="L7" i="37" l="1"/>
  <c r="P5" i="12"/>
  <c r="AF5" i="12" s="1"/>
  <c r="L10" i="37"/>
  <c r="E26" i="36"/>
  <c r="E26" i="38" s="1"/>
  <c r="K38" i="36"/>
  <c r="K38" i="38" s="1"/>
  <c r="E21" i="36"/>
  <c r="E21" i="38" s="1"/>
  <c r="E38" i="36"/>
  <c r="E38" i="38" s="1"/>
  <c r="N26" i="36"/>
  <c r="N26" i="38" s="1"/>
  <c r="E11" i="36"/>
  <c r="E11" i="38" s="1"/>
  <c r="B16" i="36"/>
  <c r="B16" i="38" s="1"/>
  <c r="J7" i="22"/>
  <c r="F18" i="36" s="1"/>
  <c r="Q26" i="36"/>
  <c r="Q26" i="38" s="1"/>
  <c r="K16" i="36"/>
  <c r="K16" i="38" s="1"/>
  <c r="K26" i="36"/>
  <c r="K26" i="38" s="1"/>
  <c r="Q31" i="36"/>
  <c r="Q31" i="38" s="1"/>
  <c r="Q11" i="36"/>
  <c r="Q11" i="38" s="1"/>
  <c r="F72" i="36"/>
  <c r="F81" i="38" s="1"/>
  <c r="B21" i="36"/>
  <c r="B21" i="38" s="1"/>
  <c r="B15" i="3"/>
  <c r="E31" i="36"/>
  <c r="E31" i="38" s="1"/>
  <c r="N31" i="36"/>
  <c r="N31" i="38" s="1"/>
  <c r="P7" i="10"/>
  <c r="AF7" i="10" s="1"/>
  <c r="H31" i="36"/>
  <c r="H31" i="38" s="1"/>
  <c r="I30" i="22"/>
  <c r="D40" i="37" s="1"/>
  <c r="H38" i="36"/>
  <c r="H38" i="38" s="1"/>
  <c r="Q38" i="36"/>
  <c r="Q38" i="38" s="1"/>
  <c r="K21" i="36"/>
  <c r="K21" i="38" s="1"/>
  <c r="B38" i="36"/>
  <c r="B38" i="38" s="1"/>
  <c r="N21" i="36"/>
  <c r="N21" i="38" s="1"/>
  <c r="B31" i="36"/>
  <c r="B31" i="38" s="1"/>
  <c r="E16" i="36"/>
  <c r="E16" i="38" s="1"/>
  <c r="L82" i="36"/>
  <c r="L91" i="38" s="1"/>
  <c r="J23" i="22"/>
  <c r="E31" i="37" s="1"/>
  <c r="L9" i="37"/>
  <c r="II5" i="33"/>
  <c r="EI5" i="33"/>
  <c r="JV5" i="33"/>
  <c r="FV5" i="33"/>
  <c r="BV5" i="33"/>
  <c r="FI5" i="33"/>
  <c r="LI5" i="33"/>
  <c r="HI5" i="33"/>
  <c r="DI5" i="33"/>
  <c r="IV5" i="33"/>
  <c r="EV5" i="33"/>
  <c r="KI5" i="33"/>
  <c r="GI5" i="33"/>
  <c r="CI5" i="33"/>
  <c r="LV5" i="33"/>
  <c r="HV5" i="33"/>
  <c r="KV5" i="33"/>
  <c r="GV5" i="33"/>
  <c r="CV5" i="33"/>
  <c r="DV5" i="33"/>
  <c r="JI5" i="33"/>
  <c r="JI56" i="33"/>
  <c r="FI56" i="33"/>
  <c r="KI56" i="33"/>
  <c r="KV56" i="33"/>
  <c r="GV56" i="33"/>
  <c r="CV56" i="33"/>
  <c r="GI56" i="33"/>
  <c r="CI56" i="33"/>
  <c r="II56" i="33"/>
  <c r="EI56" i="33"/>
  <c r="JV56" i="33"/>
  <c r="FV56" i="33"/>
  <c r="LI56" i="33"/>
  <c r="HI56" i="33"/>
  <c r="DI56" i="33"/>
  <c r="EV56" i="33"/>
  <c r="IV56" i="33"/>
  <c r="LV56" i="33"/>
  <c r="HV56" i="33"/>
  <c r="DV56" i="33"/>
  <c r="BV56" i="33"/>
  <c r="JV12" i="33"/>
  <c r="FV12" i="33"/>
  <c r="BV12" i="33"/>
  <c r="LI12" i="33"/>
  <c r="HI12" i="33"/>
  <c r="DI12" i="33"/>
  <c r="CV12" i="33"/>
  <c r="IV12" i="33"/>
  <c r="EV12" i="33"/>
  <c r="GV12" i="33"/>
  <c r="KI12" i="33"/>
  <c r="GI12" i="33"/>
  <c r="LV12" i="33"/>
  <c r="HV12" i="33"/>
  <c r="DV12" i="33"/>
  <c r="KV12" i="33"/>
  <c r="JI12" i="33"/>
  <c r="FI12" i="33"/>
  <c r="II12" i="33"/>
  <c r="EI12" i="33"/>
  <c r="CI12" i="33"/>
  <c r="JI47" i="33"/>
  <c r="FI47" i="33"/>
  <c r="KV47" i="33"/>
  <c r="GV47" i="33"/>
  <c r="CV47" i="33"/>
  <c r="KI47" i="33"/>
  <c r="II47" i="33"/>
  <c r="EI47" i="33"/>
  <c r="BV47" i="33"/>
  <c r="JV47" i="33"/>
  <c r="FV47" i="33"/>
  <c r="LI47" i="33"/>
  <c r="HI47" i="33"/>
  <c r="DI47" i="33"/>
  <c r="IV47" i="33"/>
  <c r="GI47" i="33"/>
  <c r="CI47" i="33"/>
  <c r="LV47" i="33"/>
  <c r="HV47" i="33"/>
  <c r="DV47" i="33"/>
  <c r="EV47" i="33"/>
  <c r="IV61" i="33"/>
  <c r="EV61" i="33"/>
  <c r="KI61" i="33"/>
  <c r="GI61" i="33"/>
  <c r="CI61" i="33"/>
  <c r="EI61" i="33"/>
  <c r="LV61" i="33"/>
  <c r="HV61" i="33"/>
  <c r="DV61" i="33"/>
  <c r="BV61" i="33"/>
  <c r="JI61" i="33"/>
  <c r="FI61" i="33"/>
  <c r="KV61" i="33"/>
  <c r="GV61" i="33"/>
  <c r="CV61" i="33"/>
  <c r="II61" i="33"/>
  <c r="JV61" i="33"/>
  <c r="FV61" i="33"/>
  <c r="LI61" i="33"/>
  <c r="HI61" i="33"/>
  <c r="DI61" i="33"/>
  <c r="IV26" i="33"/>
  <c r="EV26" i="33"/>
  <c r="KI26" i="33"/>
  <c r="GI26" i="33"/>
  <c r="CI26" i="33"/>
  <c r="JV26" i="33"/>
  <c r="LV26" i="33"/>
  <c r="HV26" i="33"/>
  <c r="DV26" i="33"/>
  <c r="JI26" i="33"/>
  <c r="FI26" i="33"/>
  <c r="KV26" i="33"/>
  <c r="GV26" i="33"/>
  <c r="CV26" i="33"/>
  <c r="EI26" i="33"/>
  <c r="II26" i="33"/>
  <c r="FV26" i="33"/>
  <c r="LI26" i="33"/>
  <c r="HI26" i="33"/>
  <c r="DI26" i="33"/>
  <c r="BV26" i="33"/>
  <c r="LV40" i="33"/>
  <c r="HV40" i="33"/>
  <c r="DV40" i="33"/>
  <c r="JI40" i="33"/>
  <c r="FI40" i="33"/>
  <c r="KV40" i="33"/>
  <c r="GV40" i="33"/>
  <c r="CV40" i="33"/>
  <c r="IV40" i="33"/>
  <c r="II40" i="33"/>
  <c r="EI40" i="33"/>
  <c r="JV40" i="33"/>
  <c r="FV40" i="33"/>
  <c r="BV40" i="33"/>
  <c r="DI40" i="33"/>
  <c r="LI40" i="33"/>
  <c r="HI40" i="33"/>
  <c r="EV40" i="33"/>
  <c r="KI40" i="33"/>
  <c r="GI40" i="33"/>
  <c r="CI40" i="33"/>
  <c r="LI64" i="33"/>
  <c r="HI64" i="33"/>
  <c r="DI64" i="33"/>
  <c r="II64" i="33"/>
  <c r="EI64" i="33"/>
  <c r="IV64" i="33"/>
  <c r="EV64" i="33"/>
  <c r="KI64" i="33"/>
  <c r="GI64" i="33"/>
  <c r="CI64" i="33"/>
  <c r="LV64" i="33"/>
  <c r="HV64" i="33"/>
  <c r="DV64" i="33"/>
  <c r="JI64" i="33"/>
  <c r="FI64" i="33"/>
  <c r="KV64" i="33"/>
  <c r="GV64" i="33"/>
  <c r="CV64" i="33"/>
  <c r="JV64" i="33"/>
  <c r="FV64" i="33"/>
  <c r="BV64" i="33"/>
  <c r="LI19" i="33"/>
  <c r="HI19" i="33"/>
  <c r="DI19" i="33"/>
  <c r="II19" i="33"/>
  <c r="IV19" i="33"/>
  <c r="EV19" i="33"/>
  <c r="CV19" i="33"/>
  <c r="KI19" i="33"/>
  <c r="GI19" i="33"/>
  <c r="CI19" i="33"/>
  <c r="LV19" i="33"/>
  <c r="HV19" i="33"/>
  <c r="DV19" i="33"/>
  <c r="JI19" i="33"/>
  <c r="FI19" i="33"/>
  <c r="KV19" i="33"/>
  <c r="GV19" i="33"/>
  <c r="EI19" i="33"/>
  <c r="JV19" i="33"/>
  <c r="FV19" i="33"/>
  <c r="BV19" i="33"/>
  <c r="AV56" i="33"/>
  <c r="BI56" i="33"/>
  <c r="EI5" i="39"/>
  <c r="LI5" i="39"/>
  <c r="AI5" i="39"/>
  <c r="II5" i="39"/>
  <c r="AV5" i="39"/>
  <c r="JV5" i="39"/>
  <c r="DI5" i="39"/>
  <c r="EV5" i="39"/>
  <c r="CI5" i="39"/>
  <c r="HI5" i="39"/>
  <c r="CV5" i="39"/>
  <c r="IV5" i="39"/>
  <c r="GI5" i="39"/>
  <c r="BI5" i="39"/>
  <c r="KI5" i="39"/>
  <c r="DV5" i="39"/>
  <c r="JI5" i="39"/>
  <c r="GV5" i="39"/>
  <c r="HV5" i="39"/>
  <c r="BV5" i="39"/>
  <c r="KV5" i="39"/>
  <c r="LV5" i="39"/>
  <c r="FV5" i="39"/>
  <c r="I5" i="39"/>
  <c r="V5" i="39"/>
  <c r="FI5" i="39"/>
  <c r="HV12" i="39"/>
  <c r="CV12" i="39"/>
  <c r="GV12" i="39"/>
  <c r="FI12" i="39"/>
  <c r="V12" i="39"/>
  <c r="LV12" i="39"/>
  <c r="DV12" i="39"/>
  <c r="BI12" i="39"/>
  <c r="KV12" i="39"/>
  <c r="IV12" i="39"/>
  <c r="DI12" i="39"/>
  <c r="EV12" i="39"/>
  <c r="I12" i="39"/>
  <c r="KI12" i="39"/>
  <c r="AV12" i="39"/>
  <c r="JI12" i="39"/>
  <c r="GI12" i="39"/>
  <c r="II12" i="39"/>
  <c r="JV12" i="39"/>
  <c r="AI12" i="39"/>
  <c r="FV12" i="39"/>
  <c r="LI12" i="39"/>
  <c r="BV12" i="39"/>
  <c r="HI12" i="39"/>
  <c r="CI12" i="39"/>
  <c r="EI12" i="39"/>
  <c r="K54" i="38"/>
  <c r="K9" i="38"/>
  <c r="KV40" i="39"/>
  <c r="FV40" i="39"/>
  <c r="KI40" i="39"/>
  <c r="II40" i="39"/>
  <c r="GI40" i="39"/>
  <c r="I40" i="39"/>
  <c r="BV40" i="39"/>
  <c r="BI40" i="39"/>
  <c r="LI40" i="39"/>
  <c r="IV40" i="39"/>
  <c r="FI40" i="39"/>
  <c r="GV40" i="39"/>
  <c r="EV40" i="39"/>
  <c r="V40" i="39"/>
  <c r="LV40" i="39"/>
  <c r="DI40" i="39"/>
  <c r="CV40" i="39"/>
  <c r="HV40" i="39"/>
  <c r="JI40" i="39"/>
  <c r="AI40" i="39"/>
  <c r="JV40" i="39"/>
  <c r="DV40" i="39"/>
  <c r="CI40" i="39"/>
  <c r="HI40" i="39"/>
  <c r="AV40" i="39"/>
  <c r="EI40" i="39"/>
  <c r="N54" i="38"/>
  <c r="N9" i="38"/>
  <c r="BI26" i="33"/>
  <c r="AV26" i="33"/>
  <c r="E54" i="38"/>
  <c r="E9" i="38"/>
  <c r="AV47" i="33"/>
  <c r="BI47" i="33"/>
  <c r="KI26" i="39"/>
  <c r="FI26" i="39"/>
  <c r="V26" i="39"/>
  <c r="DV26" i="39"/>
  <c r="II26" i="39"/>
  <c r="JV26" i="39"/>
  <c r="EI26" i="39"/>
  <c r="I26" i="39"/>
  <c r="JI26" i="39"/>
  <c r="IV26" i="39"/>
  <c r="DI26" i="39"/>
  <c r="HI26" i="39"/>
  <c r="BV26" i="39"/>
  <c r="LV26" i="39"/>
  <c r="GI26" i="39"/>
  <c r="BI26" i="39"/>
  <c r="LI26" i="39"/>
  <c r="HV26" i="39"/>
  <c r="FV26" i="39"/>
  <c r="AI26" i="39"/>
  <c r="CI26" i="39"/>
  <c r="KV26" i="39"/>
  <c r="CV26" i="39"/>
  <c r="GV26" i="39"/>
  <c r="AV26" i="39"/>
  <c r="EV26" i="39"/>
  <c r="AV64" i="33"/>
  <c r="BI64" i="33"/>
  <c r="T54" i="38"/>
  <c r="T46" i="38"/>
  <c r="B9" i="38"/>
  <c r="B54" i="38"/>
  <c r="AV19" i="33"/>
  <c r="BI19" i="33"/>
  <c r="V46" i="38"/>
  <c r="V54" i="38"/>
  <c r="N38" i="36"/>
  <c r="N38" i="38" s="1"/>
  <c r="LV19" i="39"/>
  <c r="CV19" i="39"/>
  <c r="HI19" i="39"/>
  <c r="KI19" i="39"/>
  <c r="AI19" i="39"/>
  <c r="GV19" i="39"/>
  <c r="FV19" i="39"/>
  <c r="IV19" i="39"/>
  <c r="CI19" i="39"/>
  <c r="FI19" i="39"/>
  <c r="BI19" i="39"/>
  <c r="DV19" i="39"/>
  <c r="II19" i="39"/>
  <c r="JV19" i="39"/>
  <c r="V19" i="39"/>
  <c r="KV19" i="39"/>
  <c r="AV19" i="39"/>
  <c r="DI19" i="39"/>
  <c r="LI19" i="39"/>
  <c r="GI19" i="39"/>
  <c r="JI19" i="39"/>
  <c r="I19" i="39"/>
  <c r="BV19" i="39"/>
  <c r="EV19" i="39"/>
  <c r="EI19" i="39"/>
  <c r="HV19" i="39"/>
  <c r="BI40" i="33"/>
  <c r="AV40" i="33"/>
  <c r="AV5" i="33"/>
  <c r="BI5" i="33"/>
  <c r="AV12" i="33"/>
  <c r="BI12" i="33"/>
  <c r="P4" i="8"/>
  <c r="AF4" i="8" s="1"/>
  <c r="H9" i="38"/>
  <c r="H54" i="38"/>
  <c r="BI61" i="33"/>
  <c r="AV61" i="33"/>
  <c r="Q54" i="38"/>
  <c r="Q9" i="38"/>
  <c r="I17" i="22"/>
  <c r="D22" i="37" s="1"/>
  <c r="GV64" i="39"/>
  <c r="CV64" i="39"/>
  <c r="JV64" i="39"/>
  <c r="AV64" i="39"/>
  <c r="LI64" i="39"/>
  <c r="FV64" i="39"/>
  <c r="II64" i="39"/>
  <c r="JI64" i="39"/>
  <c r="AI64" i="39"/>
  <c r="LV64" i="39"/>
  <c r="HI64" i="39"/>
  <c r="DI64" i="39"/>
  <c r="I64" i="39"/>
  <c r="BV64" i="39"/>
  <c r="EI64" i="39"/>
  <c r="KI64" i="39"/>
  <c r="BI64" i="39"/>
  <c r="HV64" i="39"/>
  <c r="EV64" i="39"/>
  <c r="GI64" i="39"/>
  <c r="IV64" i="39"/>
  <c r="DV64" i="39"/>
  <c r="CI64" i="39"/>
  <c r="V64" i="39"/>
  <c r="FI64" i="39"/>
  <c r="KV64" i="39"/>
  <c r="N62" i="36"/>
  <c r="O62" i="36" s="1"/>
  <c r="O71" i="38" s="1"/>
  <c r="R87" i="38"/>
  <c r="T62" i="36"/>
  <c r="T87" i="38"/>
  <c r="B62" i="36"/>
  <c r="C68" i="36" s="1"/>
  <c r="F87" i="38"/>
  <c r="H62" i="36"/>
  <c r="H87" i="38"/>
  <c r="N11" i="36"/>
  <c r="N11" i="38" s="1"/>
  <c r="H21" i="36"/>
  <c r="H21" i="38" s="1"/>
  <c r="P4" i="10"/>
  <c r="AF4" i="10" s="1"/>
  <c r="I39" i="22"/>
  <c r="D51" i="37" s="1"/>
  <c r="E21" i="3"/>
  <c r="J27" i="22"/>
  <c r="E33" i="37" s="1"/>
  <c r="J15" i="22"/>
  <c r="E19" i="37" s="1"/>
  <c r="J28" i="22"/>
  <c r="E37" i="37" s="1"/>
  <c r="B6" i="3"/>
  <c r="I4" i="22"/>
  <c r="D4" i="37" s="1"/>
  <c r="P6" i="14"/>
  <c r="AF6" i="14" s="1"/>
  <c r="I19" i="22"/>
  <c r="D27" i="37" s="1"/>
  <c r="P4" i="11"/>
  <c r="AF4" i="11" s="1"/>
  <c r="J14" i="22"/>
  <c r="E18" i="37" s="1"/>
  <c r="I15" i="22"/>
  <c r="D19" i="37" s="1"/>
  <c r="I27" i="22"/>
  <c r="D33" i="37" s="1"/>
  <c r="E19" i="3"/>
  <c r="I38" i="22"/>
  <c r="Q33" i="36" s="1"/>
  <c r="J30" i="22"/>
  <c r="E40" i="37" s="1"/>
  <c r="I6" i="22"/>
  <c r="E13" i="36" s="1"/>
  <c r="B12" i="3"/>
  <c r="J32" i="22"/>
  <c r="E45" i="37" s="1"/>
  <c r="I9" i="22"/>
  <c r="D11" i="37" s="1"/>
  <c r="I21" i="22"/>
  <c r="H23" i="36" s="1"/>
  <c r="H11" i="36"/>
  <c r="H11" i="38" s="1"/>
  <c r="B26" i="36"/>
  <c r="B26" i="38" s="1"/>
  <c r="Q21" i="36"/>
  <c r="Q21" i="38" s="1"/>
  <c r="H26" i="36"/>
  <c r="H26" i="38" s="1"/>
  <c r="H16" i="36"/>
  <c r="H16" i="38" s="1"/>
  <c r="N16" i="36"/>
  <c r="N16" i="38" s="1"/>
  <c r="J17" i="22"/>
  <c r="E22" i="37" s="1"/>
  <c r="J38" i="22"/>
  <c r="R33" i="36" s="1"/>
  <c r="E20" i="3"/>
  <c r="I13" i="22"/>
  <c r="D14" i="37" s="1"/>
  <c r="J26" i="22"/>
  <c r="R28" i="36" s="1"/>
  <c r="B19" i="3"/>
  <c r="B8" i="3"/>
  <c r="P6" i="8"/>
  <c r="I5" i="22"/>
  <c r="B18" i="36" s="1"/>
  <c r="J8" i="22"/>
  <c r="E12" i="37" s="1"/>
  <c r="J9" i="22"/>
  <c r="E11" i="37" s="1"/>
  <c r="I33" i="22"/>
  <c r="D46" i="37" s="1"/>
  <c r="I20" i="22"/>
  <c r="D26" i="37" s="1"/>
  <c r="I35" i="22"/>
  <c r="D44" i="37" s="1"/>
  <c r="E9" i="3"/>
  <c r="E13" i="3"/>
  <c r="J12" i="22"/>
  <c r="O18" i="36" s="1"/>
  <c r="I24" i="22"/>
  <c r="N23" i="36" s="1"/>
  <c r="J11" i="22"/>
  <c r="L18" i="36" s="1"/>
  <c r="P5" i="13"/>
  <c r="P7" i="12"/>
  <c r="J20" i="22"/>
  <c r="I28" i="36" s="1"/>
  <c r="I26" i="22"/>
  <c r="Q28" i="36" s="1"/>
  <c r="J39" i="22"/>
  <c r="E51" i="37" s="1"/>
  <c r="I14" i="22"/>
  <c r="D18" i="37" s="1"/>
  <c r="E18" i="3"/>
  <c r="I23" i="22"/>
  <c r="D31" i="37" s="1"/>
  <c r="J36" i="22"/>
  <c r="E48" i="37" s="1"/>
  <c r="J16" i="22"/>
  <c r="C28" i="36" s="1"/>
  <c r="P6" i="13"/>
  <c r="I28" i="22"/>
  <c r="D37" i="37" s="1"/>
  <c r="E14" i="3"/>
  <c r="B9" i="3"/>
  <c r="P7" i="8"/>
  <c r="I29" i="22"/>
  <c r="D38" i="37" s="1"/>
  <c r="I16" i="22"/>
  <c r="B28" i="36" s="1"/>
  <c r="P5" i="8"/>
  <c r="AF5" i="8" s="1"/>
  <c r="P4" i="13"/>
  <c r="B7" i="3"/>
  <c r="I25" i="22"/>
  <c r="N28" i="36" s="1"/>
  <c r="E7" i="3"/>
  <c r="J10" i="22"/>
  <c r="E10" i="37" s="1"/>
  <c r="I34" i="22"/>
  <c r="K33" i="36" s="1"/>
  <c r="J33" i="22"/>
  <c r="I40" i="36" s="1"/>
  <c r="P6" i="11"/>
  <c r="AF6" i="11" s="1"/>
  <c r="B14" i="3"/>
  <c r="J21" i="22"/>
  <c r="I23" i="36" s="1"/>
  <c r="I8" i="22"/>
  <c r="D12" i="37" s="1"/>
  <c r="P6" i="12"/>
  <c r="AF6" i="12" s="1"/>
  <c r="I12" i="22"/>
  <c r="N18" i="36" s="1"/>
  <c r="J37" i="22"/>
  <c r="E49" i="37" s="1"/>
  <c r="P6" i="10"/>
  <c r="E12" i="3"/>
  <c r="J31" i="22"/>
  <c r="F40" i="36" s="1"/>
  <c r="I11" i="22"/>
  <c r="D16" i="37" s="1"/>
  <c r="J34" i="22"/>
  <c r="E43" i="37" s="1"/>
  <c r="I7" i="22"/>
  <c r="E18" i="36" s="1"/>
  <c r="J22" i="22"/>
  <c r="L23" i="36" s="1"/>
  <c r="B13" i="3"/>
  <c r="J6" i="22"/>
  <c r="F13" i="36" s="1"/>
  <c r="I37" i="22"/>
  <c r="N40" i="36" s="1"/>
  <c r="E15" i="3"/>
  <c r="J24" i="22"/>
  <c r="E29" i="37" s="1"/>
  <c r="J13" i="22"/>
  <c r="E14" i="37" s="1"/>
  <c r="I32" i="22"/>
  <c r="D45" i="37" s="1"/>
  <c r="P7" i="11"/>
  <c r="I18" i="22"/>
  <c r="E23" i="36" s="1"/>
  <c r="I31" i="22"/>
  <c r="E40" i="36" s="1"/>
  <c r="R23" i="36"/>
  <c r="K13" i="36"/>
  <c r="F23" i="36"/>
  <c r="E44" i="37"/>
  <c r="D10" i="37"/>
  <c r="E6" i="37"/>
  <c r="F28" i="36"/>
  <c r="O28" i="36"/>
  <c r="E35" i="37"/>
  <c r="D30" i="37"/>
  <c r="D48" i="37"/>
  <c r="L40" i="36"/>
  <c r="C13" i="36"/>
  <c r="E4" i="37"/>
  <c r="K23" i="36"/>
  <c r="C18" i="36"/>
  <c r="E21" i="37"/>
  <c r="N33" i="36"/>
  <c r="E38" i="37"/>
  <c r="C40" i="36"/>
  <c r="E27" i="37"/>
  <c r="P19" i="11"/>
  <c r="P31" i="11"/>
  <c r="P33" i="11"/>
  <c r="P24" i="11"/>
  <c r="E19" i="11"/>
  <c r="I17" i="11"/>
  <c r="AI19" i="33"/>
  <c r="V19" i="33"/>
  <c r="I19" i="33"/>
  <c r="I47" i="33"/>
  <c r="V47" i="33"/>
  <c r="AI47" i="33"/>
  <c r="E18" i="12"/>
  <c r="P18" i="12"/>
  <c r="P28" i="12"/>
  <c r="P23" i="12"/>
  <c r="P36" i="12"/>
  <c r="H17" i="12"/>
  <c r="I64" i="33"/>
  <c r="AI64" i="33"/>
  <c r="V64" i="33"/>
  <c r="P35" i="14"/>
  <c r="P25" i="14"/>
  <c r="K17" i="14"/>
  <c r="P21" i="14"/>
  <c r="E21" i="14"/>
  <c r="P30" i="14"/>
  <c r="P31" i="10"/>
  <c r="P33" i="10"/>
  <c r="P24" i="10"/>
  <c r="P19" i="10"/>
  <c r="I17" i="10"/>
  <c r="E19" i="10"/>
  <c r="V26" i="33"/>
  <c r="I26" i="33"/>
  <c r="AI26" i="33"/>
  <c r="P30" i="10"/>
  <c r="E21" i="10"/>
  <c r="P25" i="10"/>
  <c r="P21" i="10"/>
  <c r="P35" i="10"/>
  <c r="K17" i="10"/>
  <c r="P31" i="12"/>
  <c r="P24" i="12"/>
  <c r="P33" i="12"/>
  <c r="I17" i="12"/>
  <c r="E19" i="12"/>
  <c r="P19" i="12"/>
  <c r="I61" i="33"/>
  <c r="V61" i="33"/>
  <c r="AI61" i="33"/>
  <c r="AI40" i="33"/>
  <c r="I40" i="33"/>
  <c r="V40" i="33"/>
  <c r="P30" i="13"/>
  <c r="E21" i="13"/>
  <c r="P21" i="13"/>
  <c r="P25" i="13"/>
  <c r="P35" i="13"/>
  <c r="K17" i="13"/>
  <c r="I12" i="33"/>
  <c r="AI12" i="33"/>
  <c r="V12" i="33"/>
  <c r="I17" i="14"/>
  <c r="E19" i="14"/>
  <c r="P24" i="14"/>
  <c r="P19" i="14"/>
  <c r="P31" i="14"/>
  <c r="P33" i="14"/>
  <c r="P18" i="14"/>
  <c r="P23" i="14"/>
  <c r="P28" i="14"/>
  <c r="P36" i="14"/>
  <c r="E18" i="14"/>
  <c r="H17" i="14"/>
  <c r="V5" i="33"/>
  <c r="AI5" i="33"/>
  <c r="I5" i="33"/>
  <c r="I56" i="33"/>
  <c r="V56" i="33"/>
  <c r="AI56" i="33"/>
  <c r="E8" i="37" l="1"/>
  <c r="P20" i="14"/>
  <c r="O61" i="36"/>
  <c r="O70" i="38" s="1"/>
  <c r="O68" i="36"/>
  <c r="O77" i="38" s="1"/>
  <c r="O63" i="36"/>
  <c r="O72" i="38" s="1"/>
  <c r="L28" i="36"/>
  <c r="E33" i="36"/>
  <c r="P18" i="11"/>
  <c r="P18" i="10"/>
  <c r="P23" i="10"/>
  <c r="P28" i="10"/>
  <c r="P36" i="10"/>
  <c r="H17" i="10"/>
  <c r="E18" i="10"/>
  <c r="B23" i="36"/>
  <c r="E18" i="8"/>
  <c r="P28" i="11"/>
  <c r="P23" i="11"/>
  <c r="Q40" i="36"/>
  <c r="E28" i="36"/>
  <c r="C63" i="36"/>
  <c r="C72" i="38" s="1"/>
  <c r="E18" i="11"/>
  <c r="H17" i="11"/>
  <c r="P36" i="11"/>
  <c r="C61" i="36"/>
  <c r="C70" i="38" s="1"/>
  <c r="H17" i="8"/>
  <c r="P23" i="8"/>
  <c r="P28" i="8"/>
  <c r="P36" i="8"/>
  <c r="P18" i="8"/>
  <c r="A52" i="36"/>
  <c r="B53" i="36" s="1"/>
  <c r="B62" i="38" s="1"/>
  <c r="C77" i="38"/>
  <c r="I63" i="36"/>
  <c r="I72" i="38" s="1"/>
  <c r="H71" i="38"/>
  <c r="I68" i="36"/>
  <c r="K68" i="36"/>
  <c r="I61" i="36"/>
  <c r="I70" i="38" s="1"/>
  <c r="I62" i="36"/>
  <c r="I71" i="38" s="1"/>
  <c r="E68" i="36"/>
  <c r="B71" i="38"/>
  <c r="C62" i="36"/>
  <c r="C71" i="38" s="1"/>
  <c r="W68" i="36"/>
  <c r="T71" i="38"/>
  <c r="U61" i="36"/>
  <c r="U70" i="38" s="1"/>
  <c r="U68" i="36"/>
  <c r="U62" i="36"/>
  <c r="U71" i="38" s="1"/>
  <c r="U63" i="36"/>
  <c r="U72" i="38" s="1"/>
  <c r="Q68" i="36"/>
  <c r="N71" i="38"/>
  <c r="Q23" i="36"/>
  <c r="C33" i="36"/>
  <c r="R18" i="36"/>
  <c r="D25" i="37"/>
  <c r="B13" i="36"/>
  <c r="P34" i="14"/>
  <c r="P26" i="14"/>
  <c r="E20" i="14"/>
  <c r="J17" i="14"/>
  <c r="P29" i="14"/>
  <c r="H13" i="36"/>
  <c r="Q18" i="36"/>
  <c r="R13" i="36"/>
  <c r="I33" i="36"/>
  <c r="F33" i="36"/>
  <c r="D50" i="37"/>
  <c r="D7" i="37"/>
  <c r="P31" i="8"/>
  <c r="H28" i="36"/>
  <c r="K40" i="36"/>
  <c r="N13" i="36"/>
  <c r="C23" i="36"/>
  <c r="E50" i="37"/>
  <c r="E21" i="8"/>
  <c r="AF7" i="8"/>
  <c r="K17" i="11"/>
  <c r="AF7" i="11"/>
  <c r="J17" i="8"/>
  <c r="AF6" i="8"/>
  <c r="P18" i="13"/>
  <c r="AF4" i="13"/>
  <c r="J17" i="13"/>
  <c r="AF6" i="13"/>
  <c r="K17" i="12"/>
  <c r="AF7" i="12"/>
  <c r="E20" i="10"/>
  <c r="AF6" i="10"/>
  <c r="P19" i="13"/>
  <c r="AF5" i="13"/>
  <c r="E23" i="37"/>
  <c r="E21" i="12"/>
  <c r="P26" i="11"/>
  <c r="P30" i="12"/>
  <c r="I17" i="8"/>
  <c r="P29" i="11"/>
  <c r="P33" i="8"/>
  <c r="P24" i="8"/>
  <c r="P25" i="12"/>
  <c r="E34" i="37"/>
  <c r="P35" i="12"/>
  <c r="P19" i="8"/>
  <c r="E20" i="11"/>
  <c r="E19" i="8"/>
  <c r="J17" i="11"/>
  <c r="P21" i="12"/>
  <c r="P20" i="11"/>
  <c r="D6" i="37"/>
  <c r="P34" i="8"/>
  <c r="E20" i="8"/>
  <c r="P20" i="8"/>
  <c r="P26" i="8"/>
  <c r="P29" i="8"/>
  <c r="P34" i="11"/>
  <c r="I18" i="36"/>
  <c r="P23" i="13"/>
  <c r="P33" i="13"/>
  <c r="K28" i="36"/>
  <c r="O33" i="36"/>
  <c r="D23" i="37"/>
  <c r="J17" i="10"/>
  <c r="P24" i="13"/>
  <c r="P20" i="10"/>
  <c r="H40" i="36"/>
  <c r="E7" i="37"/>
  <c r="P29" i="10"/>
  <c r="I17" i="13"/>
  <c r="P34" i="10"/>
  <c r="E19" i="13"/>
  <c r="E46" i="37"/>
  <c r="P26" i="10"/>
  <c r="P31" i="13"/>
  <c r="I13" i="36"/>
  <c r="E16" i="37"/>
  <c r="P35" i="11"/>
  <c r="P28" i="13"/>
  <c r="E21" i="11"/>
  <c r="D29" i="37"/>
  <c r="Q13" i="36"/>
  <c r="E15" i="37"/>
  <c r="P26" i="13"/>
  <c r="E26" i="37"/>
  <c r="P36" i="13"/>
  <c r="E18" i="13"/>
  <c r="P29" i="13"/>
  <c r="P20" i="13"/>
  <c r="H17" i="13"/>
  <c r="P34" i="13"/>
  <c r="E20" i="13"/>
  <c r="E41" i="37"/>
  <c r="B33" i="36"/>
  <c r="D34" i="37"/>
  <c r="R40" i="36"/>
  <c r="D49" i="37"/>
  <c r="P25" i="8"/>
  <c r="K17" i="8"/>
  <c r="P30" i="8"/>
  <c r="P35" i="8"/>
  <c r="J17" i="12"/>
  <c r="D35" i="37"/>
  <c r="D21" i="37"/>
  <c r="P21" i="8"/>
  <c r="H18" i="36"/>
  <c r="AB5" i="14"/>
  <c r="P21" i="11"/>
  <c r="AB4" i="8"/>
  <c r="D43" i="37"/>
  <c r="B40" i="36"/>
  <c r="P30" i="11"/>
  <c r="AB5" i="12"/>
  <c r="O40" i="36"/>
  <c r="AB7" i="14"/>
  <c r="P25" i="11"/>
  <c r="AB6" i="10"/>
  <c r="AB7" i="10"/>
  <c r="AB6" i="8"/>
  <c r="AB5" i="8"/>
  <c r="P26" i="12"/>
  <c r="AB5" i="11"/>
  <c r="D8" i="37"/>
  <c r="E20" i="12"/>
  <c r="AB6" i="11"/>
  <c r="AB7" i="12"/>
  <c r="AB4" i="10"/>
  <c r="AB6" i="12"/>
  <c r="AB6" i="14"/>
  <c r="AB7" i="11"/>
  <c r="P34" i="12"/>
  <c r="AB4" i="11"/>
  <c r="AB7" i="13"/>
  <c r="AB7" i="8"/>
  <c r="P20" i="12"/>
  <c r="AB5" i="10"/>
  <c r="AB5" i="13"/>
  <c r="AB4" i="14"/>
  <c r="P29" i="12"/>
  <c r="AB6" i="13"/>
  <c r="AB4" i="12"/>
  <c r="AB4" i="13"/>
  <c r="D15" i="37"/>
  <c r="L13" i="36"/>
  <c r="E25" i="37"/>
  <c r="D41" i="37"/>
  <c r="K18" i="36"/>
  <c r="O13" i="36"/>
  <c r="L33" i="36"/>
  <c r="E30" i="37"/>
  <c r="O23" i="36"/>
  <c r="H33" i="36"/>
  <c r="M52" i="36" l="1"/>
  <c r="N58" i="36" s="1"/>
  <c r="N67" i="38" s="1"/>
  <c r="C58" i="36"/>
  <c r="C67" i="38" s="1"/>
  <c r="B52" i="36"/>
  <c r="B61" i="38" s="1"/>
  <c r="B58" i="36"/>
  <c r="B67" i="38" s="1"/>
  <c r="B18" i="38" a="1"/>
  <c r="P19" i="38" s="1"/>
  <c r="B28" i="38" a="1"/>
  <c r="Q29" i="38" s="1"/>
  <c r="B23" i="38" a="1"/>
  <c r="N24" i="38" s="1"/>
  <c r="B40" i="38" a="1"/>
  <c r="I40" i="38" s="1"/>
  <c r="B13" i="38" a="1"/>
  <c r="B33" i="38" a="1"/>
  <c r="P52" i="36"/>
  <c r="Q77" i="38"/>
  <c r="V52" i="36"/>
  <c r="W77" i="38"/>
  <c r="J52" i="36"/>
  <c r="K77" i="38"/>
  <c r="G52" i="36"/>
  <c r="I77" i="38"/>
  <c r="D52" i="36"/>
  <c r="E77" i="38"/>
  <c r="S52" i="36"/>
  <c r="U77" i="38"/>
  <c r="B51" i="36"/>
  <c r="B60" i="38" s="1"/>
  <c r="A61" i="38"/>
  <c r="M61" i="38" l="1"/>
  <c r="N51" i="36"/>
  <c r="N60" i="38" s="1"/>
  <c r="N53" i="36"/>
  <c r="N62" i="38" s="1"/>
  <c r="N52" i="36"/>
  <c r="N61" i="38" s="1"/>
  <c r="O58" i="36"/>
  <c r="O67" i="38" s="1"/>
  <c r="C41" i="38"/>
  <c r="M28" i="38"/>
  <c r="L40" i="38"/>
  <c r="N29" i="38"/>
  <c r="P40" i="38"/>
  <c r="F40" i="38"/>
  <c r="K29" i="38"/>
  <c r="B40" i="38"/>
  <c r="K40" i="38"/>
  <c r="Q28" i="38"/>
  <c r="P41" i="38"/>
  <c r="J41" i="38"/>
  <c r="L28" i="38"/>
  <c r="E41" i="38"/>
  <c r="I41" i="38"/>
  <c r="N28" i="38"/>
  <c r="B29" i="38"/>
  <c r="E40" i="38"/>
  <c r="J40" i="38"/>
  <c r="R41" i="38"/>
  <c r="Q40" i="38"/>
  <c r="K41" i="38"/>
  <c r="G40" i="38"/>
  <c r="Q41" i="38"/>
  <c r="K28" i="38"/>
  <c r="H29" i="38"/>
  <c r="M29" i="38"/>
  <c r="R29" i="38"/>
  <c r="E28" i="38"/>
  <c r="G29" i="38"/>
  <c r="O40" i="38"/>
  <c r="B41" i="38"/>
  <c r="O41" i="38"/>
  <c r="N40" i="38"/>
  <c r="H40" i="38"/>
  <c r="J28" i="38"/>
  <c r="C29" i="38"/>
  <c r="D29" i="38"/>
  <c r="O28" i="38"/>
  <c r="L19" i="38"/>
  <c r="Q19" i="38"/>
  <c r="B18" i="38"/>
  <c r="K19" i="38"/>
  <c r="R18" i="38"/>
  <c r="P18" i="38"/>
  <c r="C18" i="38"/>
  <c r="D19" i="38"/>
  <c r="I19" i="38"/>
  <c r="O18" i="38"/>
  <c r="O19" i="38"/>
  <c r="N18" i="38"/>
  <c r="L18" i="38"/>
  <c r="I18" i="38"/>
  <c r="N19" i="38"/>
  <c r="B19" i="38"/>
  <c r="F18" i="38"/>
  <c r="K18" i="38"/>
  <c r="M18" i="38"/>
  <c r="J19" i="38"/>
  <c r="D24" i="38"/>
  <c r="B24" i="38"/>
  <c r="G24" i="38"/>
  <c r="I24" i="38"/>
  <c r="F23" i="38"/>
  <c r="D23" i="38"/>
  <c r="J23" i="38"/>
  <c r="O24" i="38"/>
  <c r="Q24" i="38"/>
  <c r="F41" i="38"/>
  <c r="H41" i="38"/>
  <c r="C40" i="38"/>
  <c r="G41" i="38"/>
  <c r="C28" i="38"/>
  <c r="G28" i="38"/>
  <c r="D28" i="38"/>
  <c r="F29" i="38"/>
  <c r="B23" i="38"/>
  <c r="P24" i="38"/>
  <c r="E23" i="38"/>
  <c r="R24" i="38"/>
  <c r="J24" i="38"/>
  <c r="J18" i="38"/>
  <c r="Q18" i="38"/>
  <c r="G18" i="38"/>
  <c r="M19" i="38"/>
  <c r="M40" i="38"/>
  <c r="N41" i="38"/>
  <c r="L41" i="38"/>
  <c r="R40" i="38"/>
  <c r="B28" i="38"/>
  <c r="F28" i="38"/>
  <c r="I29" i="38"/>
  <c r="J29" i="38"/>
  <c r="F24" i="38"/>
  <c r="L24" i="38"/>
  <c r="P23" i="38"/>
  <c r="L23" i="38"/>
  <c r="G19" i="38"/>
  <c r="H19" i="38"/>
  <c r="D18" i="38"/>
  <c r="C19" i="38"/>
  <c r="R19" i="38"/>
  <c r="D40" i="38"/>
  <c r="M41" i="38"/>
  <c r="D41" i="38"/>
  <c r="H28" i="38"/>
  <c r="I28" i="38"/>
  <c r="O29" i="38"/>
  <c r="R28" i="38"/>
  <c r="C23" i="38"/>
  <c r="C24" i="38"/>
  <c r="E24" i="38"/>
  <c r="G23" i="38"/>
  <c r="E19" i="38"/>
  <c r="F19" i="38"/>
  <c r="E18" i="38"/>
  <c r="H18" i="38"/>
  <c r="M23" i="38"/>
  <c r="H23" i="38"/>
  <c r="K23" i="38"/>
  <c r="N23" i="38"/>
  <c r="O23" i="38"/>
  <c r="H24" i="38"/>
  <c r="R23" i="38"/>
  <c r="I23" i="38"/>
  <c r="P28" i="38"/>
  <c r="L29" i="38"/>
  <c r="E29" i="38"/>
  <c r="P29" i="38"/>
  <c r="M24" i="38"/>
  <c r="K24" i="38"/>
  <c r="Q23" i="38"/>
  <c r="Q34" i="38"/>
  <c r="L34" i="38"/>
  <c r="G34" i="38"/>
  <c r="C34" i="38"/>
  <c r="K33" i="38"/>
  <c r="F33" i="38"/>
  <c r="O34" i="38"/>
  <c r="E33" i="38"/>
  <c r="I34" i="38"/>
  <c r="H33" i="38"/>
  <c r="B33" i="38"/>
  <c r="L33" i="38"/>
  <c r="E34" i="38"/>
  <c r="I33" i="38"/>
  <c r="D34" i="38"/>
  <c r="N34" i="38"/>
  <c r="P34" i="38"/>
  <c r="G33" i="38"/>
  <c r="K34" i="38"/>
  <c r="C33" i="38"/>
  <c r="B34" i="38"/>
  <c r="O33" i="38"/>
  <c r="Q33" i="38"/>
  <c r="N33" i="38"/>
  <c r="D33" i="38"/>
  <c r="R34" i="38"/>
  <c r="F34" i="38"/>
  <c r="H34" i="38"/>
  <c r="M34" i="38"/>
  <c r="M33" i="38"/>
  <c r="P33" i="38"/>
  <c r="J34" i="38"/>
  <c r="J33" i="38"/>
  <c r="R33" i="38"/>
  <c r="H53" i="36"/>
  <c r="H62" i="38" s="1"/>
  <c r="G61" i="38"/>
  <c r="H51" i="36"/>
  <c r="H60" i="38" s="1"/>
  <c r="H52" i="36"/>
  <c r="H61" i="38" s="1"/>
  <c r="I58" i="36"/>
  <c r="I67" i="38" s="1"/>
  <c r="H58" i="36"/>
  <c r="H67" i="38" s="1"/>
  <c r="G13" i="38"/>
  <c r="M14" i="38"/>
  <c r="K14" i="38"/>
  <c r="C13" i="38"/>
  <c r="Q13" i="38"/>
  <c r="L14" i="38"/>
  <c r="O13" i="38"/>
  <c r="D14" i="38"/>
  <c r="B13" i="38"/>
  <c r="E14" i="38"/>
  <c r="C14" i="38"/>
  <c r="Q14" i="38"/>
  <c r="I13" i="38"/>
  <c r="O14" i="38"/>
  <c r="J13" i="38"/>
  <c r="G14" i="38"/>
  <c r="J14" i="38"/>
  <c r="N13" i="38"/>
  <c r="L13" i="38"/>
  <c r="I14" i="38"/>
  <c r="N14" i="38"/>
  <c r="R14" i="38"/>
  <c r="F13" i="38"/>
  <c r="D13" i="38"/>
  <c r="R13" i="38"/>
  <c r="F14" i="38"/>
  <c r="P13" i="38"/>
  <c r="M13" i="38"/>
  <c r="B14" i="38"/>
  <c r="P14" i="38"/>
  <c r="H13" i="38"/>
  <c r="E13" i="38"/>
  <c r="K13" i="38"/>
  <c r="H14" i="38"/>
  <c r="K51" i="36"/>
  <c r="K60" i="38" s="1"/>
  <c r="J61" i="38"/>
  <c r="K52" i="36"/>
  <c r="K61" i="38" s="1"/>
  <c r="L58" i="36"/>
  <c r="L67" i="38" s="1"/>
  <c r="K53" i="36"/>
  <c r="K62" i="38" s="1"/>
  <c r="K58" i="36"/>
  <c r="K67" i="38" s="1"/>
  <c r="T51" i="36"/>
  <c r="T60" i="38" s="1"/>
  <c r="S61" i="38"/>
  <c r="T58" i="36"/>
  <c r="T67" i="38" s="1"/>
  <c r="T52" i="36"/>
  <c r="T61" i="38" s="1"/>
  <c r="U58" i="36"/>
  <c r="U67" i="38" s="1"/>
  <c r="T53" i="36"/>
  <c r="T62" i="38" s="1"/>
  <c r="X58" i="36"/>
  <c r="X67" i="38" s="1"/>
  <c r="V61" i="38"/>
  <c r="W52" i="36"/>
  <c r="W61" i="38" s="1"/>
  <c r="W51" i="36"/>
  <c r="W60" i="38" s="1"/>
  <c r="W58" i="36"/>
  <c r="W67" i="38" s="1"/>
  <c r="W53" i="36"/>
  <c r="W62" i="38" s="1"/>
  <c r="E51" i="36"/>
  <c r="E60" i="38" s="1"/>
  <c r="D61" i="38"/>
  <c r="E52" i="36"/>
  <c r="E61" i="38" s="1"/>
  <c r="F58" i="36"/>
  <c r="F67" i="38" s="1"/>
  <c r="E53" i="36"/>
  <c r="E62" i="38" s="1"/>
  <c r="E58" i="36"/>
  <c r="E67" i="38" s="1"/>
  <c r="P61" i="38"/>
  <c r="R58" i="36"/>
  <c r="R67" i="38" s="1"/>
  <c r="Q52" i="36"/>
  <c r="Q61" i="38" s="1"/>
  <c r="Q51" i="36"/>
  <c r="Q60" i="38" s="1"/>
  <c r="Q58" i="36"/>
  <c r="Q67" i="38" s="1"/>
  <c r="Q53" i="36"/>
  <c r="Q62" i="38" s="1"/>
  <c r="T65" i="39" l="1"/>
  <c r="I92" i="34"/>
  <c r="I51" i="32"/>
  <c r="E5" i="10"/>
  <c r="H65" i="34"/>
  <c r="H13" i="34"/>
  <c r="G9" i="11"/>
  <c r="H27" i="32"/>
  <c r="I70" i="32"/>
  <c r="H102" i="34"/>
  <c r="D4" i="12"/>
  <c r="E9" i="10"/>
  <c r="H40" i="32"/>
  <c r="H92" i="32"/>
  <c r="H59" i="32"/>
  <c r="H56" i="32"/>
  <c r="I8" i="34"/>
  <c r="B5" i="13"/>
  <c r="H69" i="34"/>
  <c r="D8" i="12"/>
  <c r="H82" i="32"/>
  <c r="H88" i="34"/>
  <c r="G8" i="12"/>
  <c r="G9" i="12"/>
  <c r="I30" i="32"/>
  <c r="I15" i="34"/>
  <c r="F54" i="33"/>
  <c r="H65" i="32"/>
  <c r="G4" i="13"/>
  <c r="I56" i="34"/>
  <c r="F50" i="33"/>
  <c r="I17" i="34"/>
  <c r="I98" i="32"/>
  <c r="D8" i="8"/>
  <c r="I49" i="32"/>
  <c r="L8" i="11"/>
  <c r="I72" i="34"/>
  <c r="D4" i="14"/>
  <c r="B8" i="13"/>
  <c r="H93" i="34"/>
  <c r="H97" i="32"/>
  <c r="G8" i="14"/>
  <c r="H50" i="34"/>
  <c r="H11" i="32"/>
  <c r="J8" i="14"/>
  <c r="D5" i="11"/>
  <c r="G4" i="11"/>
  <c r="I102" i="34"/>
  <c r="H74" i="34"/>
  <c r="H78" i="32"/>
  <c r="I71" i="34"/>
  <c r="I73" i="32"/>
  <c r="B7" i="13"/>
  <c r="I47" i="32"/>
  <c r="G5" i="10"/>
  <c r="H52" i="32"/>
  <c r="G5" i="11"/>
  <c r="I11" i="32"/>
  <c r="H43" i="34"/>
  <c r="H91" i="34"/>
  <c r="I9" i="34"/>
  <c r="E9" i="14"/>
  <c r="D9" i="12"/>
  <c r="I95" i="34"/>
  <c r="B6" i="14"/>
  <c r="D9" i="14"/>
  <c r="I76" i="32"/>
  <c r="I84" i="34"/>
  <c r="I37" i="32"/>
  <c r="H31" i="34"/>
  <c r="B4" i="14"/>
  <c r="I83" i="34"/>
  <c r="B5" i="14"/>
  <c r="H28" i="34"/>
  <c r="I36" i="32"/>
  <c r="D5" i="10"/>
  <c r="D6" i="10"/>
  <c r="E5" i="8"/>
  <c r="D8" i="14"/>
  <c r="D5" i="12"/>
  <c r="D5" i="14"/>
  <c r="I30" i="34"/>
  <c r="H101" i="34"/>
  <c r="H67" i="32"/>
  <c r="H38" i="34"/>
  <c r="I16" i="32"/>
  <c r="G9" i="10"/>
  <c r="B9" i="12"/>
  <c r="H103" i="32"/>
  <c r="H98" i="34"/>
  <c r="G52" i="33"/>
  <c r="G8" i="8"/>
  <c r="H46" i="34"/>
  <c r="G8" i="11"/>
  <c r="D4" i="8"/>
  <c r="I92" i="32"/>
  <c r="H74" i="32"/>
  <c r="H72" i="34"/>
  <c r="B5" i="11"/>
  <c r="I59" i="32"/>
  <c r="B9" i="14"/>
  <c r="H34" i="34"/>
  <c r="H34" i="32"/>
  <c r="I51" i="34"/>
  <c r="E6" i="14"/>
  <c r="H19" i="32"/>
  <c r="D8" i="13"/>
  <c r="L9" i="13"/>
  <c r="G48" i="33"/>
  <c r="F65" i="33"/>
  <c r="I23" i="32"/>
  <c r="I42" i="34"/>
  <c r="H54" i="32"/>
  <c r="H51" i="32"/>
  <c r="H17" i="34"/>
  <c r="E4" i="10"/>
  <c r="I87" i="32"/>
  <c r="I42" i="32"/>
  <c r="I74" i="34"/>
  <c r="I73" i="34"/>
  <c r="J9" i="8"/>
  <c r="B8" i="11"/>
  <c r="F58" i="33"/>
  <c r="G9" i="13"/>
  <c r="I87" i="34"/>
  <c r="I85" i="32"/>
  <c r="H86" i="32"/>
  <c r="H21" i="34"/>
  <c r="L8" i="12"/>
  <c r="H90" i="34"/>
  <c r="I6" i="32"/>
  <c r="H94" i="32"/>
  <c r="G9" i="14"/>
  <c r="B6" i="10"/>
  <c r="I32" i="34"/>
  <c r="D7" i="12"/>
  <c r="H79" i="32"/>
  <c r="H58" i="34"/>
  <c r="H98" i="32"/>
  <c r="H39" i="32"/>
  <c r="I9" i="32"/>
  <c r="E7" i="12"/>
  <c r="I89" i="34"/>
  <c r="H64" i="34"/>
  <c r="I70" i="34"/>
  <c r="G8" i="10"/>
  <c r="G63" i="33"/>
  <c r="H25" i="34"/>
  <c r="B4" i="8"/>
  <c r="H45" i="34"/>
  <c r="E8" i="10"/>
  <c r="I53" i="32"/>
  <c r="H14" i="32"/>
  <c r="B8" i="8"/>
  <c r="H5" i="34"/>
  <c r="I96" i="32"/>
  <c r="H35" i="32"/>
  <c r="I50" i="32"/>
  <c r="H48" i="34"/>
  <c r="I48" i="32"/>
  <c r="H49" i="32"/>
  <c r="I98" i="34"/>
  <c r="I81" i="32"/>
  <c r="G4" i="10"/>
  <c r="H27" i="34"/>
  <c r="H22" i="34"/>
  <c r="H96" i="34"/>
  <c r="E9" i="13"/>
  <c r="E5" i="14"/>
  <c r="I28" i="32"/>
  <c r="H61" i="32"/>
  <c r="B6" i="8"/>
  <c r="I76" i="34"/>
  <c r="L9" i="12"/>
  <c r="L8" i="8"/>
  <c r="H18" i="34"/>
  <c r="G51" i="33"/>
  <c r="H71" i="34"/>
  <c r="E4" i="13"/>
  <c r="H93" i="32"/>
  <c r="I61" i="34"/>
  <c r="G6" i="11"/>
  <c r="E8" i="14"/>
  <c r="H44" i="34"/>
  <c r="B9" i="13"/>
  <c r="H89" i="32"/>
  <c r="H60" i="34"/>
  <c r="I20" i="32"/>
  <c r="H31" i="32"/>
  <c r="H57" i="32"/>
  <c r="I22" i="32"/>
  <c r="H28" i="32"/>
  <c r="F57" i="33"/>
  <c r="D6" i="8"/>
  <c r="H80" i="34"/>
  <c r="B7" i="14"/>
  <c r="H51" i="34"/>
  <c r="I56" i="32"/>
  <c r="I78" i="32"/>
  <c r="H58" i="32"/>
  <c r="I79" i="34"/>
  <c r="I62" i="32"/>
  <c r="E6" i="12"/>
  <c r="H77" i="32"/>
  <c r="H38" i="32"/>
  <c r="H87" i="34"/>
  <c r="I55" i="34"/>
  <c r="H53" i="34"/>
  <c r="H6" i="34"/>
  <c r="H81" i="32"/>
  <c r="I67" i="32"/>
  <c r="I66" i="34"/>
  <c r="I21" i="32"/>
  <c r="L9" i="14"/>
  <c r="H25" i="32"/>
  <c r="I12" i="32"/>
  <c r="I86" i="34"/>
  <c r="I71" i="32"/>
  <c r="H92" i="34"/>
  <c r="H32" i="34"/>
  <c r="I47" i="34"/>
  <c r="H20" i="34"/>
  <c r="H12" i="34"/>
  <c r="B7" i="11"/>
  <c r="H53" i="32"/>
  <c r="I29" i="34"/>
  <c r="I35" i="32"/>
  <c r="H42" i="32"/>
  <c r="D6" i="13"/>
  <c r="E7" i="11"/>
  <c r="B7" i="8"/>
  <c r="H68" i="32"/>
  <c r="H6" i="32"/>
  <c r="I61" i="32"/>
  <c r="I54" i="32"/>
  <c r="I80" i="34"/>
  <c r="I6" i="34"/>
  <c r="I33" i="34"/>
  <c r="I94" i="32"/>
  <c r="H76" i="32"/>
  <c r="I86" i="32"/>
  <c r="I88" i="34"/>
  <c r="E6" i="8"/>
  <c r="H30" i="34"/>
  <c r="I60" i="34"/>
  <c r="I58" i="34"/>
  <c r="H17" i="32"/>
  <c r="E7" i="14"/>
  <c r="G6" i="8"/>
  <c r="I63" i="32"/>
  <c r="E7" i="8"/>
  <c r="I80" i="32"/>
  <c r="H50" i="32"/>
  <c r="D8" i="11"/>
  <c r="I19" i="34"/>
  <c r="I45" i="34"/>
  <c r="F49" i="33"/>
  <c r="I48" i="34"/>
  <c r="I14" i="32"/>
  <c r="H86" i="34"/>
  <c r="I57" i="34"/>
  <c r="D4" i="13"/>
  <c r="I55" i="32"/>
  <c r="H7" i="32"/>
  <c r="I14" i="34"/>
  <c r="G60" i="33"/>
  <c r="J8" i="13"/>
  <c r="I81" i="34"/>
  <c r="H61" i="34"/>
  <c r="H18" i="32"/>
  <c r="B4" i="12"/>
  <c r="I77" i="34"/>
  <c r="H77" i="34"/>
  <c r="H103" i="34"/>
  <c r="H30" i="32"/>
  <c r="G9" i="8"/>
  <c r="I67" i="34"/>
  <c r="D4" i="10"/>
  <c r="H88" i="32"/>
  <c r="I49" i="34"/>
  <c r="B8" i="14"/>
  <c r="I59" i="34"/>
  <c r="I103" i="32"/>
  <c r="D7" i="10"/>
  <c r="I95" i="32"/>
  <c r="H10" i="34"/>
  <c r="L9" i="10"/>
  <c r="D4" i="11"/>
  <c r="H90" i="32"/>
  <c r="G7" i="11"/>
  <c r="H32" i="32"/>
  <c r="J8" i="12"/>
  <c r="I65" i="32"/>
  <c r="E8" i="11"/>
  <c r="I90" i="34"/>
  <c r="I27" i="34"/>
  <c r="I26" i="34"/>
  <c r="H24" i="34"/>
  <c r="I77" i="32"/>
  <c r="I97" i="32"/>
  <c r="H83" i="32"/>
  <c r="H16" i="34"/>
  <c r="I7" i="32"/>
  <c r="H94" i="34"/>
  <c r="I38" i="32"/>
  <c r="H76" i="34"/>
  <c r="I17" i="32"/>
  <c r="D5" i="13"/>
  <c r="I100" i="34"/>
  <c r="J9" i="11"/>
  <c r="D6" i="11"/>
  <c r="H49" i="34"/>
  <c r="H44" i="32"/>
  <c r="J8" i="10"/>
  <c r="D9" i="10"/>
  <c r="H78" i="34"/>
  <c r="H85" i="34"/>
  <c r="H80" i="32"/>
  <c r="H15" i="32"/>
  <c r="G4" i="8"/>
  <c r="H40" i="34"/>
  <c r="I99" i="34"/>
  <c r="H85" i="32"/>
  <c r="H9" i="32"/>
  <c r="G7" i="13"/>
  <c r="I79" i="32"/>
  <c r="F55" i="33"/>
  <c r="I26" i="32"/>
  <c r="E8" i="13"/>
  <c r="J9" i="12"/>
  <c r="H29" i="32"/>
  <c r="I21" i="34"/>
  <c r="D7" i="14"/>
  <c r="H57" i="34"/>
  <c r="H26" i="34"/>
  <c r="G55" i="33"/>
  <c r="E8" i="12"/>
  <c r="I41" i="34"/>
  <c r="G65" i="33"/>
  <c r="H23" i="34"/>
  <c r="L8" i="13"/>
  <c r="I84" i="32"/>
  <c r="I25" i="34"/>
  <c r="H56" i="34"/>
  <c r="E4" i="12"/>
  <c r="I101" i="34"/>
  <c r="G4" i="14"/>
  <c r="I72" i="32"/>
  <c r="G50" i="33"/>
  <c r="I83" i="32"/>
  <c r="G6" i="10"/>
  <c r="F52" i="33"/>
  <c r="H15" i="34"/>
  <c r="I69" i="32"/>
  <c r="B6" i="11"/>
  <c r="I32" i="32"/>
  <c r="H14" i="34"/>
  <c r="G6" i="14"/>
  <c r="E7" i="13"/>
  <c r="F51" i="33"/>
  <c r="I36" i="34"/>
  <c r="I12" i="34"/>
  <c r="H62" i="34"/>
  <c r="H89" i="34"/>
  <c r="E4" i="8"/>
  <c r="H24" i="32"/>
  <c r="G8" i="13"/>
  <c r="B9" i="10"/>
  <c r="I102" i="32"/>
  <c r="H11" i="34"/>
  <c r="G5" i="13"/>
  <c r="H47" i="34"/>
  <c r="I20" i="34"/>
  <c r="H8" i="34"/>
  <c r="I88" i="32"/>
  <c r="I34" i="34"/>
  <c r="B4" i="13"/>
  <c r="H70" i="32"/>
  <c r="I33" i="32"/>
  <c r="B6" i="13"/>
  <c r="I64" i="34"/>
  <c r="I10" i="32"/>
  <c r="I11" i="34"/>
  <c r="I37" i="34"/>
  <c r="I23" i="34"/>
  <c r="H36" i="34"/>
  <c r="I13" i="34"/>
  <c r="I24" i="34"/>
  <c r="H95" i="34"/>
  <c r="I7" i="34"/>
  <c r="I65" i="34"/>
  <c r="H37" i="32"/>
  <c r="F59" i="33"/>
  <c r="E9" i="8"/>
  <c r="I52" i="34"/>
  <c r="I85" i="34"/>
  <c r="B5" i="8"/>
  <c r="L8" i="14"/>
  <c r="H95" i="32"/>
  <c r="J9" i="13"/>
  <c r="I40" i="34"/>
  <c r="F63" i="33"/>
  <c r="G62" i="33"/>
  <c r="G6" i="12"/>
  <c r="G7" i="12"/>
  <c r="H45" i="32"/>
  <c r="I93" i="34"/>
  <c r="I24" i="32"/>
  <c r="H23" i="32"/>
  <c r="I22" i="34"/>
  <c r="I93" i="32"/>
  <c r="I44" i="32"/>
  <c r="H26" i="32"/>
  <c r="I46" i="34"/>
  <c r="I64" i="32"/>
  <c r="I31" i="32"/>
  <c r="B7" i="12"/>
  <c r="J8" i="11"/>
  <c r="I68" i="34"/>
  <c r="G58" i="33"/>
  <c r="D7" i="8"/>
  <c r="H12" i="32"/>
  <c r="H100" i="34"/>
  <c r="H10" i="32"/>
  <c r="H102" i="32"/>
  <c r="G54" i="33"/>
  <c r="H67" i="34"/>
  <c r="I44" i="34"/>
  <c r="E7" i="10"/>
  <c r="E6" i="11"/>
  <c r="H100" i="32"/>
  <c r="I29" i="32"/>
  <c r="I94" i="34"/>
  <c r="H63" i="34"/>
  <c r="I52" i="32"/>
  <c r="I68" i="32"/>
  <c r="I25" i="32"/>
  <c r="I74" i="32"/>
  <c r="H19" i="34"/>
  <c r="B4" i="11"/>
  <c r="I41" i="32"/>
  <c r="H13" i="32"/>
  <c r="H83" i="34"/>
  <c r="B6" i="12"/>
  <c r="I13" i="32"/>
  <c r="D9" i="13"/>
  <c r="I60" i="32"/>
  <c r="G7" i="10"/>
  <c r="I97" i="34"/>
  <c r="G5" i="12"/>
  <c r="H39" i="34"/>
  <c r="D8" i="10"/>
  <c r="F62" i="33"/>
  <c r="B9" i="11"/>
  <c r="I43" i="34"/>
  <c r="J9" i="10"/>
  <c r="B9" i="8"/>
  <c r="H5" i="32"/>
  <c r="H55" i="32"/>
  <c r="H96" i="32"/>
  <c r="D6" i="14"/>
  <c r="H52" i="34"/>
  <c r="H99" i="34"/>
  <c r="I62" i="34"/>
  <c r="I57" i="32"/>
  <c r="I75" i="32"/>
  <c r="H21" i="32"/>
  <c r="I69" i="34"/>
  <c r="I96" i="34"/>
  <c r="H84" i="34"/>
  <c r="H75" i="34"/>
  <c r="I82" i="32"/>
  <c r="H43" i="32"/>
  <c r="I18" i="32"/>
  <c r="B7" i="10"/>
  <c r="E9" i="11"/>
  <c r="I63" i="34"/>
  <c r="H41" i="34"/>
  <c r="L9" i="8"/>
  <c r="I53" i="34"/>
  <c r="D5" i="8"/>
  <c r="I39" i="34"/>
  <c r="D9" i="11"/>
  <c r="H84" i="32"/>
  <c r="H69" i="32"/>
  <c r="G5" i="8"/>
  <c r="E6" i="10"/>
  <c r="G5" i="14"/>
  <c r="H22" i="32"/>
  <c r="H97" i="34"/>
  <c r="H16" i="32"/>
  <c r="G53" i="33"/>
  <c r="H59" i="34"/>
  <c r="I101" i="32"/>
  <c r="I103" i="34"/>
  <c r="H91" i="32"/>
  <c r="H81" i="34"/>
  <c r="J9" i="14"/>
  <c r="L8" i="10"/>
  <c r="E9" i="12"/>
  <c r="H37" i="34"/>
  <c r="G49" i="33"/>
  <c r="H33" i="34"/>
  <c r="I91" i="34"/>
  <c r="B5" i="12"/>
  <c r="I15" i="32"/>
  <c r="I40" i="32"/>
  <c r="G7" i="14"/>
  <c r="I27" i="32"/>
  <c r="B8" i="10"/>
  <c r="F53" i="33"/>
  <c r="L9" i="11"/>
  <c r="I34" i="32"/>
  <c r="H8" i="32"/>
  <c r="I8" i="32"/>
  <c r="H71" i="32"/>
  <c r="F60" i="33"/>
  <c r="E8" i="8"/>
  <c r="B4" i="10"/>
  <c r="D7" i="13"/>
  <c r="H46" i="32"/>
  <c r="I35" i="34"/>
  <c r="I18" i="34"/>
  <c r="H41" i="32"/>
  <c r="H36" i="32"/>
  <c r="H55" i="34"/>
  <c r="H66" i="32"/>
  <c r="G4" i="12"/>
  <c r="I58" i="32"/>
  <c r="I50" i="34"/>
  <c r="H68" i="34"/>
  <c r="E5" i="12"/>
  <c r="I82" i="34"/>
  <c r="I45" i="32"/>
  <c r="I100" i="32"/>
  <c r="I28" i="34"/>
  <c r="H9" i="34"/>
  <c r="E4" i="14"/>
  <c r="H79" i="34"/>
  <c r="H73" i="34"/>
  <c r="I16" i="34"/>
  <c r="H87" i="32"/>
  <c r="D9" i="8"/>
  <c r="I43" i="32"/>
  <c r="D7" i="11"/>
  <c r="I99" i="32"/>
  <c r="H66" i="34"/>
  <c r="I90" i="32"/>
  <c r="I38" i="34"/>
  <c r="H64" i="32"/>
  <c r="H54" i="34"/>
  <c r="E5" i="11"/>
  <c r="B5" i="10"/>
  <c r="E4" i="11"/>
  <c r="I66" i="32"/>
  <c r="G57" i="33"/>
  <c r="I19" i="32"/>
  <c r="I75" i="34"/>
  <c r="G7" i="8"/>
  <c r="H63" i="32"/>
  <c r="H7" i="34"/>
  <c r="H20" i="32"/>
  <c r="H42" i="34"/>
  <c r="B8" i="12"/>
  <c r="G59" i="33"/>
  <c r="H99" i="32"/>
  <c r="I91" i="32"/>
  <c r="H47" i="32"/>
  <c r="H82" i="34"/>
  <c r="G6" i="13"/>
  <c r="H70" i="34"/>
  <c r="F48" i="33"/>
  <c r="I78" i="34"/>
  <c r="I54" i="34"/>
  <c r="I31" i="34"/>
  <c r="D6" i="12"/>
  <c r="H48" i="32"/>
  <c r="I10" i="34"/>
  <c r="H75" i="32"/>
  <c r="H60" i="32"/>
  <c r="I46" i="32"/>
  <c r="H72" i="32"/>
  <c r="H101" i="32"/>
  <c r="I89" i="32"/>
  <c r="I39" i="32"/>
  <c r="H73" i="32"/>
  <c r="H29" i="34"/>
  <c r="H33" i="32"/>
  <c r="H35" i="34"/>
  <c r="J8" i="8"/>
  <c r="E6" i="13"/>
  <c r="E5" i="13"/>
  <c r="H62" i="32"/>
  <c r="F35" i="33" l="1"/>
  <c r="F35" i="39"/>
  <c r="M5" i="13"/>
  <c r="F36" i="33"/>
  <c r="M6" i="13"/>
  <c r="F36" i="39"/>
  <c r="J39" i="32"/>
  <c r="G39" i="32" s="1"/>
  <c r="J89" i="32"/>
  <c r="G89" i="32" s="1"/>
  <c r="J46" i="32"/>
  <c r="G46" i="32" s="1"/>
  <c r="J10" i="34"/>
  <c r="G10" i="34" s="1"/>
  <c r="LY29" i="39"/>
  <c r="E29" i="33"/>
  <c r="D29" i="33" s="1"/>
  <c r="AL29" i="39"/>
  <c r="DL29" i="39"/>
  <c r="DL29" i="33"/>
  <c r="AL29" i="33"/>
  <c r="IL29" i="39"/>
  <c r="BL29" i="39"/>
  <c r="JY29" i="33"/>
  <c r="AY29" i="33"/>
  <c r="BL29" i="33"/>
  <c r="EY29" i="33"/>
  <c r="CL29" i="39"/>
  <c r="LY29" i="33"/>
  <c r="KY29" i="33"/>
  <c r="HL29" i="33"/>
  <c r="KL29" i="39"/>
  <c r="EL29" i="33"/>
  <c r="GL29" i="33"/>
  <c r="CL29" i="33"/>
  <c r="DY29" i="33"/>
  <c r="HY29" i="33"/>
  <c r="FL29" i="33"/>
  <c r="Y29" i="33"/>
  <c r="IL29" i="33"/>
  <c r="L29" i="39"/>
  <c r="EL29" i="39"/>
  <c r="GL29" i="39"/>
  <c r="HL29" i="39"/>
  <c r="JL29" i="39"/>
  <c r="FL29" i="39"/>
  <c r="L29" i="33"/>
  <c r="Y29" i="39"/>
  <c r="E29" i="39"/>
  <c r="D29" i="39" s="1"/>
  <c r="BY29" i="33"/>
  <c r="FY29" i="39"/>
  <c r="AY29" i="39"/>
  <c r="CY29" i="33"/>
  <c r="GY29" i="33"/>
  <c r="HY29" i="39"/>
  <c r="JL29" i="33"/>
  <c r="KY29" i="39"/>
  <c r="EY29" i="39"/>
  <c r="GY29" i="39"/>
  <c r="IY29" i="39"/>
  <c r="IY29" i="33"/>
  <c r="LL29" i="33"/>
  <c r="DY29" i="39"/>
  <c r="FY29" i="33"/>
  <c r="JY29" i="39"/>
  <c r="CY29" i="39"/>
  <c r="LL29" i="39"/>
  <c r="KL29" i="33"/>
  <c r="BY29" i="39"/>
  <c r="J31" i="34"/>
  <c r="G31" i="34" s="1"/>
  <c r="J54" i="34"/>
  <c r="G54" i="34" s="1"/>
  <c r="J78" i="34"/>
  <c r="G78" i="34" s="1"/>
  <c r="LC48" i="33"/>
  <c r="BP48" i="33"/>
  <c r="BC48" i="33"/>
  <c r="FC48" i="33"/>
  <c r="JP48" i="33"/>
  <c r="AC48" i="33"/>
  <c r="KP48" i="33"/>
  <c r="AP48" i="33"/>
  <c r="IC48" i="33"/>
  <c r="EC48" i="33"/>
  <c r="FP48" i="33"/>
  <c r="DC48" i="33"/>
  <c r="LP48" i="33"/>
  <c r="KC48" i="33"/>
  <c r="JC48" i="33"/>
  <c r="EP48" i="33"/>
  <c r="HC48" i="33"/>
  <c r="IP48" i="33"/>
  <c r="HP48" i="33"/>
  <c r="DP48" i="33"/>
  <c r="CP48" i="33"/>
  <c r="CC48" i="33"/>
  <c r="GC48" i="33"/>
  <c r="GP48" i="33"/>
  <c r="MC48" i="33"/>
  <c r="G36" i="39"/>
  <c r="G36" i="33"/>
  <c r="J91" i="32"/>
  <c r="G91" i="32" s="1"/>
  <c r="DW31" i="39"/>
  <c r="KJ31" i="39"/>
  <c r="JJ31" i="33"/>
  <c r="IJ31" i="39"/>
  <c r="KW31" i="39"/>
  <c r="W31" i="39"/>
  <c r="AJ31" i="33"/>
  <c r="EJ31" i="39"/>
  <c r="KJ31" i="33"/>
  <c r="EW31" i="33"/>
  <c r="GJ31" i="39"/>
  <c r="CJ31" i="33"/>
  <c r="JW31" i="33"/>
  <c r="KW31" i="33"/>
  <c r="FW31" i="33"/>
  <c r="AW31" i="33"/>
  <c r="LJ31" i="33"/>
  <c r="AJ31" i="39"/>
  <c r="HJ31" i="33"/>
  <c r="HW31" i="33"/>
  <c r="GJ31" i="33"/>
  <c r="FJ31" i="33"/>
  <c r="J31" i="33"/>
  <c r="BJ31" i="33"/>
  <c r="DW31" i="33"/>
  <c r="DJ31" i="39"/>
  <c r="IW31" i="33"/>
  <c r="DJ31" i="33"/>
  <c r="C31" i="39"/>
  <c r="B31" i="39" s="1"/>
  <c r="GW31" i="39"/>
  <c r="J31" i="39"/>
  <c r="HW31" i="39"/>
  <c r="HJ31" i="39"/>
  <c r="CW31" i="33"/>
  <c r="BJ31" i="39"/>
  <c r="IW31" i="39"/>
  <c r="EW31" i="39"/>
  <c r="W31" i="33"/>
  <c r="EJ31" i="33"/>
  <c r="C31" i="33"/>
  <c r="B31" i="33" s="1"/>
  <c r="LW31" i="39"/>
  <c r="CJ31" i="39"/>
  <c r="FJ31" i="39"/>
  <c r="LW31" i="33"/>
  <c r="IJ31" i="33"/>
  <c r="JJ31" i="39"/>
  <c r="JW31" i="39"/>
  <c r="LJ31" i="39"/>
  <c r="FW31" i="39"/>
  <c r="BW31" i="39"/>
  <c r="CW31" i="39"/>
  <c r="BW31" i="33"/>
  <c r="AW31" i="39"/>
  <c r="GW31" i="33"/>
  <c r="G9" i="33"/>
  <c r="G9" i="39"/>
  <c r="J75" i="34"/>
  <c r="G75" i="34" s="1"/>
  <c r="J19" i="32"/>
  <c r="G19" i="32" s="1"/>
  <c r="J66" i="32"/>
  <c r="G66" i="32" s="1"/>
  <c r="F20" i="39"/>
  <c r="F20" i="33"/>
  <c r="M4" i="11"/>
  <c r="LJ14" i="33"/>
  <c r="BW14" i="39"/>
  <c r="KW14" i="33"/>
  <c r="IJ14" i="39"/>
  <c r="DW14" i="39"/>
  <c r="JJ14" i="33"/>
  <c r="DJ14" i="33"/>
  <c r="C14" i="39"/>
  <c r="B14" i="39" s="1"/>
  <c r="EJ14" i="33"/>
  <c r="GJ14" i="33"/>
  <c r="GW14" i="39"/>
  <c r="LW14" i="39"/>
  <c r="GW14" i="33"/>
  <c r="IW14" i="39"/>
  <c r="HJ14" i="33"/>
  <c r="W14" i="39"/>
  <c r="CW14" i="39"/>
  <c r="CJ14" i="39"/>
  <c r="FW14" i="39"/>
  <c r="HJ14" i="39"/>
  <c r="EW14" i="39"/>
  <c r="BW14" i="33"/>
  <c r="DJ14" i="39"/>
  <c r="FJ14" i="33"/>
  <c r="FJ14" i="39"/>
  <c r="IJ14" i="33"/>
  <c r="KW14" i="39"/>
  <c r="AJ14" i="39"/>
  <c r="JW14" i="33"/>
  <c r="BJ14" i="33"/>
  <c r="LW14" i="33"/>
  <c r="J14" i="33"/>
  <c r="BJ14" i="39"/>
  <c r="EW14" i="33"/>
  <c r="EJ14" i="39"/>
  <c r="W14" i="33"/>
  <c r="GJ14" i="39"/>
  <c r="KJ14" i="39"/>
  <c r="LJ14" i="39"/>
  <c r="J14" i="39"/>
  <c r="C14" i="33"/>
  <c r="B14" i="33" s="1"/>
  <c r="JW14" i="39"/>
  <c r="AW14" i="33"/>
  <c r="DW14" i="33"/>
  <c r="CJ14" i="33"/>
  <c r="HW14" i="39"/>
  <c r="HW14" i="33"/>
  <c r="KJ14" i="33"/>
  <c r="AJ14" i="33"/>
  <c r="IW14" i="33"/>
  <c r="FW14" i="33"/>
  <c r="JJ14" i="39"/>
  <c r="CW14" i="33"/>
  <c r="AW14" i="39"/>
  <c r="F21" i="39"/>
  <c r="F21" i="33"/>
  <c r="M5" i="11"/>
  <c r="J38" i="34"/>
  <c r="G38" i="34" s="1"/>
  <c r="J90" i="32"/>
  <c r="G90" i="32" s="1"/>
  <c r="J99" i="32"/>
  <c r="G99" i="32" s="1"/>
  <c r="JY23" i="33"/>
  <c r="IY23" i="33"/>
  <c r="BL23" i="39"/>
  <c r="EL23" i="39"/>
  <c r="CL23" i="39"/>
  <c r="AY23" i="39"/>
  <c r="CY23" i="39"/>
  <c r="FL23" i="33"/>
  <c r="AY23" i="33"/>
  <c r="L23" i="33"/>
  <c r="GY23" i="39"/>
  <c r="LY23" i="33"/>
  <c r="KY23" i="33"/>
  <c r="GL23" i="33"/>
  <c r="DY23" i="33"/>
  <c r="LL23" i="39"/>
  <c r="HL23" i="39"/>
  <c r="LL23" i="33"/>
  <c r="EY23" i="39"/>
  <c r="DL23" i="33"/>
  <c r="Y23" i="39"/>
  <c r="FY23" i="39"/>
  <c r="GL23" i="39"/>
  <c r="IL23" i="33"/>
  <c r="JL23" i="33"/>
  <c r="BY23" i="39"/>
  <c r="KL23" i="39"/>
  <c r="FL23" i="39"/>
  <c r="Y23" i="33"/>
  <c r="HL23" i="33"/>
  <c r="CL23" i="33"/>
  <c r="DL23" i="39"/>
  <c r="DY23" i="39"/>
  <c r="JY23" i="39"/>
  <c r="KY23" i="39"/>
  <c r="L23" i="39"/>
  <c r="EL23" i="33"/>
  <c r="AL23" i="39"/>
  <c r="E23" i="33"/>
  <c r="D23" i="33" s="1"/>
  <c r="IY23" i="39"/>
  <c r="EY23" i="33"/>
  <c r="IL23" i="39"/>
  <c r="KL23" i="33"/>
  <c r="CY23" i="33"/>
  <c r="HY23" i="39"/>
  <c r="BL23" i="33"/>
  <c r="HY23" i="33"/>
  <c r="GY23" i="33"/>
  <c r="LY23" i="39"/>
  <c r="E23" i="39"/>
  <c r="D23" i="39" s="1"/>
  <c r="AL23" i="33"/>
  <c r="BY23" i="33"/>
  <c r="JL23" i="39"/>
  <c r="FY23" i="33"/>
  <c r="J43" i="32"/>
  <c r="G43" i="32" s="1"/>
  <c r="E11" i="33"/>
  <c r="D11" i="33" s="1"/>
  <c r="FL11" i="39"/>
  <c r="EY11" i="39"/>
  <c r="GY11" i="33"/>
  <c r="GL11" i="39"/>
  <c r="BL11" i="33"/>
  <c r="LY11" i="33"/>
  <c r="JY11" i="39"/>
  <c r="KL11" i="33"/>
  <c r="JL11" i="33"/>
  <c r="Y11" i="39"/>
  <c r="Y11" i="33"/>
  <c r="DL11" i="39"/>
  <c r="LL11" i="33"/>
  <c r="JY11" i="33"/>
  <c r="EY11" i="33"/>
  <c r="IY11" i="39"/>
  <c r="EL11" i="39"/>
  <c r="FL11" i="33"/>
  <c r="DY11" i="39"/>
  <c r="CY11" i="33"/>
  <c r="AY11" i="33"/>
  <c r="LY11" i="39"/>
  <c r="BL11" i="39"/>
  <c r="L11" i="39"/>
  <c r="E11" i="39"/>
  <c r="D11" i="39" s="1"/>
  <c r="GY11" i="39"/>
  <c r="FY11" i="33"/>
  <c r="KL11" i="39"/>
  <c r="IL11" i="33"/>
  <c r="BY11" i="33"/>
  <c r="HL11" i="39"/>
  <c r="HL11" i="33"/>
  <c r="IY11" i="33"/>
  <c r="IL11" i="39"/>
  <c r="AL11" i="33"/>
  <c r="FY11" i="39"/>
  <c r="AY11" i="39"/>
  <c r="L11" i="33"/>
  <c r="HY11" i="33"/>
  <c r="GL11" i="33"/>
  <c r="BY11" i="39"/>
  <c r="KY11" i="33"/>
  <c r="DL11" i="33"/>
  <c r="KY11" i="39"/>
  <c r="JL11" i="39"/>
  <c r="HY11" i="39"/>
  <c r="CL11" i="33"/>
  <c r="LL11" i="39"/>
  <c r="DY11" i="33"/>
  <c r="AL11" i="39"/>
  <c r="CY11" i="39"/>
  <c r="EL11" i="33"/>
  <c r="CL11" i="39"/>
  <c r="J16" i="34"/>
  <c r="G16" i="34" s="1"/>
  <c r="M4" i="14"/>
  <c r="F41" i="39"/>
  <c r="F41" i="33"/>
  <c r="J28" i="34"/>
  <c r="G28" i="34" s="1"/>
  <c r="J100" i="32"/>
  <c r="G100" i="32" s="1"/>
  <c r="J45" i="32"/>
  <c r="G45" i="32" s="1"/>
  <c r="J82" i="34"/>
  <c r="G82" i="34" s="1"/>
  <c r="F28" i="33"/>
  <c r="F28" i="39"/>
  <c r="M5" i="12"/>
  <c r="J50" i="34"/>
  <c r="G50" i="34" s="1"/>
  <c r="J58" i="32"/>
  <c r="G58" i="32" s="1"/>
  <c r="G27" i="39"/>
  <c r="G27" i="33"/>
  <c r="J18" i="34"/>
  <c r="G18" i="34" s="1"/>
  <c r="J35" i="34"/>
  <c r="G35" i="34" s="1"/>
  <c r="EL37" i="39"/>
  <c r="DY37" i="39"/>
  <c r="EL37" i="33"/>
  <c r="KY37" i="33"/>
  <c r="JL37" i="33"/>
  <c r="KL37" i="33"/>
  <c r="IY37" i="39"/>
  <c r="AY37" i="39"/>
  <c r="GL37" i="39"/>
  <c r="AL37" i="39"/>
  <c r="CY37" i="33"/>
  <c r="CL37" i="39"/>
  <c r="HL37" i="39"/>
  <c r="BY37" i="39"/>
  <c r="JY37" i="33"/>
  <c r="BY37" i="33"/>
  <c r="AL37" i="33"/>
  <c r="Y37" i="33"/>
  <c r="IL37" i="39"/>
  <c r="HY37" i="39"/>
  <c r="FY37" i="33"/>
  <c r="AY37" i="33"/>
  <c r="GY37" i="39"/>
  <c r="DY37" i="33"/>
  <c r="EY37" i="39"/>
  <c r="E37" i="39"/>
  <c r="D37" i="39" s="1"/>
  <c r="EY37" i="33"/>
  <c r="FL37" i="33"/>
  <c r="LL37" i="39"/>
  <c r="JL37" i="39"/>
  <c r="CL37" i="33"/>
  <c r="LY37" i="39"/>
  <c r="E37" i="33"/>
  <c r="D37" i="33" s="1"/>
  <c r="DL37" i="33"/>
  <c r="Y37" i="39"/>
  <c r="LL37" i="33"/>
  <c r="HY37" i="33"/>
  <c r="L37" i="39"/>
  <c r="KL37" i="39"/>
  <c r="GL37" i="33"/>
  <c r="IY37" i="33"/>
  <c r="KY37" i="39"/>
  <c r="BL37" i="39"/>
  <c r="FL37" i="39"/>
  <c r="IL37" i="33"/>
  <c r="CY37" i="39"/>
  <c r="DL37" i="39"/>
  <c r="GY37" i="33"/>
  <c r="BL37" i="33"/>
  <c r="HL37" i="33"/>
  <c r="JY37" i="39"/>
  <c r="FY37" i="39"/>
  <c r="L37" i="33"/>
  <c r="LY37" i="33"/>
  <c r="S19" i="10"/>
  <c r="EJ13" i="33"/>
  <c r="JJ13" i="39"/>
  <c r="IW13" i="39"/>
  <c r="CJ13" i="33"/>
  <c r="AW13" i="33"/>
  <c r="KJ13" i="33"/>
  <c r="CW13" i="33"/>
  <c r="J21" i="10"/>
  <c r="W13" i="33"/>
  <c r="JW13" i="33"/>
  <c r="T25" i="10"/>
  <c r="IJ13" i="39"/>
  <c r="I20" i="10"/>
  <c r="T6" i="10"/>
  <c r="EJ13" i="39"/>
  <c r="J13" i="33"/>
  <c r="LJ13" i="39"/>
  <c r="S7" i="10"/>
  <c r="BW13" i="33"/>
  <c r="S18" i="10"/>
  <c r="CW13" i="39"/>
  <c r="EW13" i="33"/>
  <c r="T33" i="10"/>
  <c r="BJ13" i="39"/>
  <c r="T7" i="10"/>
  <c r="DW13" i="39"/>
  <c r="H21" i="10"/>
  <c r="AJ13" i="39"/>
  <c r="HJ13" i="33"/>
  <c r="S29" i="10"/>
  <c r="T18" i="10"/>
  <c r="LW13" i="39"/>
  <c r="DJ13" i="33"/>
  <c r="S30" i="10"/>
  <c r="CJ13" i="39"/>
  <c r="FW13" i="39"/>
  <c r="S4" i="10"/>
  <c r="S25" i="10"/>
  <c r="LW13" i="33"/>
  <c r="DJ13" i="39"/>
  <c r="I18" i="10"/>
  <c r="IW13" i="33"/>
  <c r="AJ13" i="33"/>
  <c r="S35" i="10"/>
  <c r="H20" i="10"/>
  <c r="S34" i="10"/>
  <c r="K19" i="10"/>
  <c r="C13" i="39"/>
  <c r="B13" i="39" s="1"/>
  <c r="T24" i="10"/>
  <c r="HW13" i="39"/>
  <c r="S6" i="10"/>
  <c r="AW13" i="39"/>
  <c r="KW13" i="39"/>
  <c r="J13" i="39"/>
  <c r="EW13" i="39"/>
  <c r="KJ13" i="39"/>
  <c r="S24" i="10"/>
  <c r="T28" i="10"/>
  <c r="JW13" i="39"/>
  <c r="JJ13" i="33"/>
  <c r="S33" i="10"/>
  <c r="R33" i="10" s="1"/>
  <c r="H19" i="10"/>
  <c r="S28" i="10"/>
  <c r="W13" i="39"/>
  <c r="C13" i="33"/>
  <c r="B13" i="33" s="1"/>
  <c r="S20" i="10"/>
  <c r="J19" i="10"/>
  <c r="FJ13" i="39"/>
  <c r="LJ13" i="33"/>
  <c r="T20" i="10"/>
  <c r="GJ13" i="39"/>
  <c r="T4" i="10"/>
  <c r="BW13" i="39"/>
  <c r="T35" i="10"/>
  <c r="I21" i="10"/>
  <c r="S23" i="10"/>
  <c r="HW13" i="33"/>
  <c r="T29" i="10"/>
  <c r="T34" i="10"/>
  <c r="T23" i="10"/>
  <c r="DW13" i="33"/>
  <c r="KW13" i="33"/>
  <c r="FW13" i="33"/>
  <c r="K20" i="10"/>
  <c r="T5" i="10"/>
  <c r="GW13" i="33"/>
  <c r="S5" i="10"/>
  <c r="FJ13" i="33"/>
  <c r="BJ13" i="33"/>
  <c r="GW13" i="39"/>
  <c r="T30" i="10"/>
  <c r="K18" i="10"/>
  <c r="IJ13" i="33"/>
  <c r="HJ13" i="39"/>
  <c r="T19" i="10"/>
  <c r="J18" i="10"/>
  <c r="GJ13" i="33"/>
  <c r="M8" i="8"/>
  <c r="F10" i="33"/>
  <c r="F10" i="39"/>
  <c r="J8" i="32"/>
  <c r="G8" i="32" s="1"/>
  <c r="J34" i="32"/>
  <c r="G34" i="32" s="1"/>
  <c r="FP53" i="33"/>
  <c r="BC53" i="33"/>
  <c r="JC53" i="33"/>
  <c r="JP53" i="33"/>
  <c r="GC53" i="33"/>
  <c r="IC53" i="33"/>
  <c r="HP53" i="33"/>
  <c r="EC53" i="33"/>
  <c r="DP53" i="33"/>
  <c r="IP53" i="33"/>
  <c r="LP53" i="33"/>
  <c r="KC53" i="33"/>
  <c r="EP53" i="33"/>
  <c r="MC53" i="33"/>
  <c r="FC53" i="33"/>
  <c r="CP53" i="33"/>
  <c r="GP53" i="33"/>
  <c r="KP53" i="33"/>
  <c r="P53" i="33"/>
  <c r="CC53" i="33"/>
  <c r="AC53" i="33"/>
  <c r="DC53" i="33"/>
  <c r="LC53" i="33"/>
  <c r="AP53" i="33"/>
  <c r="BP53" i="33"/>
  <c r="HC53" i="33"/>
  <c r="GW17" i="39"/>
  <c r="DW17" i="39"/>
  <c r="JW17" i="33"/>
  <c r="KW17" i="39"/>
  <c r="BW17" i="39"/>
  <c r="KJ17" i="39"/>
  <c r="DJ17" i="39"/>
  <c r="BJ17" i="39"/>
  <c r="DJ17" i="33"/>
  <c r="DW17" i="33"/>
  <c r="AW17" i="39"/>
  <c r="LJ17" i="33"/>
  <c r="IW17" i="39"/>
  <c r="HW17" i="33"/>
  <c r="JJ17" i="39"/>
  <c r="CJ17" i="33"/>
  <c r="LW17" i="39"/>
  <c r="LJ17" i="39"/>
  <c r="C17" i="33"/>
  <c r="B17" i="33" s="1"/>
  <c r="W17" i="39"/>
  <c r="EJ17" i="33"/>
  <c r="HW17" i="39"/>
  <c r="EW17" i="39"/>
  <c r="AJ17" i="39"/>
  <c r="HJ17" i="39"/>
  <c r="JJ17" i="33"/>
  <c r="CW17" i="33"/>
  <c r="J17" i="39"/>
  <c r="IW17" i="33"/>
  <c r="KW17" i="33"/>
  <c r="FW17" i="33"/>
  <c r="J17" i="33"/>
  <c r="GJ17" i="33"/>
  <c r="KJ17" i="33"/>
  <c r="CW17" i="39"/>
  <c r="GW17" i="33"/>
  <c r="BW17" i="33"/>
  <c r="W17" i="33"/>
  <c r="IJ17" i="33"/>
  <c r="GJ17" i="39"/>
  <c r="AW17" i="33"/>
  <c r="HJ17" i="33"/>
  <c r="JW17" i="39"/>
  <c r="C17" i="39"/>
  <c r="B17" i="39" s="1"/>
  <c r="FJ17" i="39"/>
  <c r="AJ17" i="33"/>
  <c r="BJ17" i="33"/>
  <c r="EW17" i="33"/>
  <c r="CJ17" i="39"/>
  <c r="FJ17" i="33"/>
  <c r="LW17" i="33"/>
  <c r="IJ17" i="39"/>
  <c r="FW17" i="39"/>
  <c r="EJ17" i="39"/>
  <c r="J27" i="32"/>
  <c r="G27" i="32" s="1"/>
  <c r="G44" i="33"/>
  <c r="G44" i="39"/>
  <c r="J40" i="32"/>
  <c r="G40" i="32" s="1"/>
  <c r="J15" i="32"/>
  <c r="G15" i="32" s="1"/>
  <c r="BW28" i="33"/>
  <c r="HW28" i="39"/>
  <c r="LJ28" i="39"/>
  <c r="KW28" i="33"/>
  <c r="W28" i="39"/>
  <c r="HW28" i="33"/>
  <c r="HJ28" i="33"/>
  <c r="EJ28" i="39"/>
  <c r="C28" i="33"/>
  <c r="B28" i="33" s="1"/>
  <c r="C28" i="39"/>
  <c r="B28" i="39" s="1"/>
  <c r="J28" i="39"/>
  <c r="CJ28" i="39"/>
  <c r="JW28" i="39"/>
  <c r="IW28" i="39"/>
  <c r="KW28" i="39"/>
  <c r="FW28" i="39"/>
  <c r="JJ28" i="33"/>
  <c r="KJ28" i="33"/>
  <c r="EW28" i="39"/>
  <c r="FW28" i="33"/>
  <c r="J28" i="33"/>
  <c r="IJ28" i="33"/>
  <c r="CW28" i="33"/>
  <c r="BW28" i="39"/>
  <c r="GJ28" i="39"/>
  <c r="JW28" i="33"/>
  <c r="GW28" i="39"/>
  <c r="EW28" i="33"/>
  <c r="LJ28" i="33"/>
  <c r="JJ28" i="39"/>
  <c r="AW28" i="39"/>
  <c r="AJ28" i="39"/>
  <c r="W28" i="33"/>
  <c r="LW28" i="33"/>
  <c r="EJ28" i="33"/>
  <c r="AW28" i="33"/>
  <c r="IW28" i="33"/>
  <c r="FJ28" i="33"/>
  <c r="CW28" i="39"/>
  <c r="FJ28" i="39"/>
  <c r="DW28" i="33"/>
  <c r="IJ28" i="39"/>
  <c r="GW28" i="33"/>
  <c r="GJ28" i="33"/>
  <c r="BJ28" i="33"/>
  <c r="LW28" i="39"/>
  <c r="DJ28" i="39"/>
  <c r="KJ28" i="39"/>
  <c r="BJ28" i="39"/>
  <c r="DJ28" i="33"/>
  <c r="CJ28" i="33"/>
  <c r="HJ28" i="39"/>
  <c r="DW28" i="39"/>
  <c r="AJ28" i="33"/>
  <c r="J91" i="34"/>
  <c r="G91" i="34" s="1"/>
  <c r="F32" i="39"/>
  <c r="F32" i="33"/>
  <c r="M9" i="12"/>
  <c r="J103" i="34"/>
  <c r="G103" i="34" s="1"/>
  <c r="J101" i="32"/>
  <c r="G101" i="32" s="1"/>
  <c r="G42" i="33"/>
  <c r="G42" i="39"/>
  <c r="M6" i="10"/>
  <c r="F15" i="33"/>
  <c r="F15" i="39"/>
  <c r="G7" i="39"/>
  <c r="G7" i="33"/>
  <c r="HY25" i="33"/>
  <c r="CY25" i="33"/>
  <c r="LY25" i="39"/>
  <c r="HL25" i="33"/>
  <c r="IL25" i="33"/>
  <c r="JY25" i="39"/>
  <c r="CL25" i="33"/>
  <c r="EY25" i="33"/>
  <c r="AY25" i="33"/>
  <c r="Y25" i="33"/>
  <c r="DY25" i="33"/>
  <c r="BL25" i="33"/>
  <c r="FY25" i="33"/>
  <c r="AY25" i="39"/>
  <c r="BY25" i="33"/>
  <c r="DL25" i="39"/>
  <c r="LL25" i="39"/>
  <c r="E25" i="33"/>
  <c r="D25" i="33" s="1"/>
  <c r="GY25" i="39"/>
  <c r="DY25" i="39"/>
  <c r="AL25" i="39"/>
  <c r="Y25" i="39"/>
  <c r="FY25" i="39"/>
  <c r="KL25" i="33"/>
  <c r="GL25" i="39"/>
  <c r="LY25" i="33"/>
  <c r="E25" i="39"/>
  <c r="D25" i="39" s="1"/>
  <c r="HY25" i="39"/>
  <c r="CL25" i="39"/>
  <c r="FL25" i="39"/>
  <c r="IY25" i="39"/>
  <c r="IY25" i="33"/>
  <c r="HL25" i="39"/>
  <c r="BY25" i="39"/>
  <c r="FL25" i="33"/>
  <c r="EL25" i="39"/>
  <c r="JL25" i="33"/>
  <c r="CY25" i="39"/>
  <c r="BL25" i="39"/>
  <c r="DL25" i="33"/>
  <c r="KL25" i="39"/>
  <c r="LL25" i="33"/>
  <c r="EL25" i="33"/>
  <c r="KY25" i="39"/>
  <c r="KY25" i="33"/>
  <c r="L25" i="39"/>
  <c r="GL25" i="33"/>
  <c r="GY25" i="33"/>
  <c r="IL25" i="39"/>
  <c r="L25" i="33"/>
  <c r="JL25" i="39"/>
  <c r="AL25" i="33"/>
  <c r="EY25" i="39"/>
  <c r="JY25" i="33"/>
  <c r="J39" i="34"/>
  <c r="G39" i="34" s="1"/>
  <c r="AL7" i="39"/>
  <c r="HY7" i="39"/>
  <c r="LY7" i="39"/>
  <c r="L7" i="33"/>
  <c r="IY7" i="39"/>
  <c r="GL7" i="33"/>
  <c r="DL7" i="39"/>
  <c r="EY7" i="39"/>
  <c r="E7" i="39"/>
  <c r="D7" i="39" s="1"/>
  <c r="JY7" i="33"/>
  <c r="BL7" i="39"/>
  <c r="EL7" i="39"/>
  <c r="GY7" i="39"/>
  <c r="KY7" i="39"/>
  <c r="BY7" i="39"/>
  <c r="KL7" i="33"/>
  <c r="IY7" i="33"/>
  <c r="BY7" i="33"/>
  <c r="JL7" i="39"/>
  <c r="Y7" i="33"/>
  <c r="BL7" i="33"/>
  <c r="LL7" i="33"/>
  <c r="AL7" i="33"/>
  <c r="CL7" i="33"/>
  <c r="FY7" i="39"/>
  <c r="GY7" i="33"/>
  <c r="DY7" i="39"/>
  <c r="KY7" i="33"/>
  <c r="EY7" i="33"/>
  <c r="CY7" i="39"/>
  <c r="CL7" i="39"/>
  <c r="HY7" i="33"/>
  <c r="IL7" i="39"/>
  <c r="EL7" i="33"/>
  <c r="FL7" i="33"/>
  <c r="LL7" i="39"/>
  <c r="JL7" i="33"/>
  <c r="E7" i="33"/>
  <c r="D7" i="33" s="1"/>
  <c r="FY7" i="33"/>
  <c r="AY7" i="39"/>
  <c r="DL7" i="33"/>
  <c r="IL7" i="33"/>
  <c r="JY7" i="39"/>
  <c r="LY7" i="33"/>
  <c r="HL7" i="39"/>
  <c r="L7" i="39"/>
  <c r="AY7" i="33"/>
  <c r="DY7" i="33"/>
  <c r="HL7" i="33"/>
  <c r="GL7" i="39"/>
  <c r="CY7" i="33"/>
  <c r="KL7" i="39"/>
  <c r="FL7" i="39"/>
  <c r="Y7" i="39"/>
  <c r="J53" i="34"/>
  <c r="G53" i="34" s="1"/>
  <c r="J63" i="34"/>
  <c r="G63" i="34" s="1"/>
  <c r="F25" i="39"/>
  <c r="F25" i="33"/>
  <c r="M9" i="11"/>
  <c r="FJ16" i="39"/>
  <c r="EW16" i="33"/>
  <c r="AJ16" i="33"/>
  <c r="BW16" i="39"/>
  <c r="HW16" i="33"/>
  <c r="KW16" i="33"/>
  <c r="GJ16" i="33"/>
  <c r="JJ16" i="39"/>
  <c r="JJ16" i="33"/>
  <c r="IJ16" i="39"/>
  <c r="GW16" i="39"/>
  <c r="J16" i="39"/>
  <c r="IW16" i="33"/>
  <c r="DW16" i="33"/>
  <c r="IW16" i="39"/>
  <c r="CW16" i="33"/>
  <c r="AW16" i="39"/>
  <c r="FJ16" i="33"/>
  <c r="FW16" i="33"/>
  <c r="EJ16" i="33"/>
  <c r="BW16" i="33"/>
  <c r="W16" i="39"/>
  <c r="J16" i="33"/>
  <c r="LW16" i="33"/>
  <c r="HW16" i="39"/>
  <c r="GW16" i="33"/>
  <c r="CJ16" i="33"/>
  <c r="W16" i="33"/>
  <c r="JW16" i="33"/>
  <c r="KJ16" i="39"/>
  <c r="DJ16" i="33"/>
  <c r="AW16" i="33"/>
  <c r="JW16" i="39"/>
  <c r="DJ16" i="39"/>
  <c r="DW16" i="39"/>
  <c r="HJ16" i="33"/>
  <c r="LW16" i="39"/>
  <c r="C16" i="39"/>
  <c r="B16" i="39" s="1"/>
  <c r="CW16" i="39"/>
  <c r="CJ16" i="39"/>
  <c r="LJ16" i="39"/>
  <c r="BJ16" i="39"/>
  <c r="EW16" i="39"/>
  <c r="GJ16" i="39"/>
  <c r="IJ16" i="33"/>
  <c r="BJ16" i="33"/>
  <c r="KW16" i="39"/>
  <c r="C16" i="33"/>
  <c r="B16" i="33" s="1"/>
  <c r="EJ16" i="39"/>
  <c r="LJ16" i="33"/>
  <c r="FW16" i="39"/>
  <c r="KJ16" i="33"/>
  <c r="AJ16" i="39"/>
  <c r="HJ16" i="39"/>
  <c r="J18" i="32"/>
  <c r="G18" i="32" s="1"/>
  <c r="J82" i="32"/>
  <c r="G82" i="32" s="1"/>
  <c r="J96" i="34"/>
  <c r="G96" i="34" s="1"/>
  <c r="J69" i="34"/>
  <c r="G69" i="34" s="1"/>
  <c r="J75" i="32"/>
  <c r="G75" i="32" s="1"/>
  <c r="J57" i="32"/>
  <c r="G57" i="32" s="1"/>
  <c r="J62" i="34"/>
  <c r="G62" i="34" s="1"/>
  <c r="HY43" i="39"/>
  <c r="IL43" i="39"/>
  <c r="LL43" i="39"/>
  <c r="KL43" i="39"/>
  <c r="AL43" i="39"/>
  <c r="CL43" i="39"/>
  <c r="HL43" i="39"/>
  <c r="AY43" i="39"/>
  <c r="KL43" i="33"/>
  <c r="IY43" i="33"/>
  <c r="HL43" i="33"/>
  <c r="FY43" i="33"/>
  <c r="FL43" i="39"/>
  <c r="L43" i="39"/>
  <c r="KY43" i="33"/>
  <c r="HY43" i="33"/>
  <c r="FY43" i="39"/>
  <c r="BY43" i="33"/>
  <c r="BL43" i="33"/>
  <c r="LY43" i="39"/>
  <c r="GL43" i="33"/>
  <c r="AY43" i="33"/>
  <c r="BL43" i="39"/>
  <c r="GL43" i="39"/>
  <c r="EL43" i="39"/>
  <c r="L43" i="33"/>
  <c r="IL43" i="33"/>
  <c r="DY43" i="33"/>
  <c r="KY43" i="39"/>
  <c r="Y43" i="39"/>
  <c r="JY43" i="33"/>
  <c r="GY43" i="33"/>
  <c r="GY43" i="39"/>
  <c r="EY43" i="33"/>
  <c r="IY43" i="39"/>
  <c r="EY43" i="39"/>
  <c r="AL43" i="33"/>
  <c r="BY43" i="39"/>
  <c r="DL43" i="33"/>
  <c r="CY43" i="33"/>
  <c r="E43" i="33"/>
  <c r="D43" i="33" s="1"/>
  <c r="Y43" i="33"/>
  <c r="CY43" i="39"/>
  <c r="LL43" i="33"/>
  <c r="DY43" i="39"/>
  <c r="JL43" i="39"/>
  <c r="E43" i="39"/>
  <c r="D43" i="39" s="1"/>
  <c r="FL43" i="33"/>
  <c r="DL43" i="39"/>
  <c r="EL43" i="33"/>
  <c r="LY43" i="33"/>
  <c r="JL43" i="33"/>
  <c r="JY43" i="39"/>
  <c r="CL43" i="33"/>
  <c r="CJ11" i="39"/>
  <c r="LJ11" i="39"/>
  <c r="IJ11" i="33"/>
  <c r="BJ11" i="33"/>
  <c r="FJ11" i="33"/>
  <c r="AJ11" i="39"/>
  <c r="CW11" i="33"/>
  <c r="EJ11" i="39"/>
  <c r="W11" i="33"/>
  <c r="JW11" i="33"/>
  <c r="C11" i="39"/>
  <c r="B11" i="39" s="1"/>
  <c r="GW11" i="39"/>
  <c r="C11" i="33"/>
  <c r="B11" i="33" s="1"/>
  <c r="J11" i="39"/>
  <c r="AJ11" i="33"/>
  <c r="HJ11" i="33"/>
  <c r="CJ11" i="33"/>
  <c r="JJ11" i="39"/>
  <c r="JW11" i="39"/>
  <c r="FW11" i="39"/>
  <c r="KJ11" i="33"/>
  <c r="EW11" i="33"/>
  <c r="CW11" i="39"/>
  <c r="LW11" i="33"/>
  <c r="FW11" i="33"/>
  <c r="HW11" i="33"/>
  <c r="KW11" i="33"/>
  <c r="DJ11" i="33"/>
  <c r="EJ11" i="33"/>
  <c r="GJ11" i="39"/>
  <c r="LW11" i="39"/>
  <c r="KW11" i="39"/>
  <c r="J11" i="33"/>
  <c r="BW11" i="33"/>
  <c r="W11" i="39"/>
  <c r="FJ11" i="39"/>
  <c r="EW11" i="39"/>
  <c r="GJ11" i="33"/>
  <c r="DW11" i="33"/>
  <c r="KJ11" i="39"/>
  <c r="HJ11" i="39"/>
  <c r="DJ11" i="39"/>
  <c r="BJ11" i="39"/>
  <c r="AW11" i="39"/>
  <c r="BW11" i="39"/>
  <c r="AW11" i="33"/>
  <c r="GW11" i="33"/>
  <c r="IW11" i="39"/>
  <c r="DW11" i="39"/>
  <c r="IJ11" i="39"/>
  <c r="JJ11" i="33"/>
  <c r="HW11" i="39"/>
  <c r="IW11" i="33"/>
  <c r="LJ11" i="33"/>
  <c r="J43" i="34"/>
  <c r="G43" i="34" s="1"/>
  <c r="HJ25" i="33"/>
  <c r="BW25" i="33"/>
  <c r="CJ25" i="39"/>
  <c r="EJ25" i="39"/>
  <c r="W25" i="33"/>
  <c r="CJ25" i="33"/>
  <c r="KJ25" i="33"/>
  <c r="AW25" i="33"/>
  <c r="FW25" i="39"/>
  <c r="IJ25" i="39"/>
  <c r="IW25" i="39"/>
  <c r="EW25" i="33"/>
  <c r="AJ25" i="33"/>
  <c r="GW25" i="39"/>
  <c r="LJ25" i="39"/>
  <c r="BW25" i="39"/>
  <c r="C25" i="33"/>
  <c r="B25" i="33" s="1"/>
  <c r="IJ25" i="33"/>
  <c r="AJ25" i="39"/>
  <c r="JW25" i="39"/>
  <c r="DJ25" i="33"/>
  <c r="GJ25" i="39"/>
  <c r="KW25" i="39"/>
  <c r="W25" i="39"/>
  <c r="CW25" i="33"/>
  <c r="KJ25" i="39"/>
  <c r="J25" i="33"/>
  <c r="GJ25" i="33"/>
  <c r="JJ25" i="39"/>
  <c r="IW25" i="33"/>
  <c r="GW25" i="33"/>
  <c r="FJ25" i="39"/>
  <c r="AW25" i="39"/>
  <c r="J25" i="39"/>
  <c r="HJ25" i="39"/>
  <c r="BJ25" i="33"/>
  <c r="HW25" i="33"/>
  <c r="DW25" i="33"/>
  <c r="LJ25" i="33"/>
  <c r="JW25" i="33"/>
  <c r="DJ25" i="39"/>
  <c r="DW25" i="39"/>
  <c r="FJ25" i="33"/>
  <c r="JJ25" i="33"/>
  <c r="BJ25" i="39"/>
  <c r="EW25" i="39"/>
  <c r="FW25" i="33"/>
  <c r="LW25" i="39"/>
  <c r="C25" i="39"/>
  <c r="B25" i="39" s="1"/>
  <c r="CW25" i="39"/>
  <c r="EJ25" i="33"/>
  <c r="LW25" i="33"/>
  <c r="KW25" i="33"/>
  <c r="HW25" i="39"/>
  <c r="FL17" i="33"/>
  <c r="LL17" i="33"/>
  <c r="FY17" i="39"/>
  <c r="Y17" i="39"/>
  <c r="E17" i="33"/>
  <c r="D17" i="33" s="1"/>
  <c r="FY17" i="33"/>
  <c r="HL17" i="39"/>
  <c r="IY17" i="39"/>
  <c r="GL17" i="39"/>
  <c r="CY17" i="33"/>
  <c r="LY17" i="39"/>
  <c r="AY17" i="33"/>
  <c r="GY17" i="33"/>
  <c r="JY17" i="33"/>
  <c r="GY17" i="39"/>
  <c r="FL17" i="39"/>
  <c r="IY17" i="33"/>
  <c r="L17" i="39"/>
  <c r="BY17" i="33"/>
  <c r="BL17" i="39"/>
  <c r="EY17" i="39"/>
  <c r="KY17" i="39"/>
  <c r="DL17" i="33"/>
  <c r="JL17" i="39"/>
  <c r="E17" i="39"/>
  <c r="D17" i="39" s="1"/>
  <c r="KY17" i="33"/>
  <c r="EL17" i="33"/>
  <c r="HY17" i="33"/>
  <c r="L17" i="33"/>
  <c r="AL17" i="39"/>
  <c r="LY17" i="33"/>
  <c r="LL17" i="39"/>
  <c r="KL17" i="39"/>
  <c r="HL17" i="33"/>
  <c r="AL17" i="33"/>
  <c r="DY17" i="33"/>
  <c r="Y17" i="33"/>
  <c r="JY17" i="39"/>
  <c r="KL17" i="33"/>
  <c r="CL17" i="39"/>
  <c r="EL17" i="39"/>
  <c r="EY17" i="33"/>
  <c r="IL17" i="39"/>
  <c r="HY17" i="39"/>
  <c r="AY17" i="39"/>
  <c r="BY17" i="39"/>
  <c r="DL17" i="39"/>
  <c r="JL17" i="33"/>
  <c r="BL17" i="33"/>
  <c r="CY17" i="39"/>
  <c r="GL17" i="33"/>
  <c r="DY17" i="39"/>
  <c r="CL17" i="33"/>
  <c r="IL17" i="33"/>
  <c r="G28" i="39"/>
  <c r="G28" i="33"/>
  <c r="J97" i="34"/>
  <c r="G97" i="34" s="1"/>
  <c r="G16" i="33"/>
  <c r="G16" i="39"/>
  <c r="J60" i="32"/>
  <c r="G60" i="32" s="1"/>
  <c r="EY39" i="33"/>
  <c r="DY39" i="39"/>
  <c r="DY39" i="33"/>
  <c r="GL39" i="33"/>
  <c r="E39" i="33"/>
  <c r="D39" i="33" s="1"/>
  <c r="Y39" i="39"/>
  <c r="JY39" i="39"/>
  <c r="EL39" i="39"/>
  <c r="KL39" i="33"/>
  <c r="AL39" i="39"/>
  <c r="LY39" i="39"/>
  <c r="CL39" i="33"/>
  <c r="JL39" i="39"/>
  <c r="EL39" i="33"/>
  <c r="AL39" i="33"/>
  <c r="DL39" i="33"/>
  <c r="BL39" i="39"/>
  <c r="BY39" i="39"/>
  <c r="LL39" i="39"/>
  <c r="AY39" i="33"/>
  <c r="GL39" i="39"/>
  <c r="HL39" i="33"/>
  <c r="GY39" i="39"/>
  <c r="DL39" i="39"/>
  <c r="L39" i="39"/>
  <c r="FY39" i="39"/>
  <c r="CL39" i="39"/>
  <c r="EY39" i="39"/>
  <c r="IL39" i="39"/>
  <c r="FL39" i="39"/>
  <c r="JL39" i="33"/>
  <c r="L39" i="33"/>
  <c r="FL39" i="33"/>
  <c r="BY39" i="33"/>
  <c r="E39" i="39"/>
  <c r="D39" i="39" s="1"/>
  <c r="Y39" i="33"/>
  <c r="CY39" i="39"/>
  <c r="KY39" i="39"/>
  <c r="CY39" i="33"/>
  <c r="HY39" i="33"/>
  <c r="IY39" i="33"/>
  <c r="GY39" i="33"/>
  <c r="IY39" i="39"/>
  <c r="LY39" i="33"/>
  <c r="HL39" i="39"/>
  <c r="AY39" i="39"/>
  <c r="IL39" i="33"/>
  <c r="KL39" i="39"/>
  <c r="JY39" i="33"/>
  <c r="KY39" i="33"/>
  <c r="HY39" i="39"/>
  <c r="FY39" i="33"/>
  <c r="BL39" i="33"/>
  <c r="LL39" i="33"/>
  <c r="J13" i="32"/>
  <c r="G13" i="32" s="1"/>
  <c r="GJ29" i="33"/>
  <c r="IJ29" i="33"/>
  <c r="AJ29" i="33"/>
  <c r="J29" i="39"/>
  <c r="KJ29" i="39"/>
  <c r="C29" i="33"/>
  <c r="B29" i="33" s="1"/>
  <c r="DJ29" i="33"/>
  <c r="KW29" i="39"/>
  <c r="CJ29" i="39"/>
  <c r="J29" i="33"/>
  <c r="DJ29" i="39"/>
  <c r="GW29" i="33"/>
  <c r="AW29" i="39"/>
  <c r="W29" i="39"/>
  <c r="EW29" i="39"/>
  <c r="CW29" i="39"/>
  <c r="FJ29" i="39"/>
  <c r="JJ29" i="33"/>
  <c r="JW29" i="39"/>
  <c r="IW29" i="39"/>
  <c r="LW29" i="39"/>
  <c r="AJ29" i="39"/>
  <c r="KW29" i="33"/>
  <c r="EW29" i="33"/>
  <c r="CJ29" i="33"/>
  <c r="HW29" i="33"/>
  <c r="W29" i="33"/>
  <c r="LW29" i="33"/>
  <c r="DW29" i="33"/>
  <c r="FW29" i="39"/>
  <c r="EJ29" i="39"/>
  <c r="CW29" i="33"/>
  <c r="HW29" i="39"/>
  <c r="C29" i="39"/>
  <c r="B29" i="39" s="1"/>
  <c r="AW29" i="33"/>
  <c r="DW29" i="39"/>
  <c r="KJ29" i="33"/>
  <c r="BJ29" i="39"/>
  <c r="IW29" i="33"/>
  <c r="LJ29" i="33"/>
  <c r="BJ29" i="33"/>
  <c r="HJ29" i="39"/>
  <c r="FW29" i="33"/>
  <c r="LJ29" i="39"/>
  <c r="EJ29" i="33"/>
  <c r="IJ29" i="39"/>
  <c r="BW29" i="39"/>
  <c r="BW29" i="33"/>
  <c r="JJ29" i="39"/>
  <c r="FJ29" i="33"/>
  <c r="GJ29" i="39"/>
  <c r="GW29" i="39"/>
  <c r="HJ29" i="33"/>
  <c r="JW29" i="33"/>
  <c r="J41" i="32"/>
  <c r="G41" i="32" s="1"/>
  <c r="IW20" i="33"/>
  <c r="S5" i="11"/>
  <c r="CJ20" i="33"/>
  <c r="H20" i="11"/>
  <c r="HW20" i="39"/>
  <c r="EJ20" i="33"/>
  <c r="JW20" i="39"/>
  <c r="J18" i="11"/>
  <c r="S4" i="11"/>
  <c r="JJ20" i="33"/>
  <c r="AW20" i="33"/>
  <c r="S18" i="11"/>
  <c r="FJ20" i="39"/>
  <c r="JJ20" i="39"/>
  <c r="LW20" i="33"/>
  <c r="S6" i="11"/>
  <c r="J19" i="11"/>
  <c r="T6" i="11"/>
  <c r="HJ20" i="33"/>
  <c r="T34" i="11"/>
  <c r="T35" i="11"/>
  <c r="BW20" i="39"/>
  <c r="W20" i="33"/>
  <c r="C20" i="39"/>
  <c r="B20" i="39" s="1"/>
  <c r="GJ20" i="39"/>
  <c r="AW20" i="39"/>
  <c r="T29" i="11"/>
  <c r="HW20" i="33"/>
  <c r="BW20" i="33"/>
  <c r="S29" i="11"/>
  <c r="S35" i="11"/>
  <c r="CW20" i="39"/>
  <c r="FJ20" i="33"/>
  <c r="EW20" i="33"/>
  <c r="H19" i="11"/>
  <c r="J20" i="33"/>
  <c r="T23" i="11"/>
  <c r="H21" i="11"/>
  <c r="T19" i="11"/>
  <c r="HJ20" i="39"/>
  <c r="T5" i="11"/>
  <c r="T33" i="11"/>
  <c r="J20" i="39"/>
  <c r="S24" i="11"/>
  <c r="LJ20" i="39"/>
  <c r="T30" i="11"/>
  <c r="S7" i="11"/>
  <c r="I18" i="11"/>
  <c r="I20" i="11"/>
  <c r="S33" i="11"/>
  <c r="R33" i="11" s="1"/>
  <c r="T20" i="11"/>
  <c r="T25" i="11"/>
  <c r="S20" i="11"/>
  <c r="BJ20" i="39"/>
  <c r="I21" i="11"/>
  <c r="LW20" i="39"/>
  <c r="DJ20" i="39"/>
  <c r="GJ20" i="33"/>
  <c r="KW20" i="39"/>
  <c r="J21" i="11"/>
  <c r="BJ20" i="33"/>
  <c r="GW20" i="33"/>
  <c r="T18" i="11"/>
  <c r="T4" i="11"/>
  <c r="T24" i="11"/>
  <c r="LJ20" i="33"/>
  <c r="DJ20" i="33"/>
  <c r="KW20" i="33"/>
  <c r="S25" i="11"/>
  <c r="AJ20" i="39"/>
  <c r="KJ20" i="39"/>
  <c r="IW20" i="39"/>
  <c r="K18" i="11"/>
  <c r="T7" i="11"/>
  <c r="S19" i="11"/>
  <c r="FW20" i="39"/>
  <c r="KJ20" i="33"/>
  <c r="EW20" i="39"/>
  <c r="K20" i="11"/>
  <c r="C20" i="33"/>
  <c r="B20" i="33" s="1"/>
  <c r="DW20" i="33"/>
  <c r="S28" i="11"/>
  <c r="JW20" i="33"/>
  <c r="CJ20" i="39"/>
  <c r="FW20" i="33"/>
  <c r="S23" i="11"/>
  <c r="GW20" i="39"/>
  <c r="IJ20" i="33"/>
  <c r="W20" i="39"/>
  <c r="EJ20" i="39"/>
  <c r="IJ20" i="39"/>
  <c r="S30" i="11"/>
  <c r="DW20" i="39"/>
  <c r="AJ20" i="33"/>
  <c r="T28" i="11"/>
  <c r="CW20" i="33"/>
  <c r="K19" i="11"/>
  <c r="S34" i="11"/>
  <c r="J74" i="32"/>
  <c r="G74" i="32" s="1"/>
  <c r="J25" i="32"/>
  <c r="G25" i="32" s="1"/>
  <c r="J68" i="32"/>
  <c r="G68" i="32" s="1"/>
  <c r="J52" i="32"/>
  <c r="G52" i="32" s="1"/>
  <c r="J94" i="34"/>
  <c r="G94" i="34" s="1"/>
  <c r="J29" i="32"/>
  <c r="G29" i="32" s="1"/>
  <c r="F22" i="33"/>
  <c r="M6" i="11"/>
  <c r="F22" i="39"/>
  <c r="F16" i="33"/>
  <c r="M7" i="10"/>
  <c r="F16" i="39"/>
  <c r="J44" i="34"/>
  <c r="G44" i="34" s="1"/>
  <c r="CY9" i="39"/>
  <c r="CL9" i="33"/>
  <c r="E9" i="39"/>
  <c r="D9" i="39" s="1"/>
  <c r="DY9" i="39"/>
  <c r="Y9" i="33"/>
  <c r="IY9" i="39"/>
  <c r="HY9" i="33"/>
  <c r="KY9" i="39"/>
  <c r="DL9" i="39"/>
  <c r="L9" i="33"/>
  <c r="L9" i="39"/>
  <c r="HY9" i="39"/>
  <c r="AL9" i="39"/>
  <c r="LY9" i="33"/>
  <c r="IY9" i="33"/>
  <c r="EL9" i="39"/>
  <c r="FY9" i="33"/>
  <c r="GL9" i="33"/>
  <c r="KL9" i="39"/>
  <c r="CL9" i="39"/>
  <c r="E9" i="33"/>
  <c r="D9" i="33" s="1"/>
  <c r="GY9" i="33"/>
  <c r="GL9" i="39"/>
  <c r="JL9" i="39"/>
  <c r="BL9" i="39"/>
  <c r="DL9" i="33"/>
  <c r="JY9" i="33"/>
  <c r="JL9" i="33"/>
  <c r="JY9" i="39"/>
  <c r="KY9" i="33"/>
  <c r="AL9" i="33"/>
  <c r="HL9" i="39"/>
  <c r="KL9" i="33"/>
  <c r="AY9" i="33"/>
  <c r="Y9" i="39"/>
  <c r="LL9" i="39"/>
  <c r="HL9" i="33"/>
  <c r="FL9" i="39"/>
  <c r="BY9" i="33"/>
  <c r="EL9" i="33"/>
  <c r="EY9" i="33"/>
  <c r="BY9" i="39"/>
  <c r="LL9" i="33"/>
  <c r="IL9" i="33"/>
  <c r="AY9" i="39"/>
  <c r="FL9" i="33"/>
  <c r="IL9" i="39"/>
  <c r="EY9" i="39"/>
  <c r="FY9" i="39"/>
  <c r="LY9" i="39"/>
  <c r="GY9" i="39"/>
  <c r="BL9" i="33"/>
  <c r="DY9" i="33"/>
  <c r="CY9" i="33"/>
  <c r="J68" i="34"/>
  <c r="G68" i="34" s="1"/>
  <c r="IJ30" i="33"/>
  <c r="LJ30" i="39"/>
  <c r="C30" i="33"/>
  <c r="B30" i="33" s="1"/>
  <c r="FJ30" i="39"/>
  <c r="J30" i="33"/>
  <c r="CJ30" i="39"/>
  <c r="AW30" i="39"/>
  <c r="KW30" i="39"/>
  <c r="DJ30" i="39"/>
  <c r="FJ30" i="33"/>
  <c r="LW30" i="33"/>
  <c r="JW30" i="39"/>
  <c r="CW30" i="33"/>
  <c r="KW30" i="33"/>
  <c r="GW30" i="39"/>
  <c r="W30" i="33"/>
  <c r="BW30" i="33"/>
  <c r="HW30" i="33"/>
  <c r="C30" i="39"/>
  <c r="B30" i="39" s="1"/>
  <c r="IJ30" i="39"/>
  <c r="FW30" i="33"/>
  <c r="EW30" i="39"/>
  <c r="GJ30" i="33"/>
  <c r="JJ30" i="39"/>
  <c r="HW30" i="39"/>
  <c r="JW30" i="33"/>
  <c r="JJ30" i="33"/>
  <c r="CW30" i="39"/>
  <c r="AJ30" i="33"/>
  <c r="DJ30" i="33"/>
  <c r="HJ30" i="39"/>
  <c r="BW30" i="39"/>
  <c r="BJ30" i="33"/>
  <c r="GW30" i="33"/>
  <c r="J30" i="39"/>
  <c r="IW30" i="33"/>
  <c r="AJ30" i="39"/>
  <c r="FW30" i="39"/>
  <c r="DW30" i="33"/>
  <c r="KJ30" i="33"/>
  <c r="EJ30" i="33"/>
  <c r="IW30" i="39"/>
  <c r="KJ30" i="39"/>
  <c r="LJ30" i="33"/>
  <c r="BJ30" i="39"/>
  <c r="GJ30" i="39"/>
  <c r="EW30" i="33"/>
  <c r="EJ30" i="39"/>
  <c r="AW30" i="33"/>
  <c r="W30" i="39"/>
  <c r="DW30" i="39"/>
  <c r="CJ30" i="33"/>
  <c r="HJ30" i="33"/>
  <c r="LW30" i="39"/>
  <c r="J31" i="32"/>
  <c r="G31" i="32" s="1"/>
  <c r="J64" i="32"/>
  <c r="G64" i="32" s="1"/>
  <c r="J46" i="34"/>
  <c r="G46" i="34" s="1"/>
  <c r="J44" i="32"/>
  <c r="G44" i="32" s="1"/>
  <c r="J93" i="32"/>
  <c r="G93" i="32" s="1"/>
  <c r="J22" i="34"/>
  <c r="G22" i="34" s="1"/>
  <c r="J24" i="32"/>
  <c r="G24" i="32" s="1"/>
  <c r="J93" i="34"/>
  <c r="G93" i="34" s="1"/>
  <c r="G30" i="39"/>
  <c r="G30" i="33"/>
  <c r="G29" i="39"/>
  <c r="G29" i="33"/>
  <c r="J40" i="34"/>
  <c r="G40" i="34" s="1"/>
  <c r="BW7" i="33"/>
  <c r="DW7" i="39"/>
  <c r="IW7" i="39"/>
  <c r="W7" i="39"/>
  <c r="JJ7" i="33"/>
  <c r="JJ7" i="39"/>
  <c r="KJ7" i="39"/>
  <c r="HJ7" i="39"/>
  <c r="GW7" i="33"/>
  <c r="KW7" i="39"/>
  <c r="FW7" i="39"/>
  <c r="EJ7" i="39"/>
  <c r="C7" i="33"/>
  <c r="B7" i="33" s="1"/>
  <c r="W7" i="33"/>
  <c r="KJ7" i="33"/>
  <c r="HW7" i="33"/>
  <c r="EW7" i="33"/>
  <c r="DJ7" i="33"/>
  <c r="EW7" i="39"/>
  <c r="FJ7" i="39"/>
  <c r="AJ7" i="39"/>
  <c r="HW7" i="39"/>
  <c r="IW7" i="33"/>
  <c r="LW7" i="39"/>
  <c r="J7" i="39"/>
  <c r="CW7" i="39"/>
  <c r="IJ7" i="39"/>
  <c r="BJ7" i="39"/>
  <c r="J7" i="33"/>
  <c r="BW7" i="39"/>
  <c r="AJ7" i="33"/>
  <c r="FW7" i="33"/>
  <c r="DJ7" i="39"/>
  <c r="GW7" i="39"/>
  <c r="LJ7" i="33"/>
  <c r="DW7" i="33"/>
  <c r="GJ7" i="33"/>
  <c r="LW7" i="33"/>
  <c r="BJ7" i="33"/>
  <c r="AW7" i="39"/>
  <c r="LJ7" i="39"/>
  <c r="HJ7" i="33"/>
  <c r="JW7" i="39"/>
  <c r="GJ7" i="39"/>
  <c r="FJ7" i="33"/>
  <c r="JW7" i="33"/>
  <c r="KW7" i="33"/>
  <c r="CJ7" i="33"/>
  <c r="IJ7" i="33"/>
  <c r="EJ7" i="33"/>
  <c r="C7" i="39"/>
  <c r="B7" i="39" s="1"/>
  <c r="CJ7" i="39"/>
  <c r="CW7" i="33"/>
  <c r="AW7" i="33"/>
  <c r="J85" i="34"/>
  <c r="G85" i="34" s="1"/>
  <c r="J52" i="34"/>
  <c r="G52" i="34" s="1"/>
  <c r="F11" i="33"/>
  <c r="F11" i="39"/>
  <c r="M9" i="8"/>
  <c r="J65" i="34"/>
  <c r="G65" i="34" s="1"/>
  <c r="J7" i="34"/>
  <c r="G7" i="34" s="1"/>
  <c r="J24" i="34"/>
  <c r="G24" i="34" s="1"/>
  <c r="J13" i="34"/>
  <c r="G13" i="34" s="1"/>
  <c r="J23" i="34"/>
  <c r="G23" i="34" s="1"/>
  <c r="J37" i="34"/>
  <c r="G37" i="34" s="1"/>
  <c r="J11" i="34"/>
  <c r="G11" i="34" s="1"/>
  <c r="J10" i="32"/>
  <c r="G10" i="32" s="1"/>
  <c r="J64" i="34"/>
  <c r="G64" i="34" s="1"/>
  <c r="C36" i="39"/>
  <c r="B36" i="39" s="1"/>
  <c r="GW36" i="33"/>
  <c r="CW36" i="39"/>
  <c r="CJ36" i="39"/>
  <c r="IW36" i="39"/>
  <c r="DW36" i="33"/>
  <c r="AJ36" i="33"/>
  <c r="HJ36" i="33"/>
  <c r="EW36" i="33"/>
  <c r="BW36" i="33"/>
  <c r="HW36" i="33"/>
  <c r="CW36" i="33"/>
  <c r="J36" i="39"/>
  <c r="KW36" i="33"/>
  <c r="AW36" i="39"/>
  <c r="W36" i="33"/>
  <c r="LW36" i="39"/>
  <c r="LJ36" i="39"/>
  <c r="J36" i="33"/>
  <c r="GJ36" i="39"/>
  <c r="IJ36" i="39"/>
  <c r="W36" i="39"/>
  <c r="BJ36" i="39"/>
  <c r="IJ36" i="33"/>
  <c r="LJ36" i="33"/>
  <c r="BJ36" i="33"/>
  <c r="JJ36" i="33"/>
  <c r="EJ36" i="39"/>
  <c r="HJ36" i="39"/>
  <c r="LW36" i="33"/>
  <c r="KJ36" i="39"/>
  <c r="BW36" i="39"/>
  <c r="JJ36" i="39"/>
  <c r="GJ36" i="33"/>
  <c r="FW36" i="39"/>
  <c r="EJ36" i="33"/>
  <c r="DJ36" i="33"/>
  <c r="KJ36" i="33"/>
  <c r="FJ36" i="33"/>
  <c r="AJ36" i="39"/>
  <c r="DJ36" i="39"/>
  <c r="C36" i="33"/>
  <c r="B36" i="33" s="1"/>
  <c r="HW36" i="39"/>
  <c r="JW36" i="33"/>
  <c r="JW36" i="39"/>
  <c r="FJ36" i="39"/>
  <c r="GW36" i="39"/>
  <c r="IW36" i="33"/>
  <c r="EW36" i="39"/>
  <c r="CJ36" i="33"/>
  <c r="DW36" i="39"/>
  <c r="AW36" i="33"/>
  <c r="KW36" i="39"/>
  <c r="FW36" i="33"/>
  <c r="J33" i="32"/>
  <c r="G33" i="32" s="1"/>
  <c r="T6" i="13"/>
  <c r="S34" i="13"/>
  <c r="JJ34" i="33"/>
  <c r="T30" i="13"/>
  <c r="T35" i="13"/>
  <c r="GJ34" i="33"/>
  <c r="IJ34" i="39"/>
  <c r="H20" i="13"/>
  <c r="KW34" i="39"/>
  <c r="K20" i="13"/>
  <c r="KJ34" i="33"/>
  <c r="FJ34" i="39"/>
  <c r="S6" i="13"/>
  <c r="DW34" i="39"/>
  <c r="EJ34" i="33"/>
  <c r="J34" i="33"/>
  <c r="T28" i="13"/>
  <c r="HJ34" i="33"/>
  <c r="LJ34" i="39"/>
  <c r="IJ34" i="33"/>
  <c r="J19" i="13"/>
  <c r="T20" i="13"/>
  <c r="GJ34" i="39"/>
  <c r="KJ34" i="39"/>
  <c r="AJ34" i="33"/>
  <c r="GW34" i="39"/>
  <c r="HW34" i="33"/>
  <c r="S18" i="13"/>
  <c r="BW34" i="39"/>
  <c r="J34" i="39"/>
  <c r="J21" i="13"/>
  <c r="S24" i="13"/>
  <c r="W34" i="33"/>
  <c r="LW34" i="33"/>
  <c r="T5" i="13"/>
  <c r="S28" i="13"/>
  <c r="S4" i="13"/>
  <c r="I18" i="13"/>
  <c r="H21" i="13"/>
  <c r="J18" i="13"/>
  <c r="LW34" i="39"/>
  <c r="S7" i="13"/>
  <c r="T4" i="13"/>
  <c r="S20" i="13"/>
  <c r="AW34" i="39"/>
  <c r="CJ34" i="33"/>
  <c r="CW34" i="33"/>
  <c r="BJ34" i="39"/>
  <c r="C34" i="39"/>
  <c r="B34" i="39" s="1"/>
  <c r="JW34" i="33"/>
  <c r="JW34" i="39"/>
  <c r="S30" i="13"/>
  <c r="R30" i="13" s="1"/>
  <c r="EW34" i="33"/>
  <c r="CW34" i="39"/>
  <c r="S33" i="13"/>
  <c r="DJ34" i="33"/>
  <c r="I20" i="13"/>
  <c r="FW34" i="33"/>
  <c r="EW34" i="39"/>
  <c r="T29" i="13"/>
  <c r="FJ34" i="33"/>
  <c r="T34" i="13"/>
  <c r="T25" i="13"/>
  <c r="T24" i="13"/>
  <c r="T19" i="13"/>
  <c r="T33" i="13"/>
  <c r="CJ34" i="39"/>
  <c r="T23" i="13"/>
  <c r="JJ34" i="39"/>
  <c r="EJ34" i="39"/>
  <c r="LJ34" i="33"/>
  <c r="IW34" i="33"/>
  <c r="DW34" i="33"/>
  <c r="DJ34" i="39"/>
  <c r="BJ34" i="33"/>
  <c r="T7" i="13"/>
  <c r="S25" i="13"/>
  <c r="GW34" i="33"/>
  <c r="HW34" i="39"/>
  <c r="FW34" i="39"/>
  <c r="KW34" i="33"/>
  <c r="S29" i="13"/>
  <c r="C34" i="33"/>
  <c r="B34" i="33" s="1"/>
  <c r="K19" i="13"/>
  <c r="W34" i="39"/>
  <c r="AW34" i="33"/>
  <c r="K18" i="13"/>
  <c r="AJ34" i="39"/>
  <c r="T18" i="13"/>
  <c r="IW34" i="39"/>
  <c r="S35" i="13"/>
  <c r="S5" i="13"/>
  <c r="S23" i="13"/>
  <c r="S19" i="13"/>
  <c r="HJ34" i="39"/>
  <c r="BW34" i="33"/>
  <c r="H19" i="13"/>
  <c r="I21" i="13"/>
  <c r="J34" i="34"/>
  <c r="G34" i="34" s="1"/>
  <c r="J88" i="32"/>
  <c r="G88" i="32" s="1"/>
  <c r="J20" i="34"/>
  <c r="G20" i="34" s="1"/>
  <c r="G35" i="39"/>
  <c r="G35" i="33"/>
  <c r="J102" i="32"/>
  <c r="G102" i="32" s="1"/>
  <c r="LW18" i="33"/>
  <c r="AW18" i="33"/>
  <c r="JJ18" i="39"/>
  <c r="EW18" i="39"/>
  <c r="EJ18" i="33"/>
  <c r="BW18" i="39"/>
  <c r="IJ18" i="33"/>
  <c r="IW18" i="33"/>
  <c r="JW18" i="39"/>
  <c r="GJ18" i="33"/>
  <c r="EJ18" i="39"/>
  <c r="DW18" i="33"/>
  <c r="HJ18" i="33"/>
  <c r="GW18" i="33"/>
  <c r="BW18" i="33"/>
  <c r="IW18" i="39"/>
  <c r="BJ18" i="33"/>
  <c r="FW18" i="33"/>
  <c r="W18" i="39"/>
  <c r="KJ18" i="39"/>
  <c r="CJ18" i="33"/>
  <c r="C18" i="33"/>
  <c r="B18" i="33" s="1"/>
  <c r="KW18" i="39"/>
  <c r="CJ18" i="39"/>
  <c r="AJ18" i="33"/>
  <c r="CW18" i="39"/>
  <c r="KW18" i="33"/>
  <c r="C18" i="39"/>
  <c r="B18" i="39" s="1"/>
  <c r="IJ18" i="39"/>
  <c r="FJ18" i="33"/>
  <c r="JW18" i="33"/>
  <c r="JJ18" i="33"/>
  <c r="KJ18" i="33"/>
  <c r="DJ18" i="33"/>
  <c r="GJ18" i="39"/>
  <c r="J18" i="39"/>
  <c r="FW18" i="39"/>
  <c r="FJ18" i="39"/>
  <c r="LW18" i="39"/>
  <c r="BJ18" i="39"/>
  <c r="EW18" i="33"/>
  <c r="LJ18" i="33"/>
  <c r="HW18" i="39"/>
  <c r="CW18" i="33"/>
  <c r="HW18" i="33"/>
  <c r="J18" i="33"/>
  <c r="GW18" i="39"/>
  <c r="LJ18" i="39"/>
  <c r="DJ18" i="39"/>
  <c r="DW18" i="39"/>
  <c r="AW18" i="39"/>
  <c r="AJ18" i="39"/>
  <c r="HJ18" i="39"/>
  <c r="W18" i="33"/>
  <c r="G38" i="39"/>
  <c r="G38" i="33"/>
  <c r="F6" i="39"/>
  <c r="M4" i="8"/>
  <c r="F6" i="33"/>
  <c r="J12" i="34"/>
  <c r="G12" i="34" s="1"/>
  <c r="J36" i="34"/>
  <c r="G36" i="34" s="1"/>
  <c r="IP51" i="33"/>
  <c r="JC51" i="33"/>
  <c r="HC51" i="33"/>
  <c r="LC51" i="33"/>
  <c r="EC51" i="33"/>
  <c r="BC51" i="33"/>
  <c r="AP51" i="33"/>
  <c r="KP51" i="33"/>
  <c r="FP51" i="33"/>
  <c r="LP51" i="33"/>
  <c r="IC51" i="33"/>
  <c r="CC51" i="33"/>
  <c r="DC51" i="33"/>
  <c r="KC51" i="33"/>
  <c r="EP51" i="33"/>
  <c r="HP51" i="33"/>
  <c r="FC51" i="33"/>
  <c r="AC51" i="33"/>
  <c r="GP51" i="33"/>
  <c r="MC51" i="33"/>
  <c r="BP51" i="33"/>
  <c r="DP51" i="33"/>
  <c r="JP51" i="33"/>
  <c r="GC51" i="33"/>
  <c r="CP51" i="33"/>
  <c r="F37" i="39"/>
  <c r="M7" i="13"/>
  <c r="F37" i="33"/>
  <c r="G43" i="39"/>
  <c r="G43" i="33"/>
  <c r="J32" i="32"/>
  <c r="G32" i="32" s="1"/>
  <c r="W22" i="33"/>
  <c r="IW22" i="33"/>
  <c r="GW22" i="39"/>
  <c r="C22" i="33"/>
  <c r="B22" i="33" s="1"/>
  <c r="EJ22" i="33"/>
  <c r="BW22" i="39"/>
  <c r="DJ22" i="33"/>
  <c r="DW22" i="39"/>
  <c r="LW22" i="33"/>
  <c r="KJ22" i="39"/>
  <c r="LW22" i="39"/>
  <c r="BW22" i="33"/>
  <c r="CJ22" i="39"/>
  <c r="W22" i="39"/>
  <c r="FW22" i="39"/>
  <c r="FJ22" i="33"/>
  <c r="J22" i="39"/>
  <c r="HW22" i="39"/>
  <c r="CW22" i="33"/>
  <c r="IJ22" i="39"/>
  <c r="EW22" i="39"/>
  <c r="JW22" i="33"/>
  <c r="AJ22" i="39"/>
  <c r="JJ22" i="39"/>
  <c r="C22" i="39"/>
  <c r="B22" i="39" s="1"/>
  <c r="EJ22" i="39"/>
  <c r="LJ22" i="33"/>
  <c r="GW22" i="33"/>
  <c r="CJ22" i="33"/>
  <c r="DJ22" i="39"/>
  <c r="JJ22" i="33"/>
  <c r="GJ22" i="39"/>
  <c r="LJ22" i="39"/>
  <c r="KW22" i="39"/>
  <c r="AW22" i="39"/>
  <c r="IJ22" i="33"/>
  <c r="HJ22" i="39"/>
  <c r="AW22" i="33"/>
  <c r="KW22" i="33"/>
  <c r="JW22" i="39"/>
  <c r="IW22" i="39"/>
  <c r="HW22" i="33"/>
  <c r="HJ22" i="33"/>
  <c r="FW22" i="33"/>
  <c r="BJ22" i="39"/>
  <c r="EW22" i="33"/>
  <c r="GJ22" i="33"/>
  <c r="FJ22" i="39"/>
  <c r="AJ22" i="33"/>
  <c r="KJ22" i="33"/>
  <c r="DW22" i="33"/>
  <c r="J22" i="33"/>
  <c r="BJ22" i="33"/>
  <c r="CW22" i="39"/>
  <c r="J69" i="32"/>
  <c r="G69" i="32" s="1"/>
  <c r="IP52" i="33"/>
  <c r="AC52" i="33"/>
  <c r="HP52" i="33"/>
  <c r="LC52" i="33"/>
  <c r="GP52" i="33"/>
  <c r="JP52" i="33"/>
  <c r="CC52" i="33"/>
  <c r="EP52" i="33"/>
  <c r="HC52" i="33"/>
  <c r="LP52" i="33"/>
  <c r="KP52" i="33"/>
  <c r="GC52" i="33"/>
  <c r="P52" i="33"/>
  <c r="MC52" i="33"/>
  <c r="DP52" i="33"/>
  <c r="JC52" i="33"/>
  <c r="FC52" i="33"/>
  <c r="BC52" i="33"/>
  <c r="IC52" i="33"/>
  <c r="BP52" i="33"/>
  <c r="KC52" i="33"/>
  <c r="EC52" i="33"/>
  <c r="DC52" i="33"/>
  <c r="AP52" i="33"/>
  <c r="FP52" i="33"/>
  <c r="CP52" i="33"/>
  <c r="G15" i="39"/>
  <c r="G15" i="33"/>
  <c r="J83" i="32"/>
  <c r="G83" i="32" s="1"/>
  <c r="J72" i="32"/>
  <c r="G72" i="32" s="1"/>
  <c r="G41" i="39"/>
  <c r="G41" i="33"/>
  <c r="J101" i="34"/>
  <c r="G101" i="34" s="1"/>
  <c r="M4" i="12"/>
  <c r="F27" i="39"/>
  <c r="F27" i="33"/>
  <c r="J25" i="34"/>
  <c r="G25" i="34" s="1"/>
  <c r="J84" i="32"/>
  <c r="G84" i="32" s="1"/>
  <c r="J41" i="34"/>
  <c r="G41" i="34" s="1"/>
  <c r="M8" i="12"/>
  <c r="F31" i="39"/>
  <c r="F31" i="33"/>
  <c r="EY44" i="33"/>
  <c r="BY44" i="33"/>
  <c r="IL44" i="39"/>
  <c r="BL44" i="39"/>
  <c r="CL44" i="33"/>
  <c r="IL44" i="33"/>
  <c r="GY44" i="33"/>
  <c r="E44" i="33"/>
  <c r="D44" i="33" s="1"/>
  <c r="LL44" i="39"/>
  <c r="LY44" i="39"/>
  <c r="DY44" i="39"/>
  <c r="IY44" i="39"/>
  <c r="CL44" i="39"/>
  <c r="GL44" i="33"/>
  <c r="L44" i="33"/>
  <c r="HL44" i="39"/>
  <c r="KL44" i="39"/>
  <c r="HY44" i="33"/>
  <c r="LY44" i="33"/>
  <c r="BL44" i="33"/>
  <c r="AL44" i="33"/>
  <c r="E44" i="39"/>
  <c r="D44" i="39" s="1"/>
  <c r="AL44" i="39"/>
  <c r="JL44" i="33"/>
  <c r="HL44" i="33"/>
  <c r="DY44" i="33"/>
  <c r="CY44" i="39"/>
  <c r="DL44" i="33"/>
  <c r="FY44" i="39"/>
  <c r="JY44" i="33"/>
  <c r="KY44" i="33"/>
  <c r="IY44" i="33"/>
  <c r="AY44" i="33"/>
  <c r="KY44" i="39"/>
  <c r="BY44" i="39"/>
  <c r="EL44" i="39"/>
  <c r="L44" i="39"/>
  <c r="GL44" i="39"/>
  <c r="JL44" i="39"/>
  <c r="FY44" i="33"/>
  <c r="JY44" i="39"/>
  <c r="GY44" i="39"/>
  <c r="KL44" i="33"/>
  <c r="EY44" i="39"/>
  <c r="CY44" i="33"/>
  <c r="AY44" i="39"/>
  <c r="FL44" i="33"/>
  <c r="HY44" i="39"/>
  <c r="Y44" i="39"/>
  <c r="LL44" i="33"/>
  <c r="EL44" i="33"/>
  <c r="FL44" i="39"/>
  <c r="Y44" i="33"/>
  <c r="DL44" i="39"/>
  <c r="J21" i="34"/>
  <c r="G21" i="34" s="1"/>
  <c r="F38" i="39"/>
  <c r="F38" i="33"/>
  <c r="M8" i="13"/>
  <c r="J26" i="32"/>
  <c r="G26" i="32" s="1"/>
  <c r="CC55" i="33"/>
  <c r="GC55" i="33"/>
  <c r="FP55" i="33"/>
  <c r="IP55" i="33"/>
  <c r="GP55" i="33"/>
  <c r="BC55" i="33"/>
  <c r="BP55" i="33"/>
  <c r="HC55" i="33"/>
  <c r="DP55" i="33"/>
  <c r="KP55" i="33"/>
  <c r="AC55" i="33"/>
  <c r="DC55" i="33"/>
  <c r="JC55" i="33"/>
  <c r="MC55" i="33"/>
  <c r="EC55" i="33"/>
  <c r="EP55" i="33"/>
  <c r="LP55" i="33"/>
  <c r="LC55" i="33"/>
  <c r="IC55" i="33"/>
  <c r="FC55" i="33"/>
  <c r="AP55" i="33"/>
  <c r="HP55" i="33"/>
  <c r="KC55" i="33"/>
  <c r="CP55" i="33"/>
  <c r="JP55" i="33"/>
  <c r="J79" i="32"/>
  <c r="G79" i="32" s="1"/>
  <c r="G37" i="39"/>
  <c r="G37" i="33"/>
  <c r="J99" i="34"/>
  <c r="G99" i="34" s="1"/>
  <c r="G6" i="39"/>
  <c r="G6" i="33"/>
  <c r="EY18" i="39"/>
  <c r="BL18" i="39"/>
  <c r="E18" i="33"/>
  <c r="D18" i="33" s="1"/>
  <c r="LY18" i="33"/>
  <c r="KY18" i="33"/>
  <c r="IL18" i="39"/>
  <c r="DL18" i="39"/>
  <c r="Y18" i="33"/>
  <c r="JL18" i="33"/>
  <c r="GL18" i="33"/>
  <c r="AY18" i="33"/>
  <c r="GL18" i="39"/>
  <c r="JY18" i="39"/>
  <c r="JY18" i="33"/>
  <c r="HL18" i="33"/>
  <c r="BL18" i="33"/>
  <c r="IY18" i="39"/>
  <c r="IL18" i="33"/>
  <c r="FL18" i="33"/>
  <c r="LL18" i="33"/>
  <c r="CY18" i="33"/>
  <c r="CL18" i="39"/>
  <c r="AY18" i="39"/>
  <c r="LY18" i="39"/>
  <c r="L18" i="33"/>
  <c r="EL18" i="33"/>
  <c r="DL18" i="33"/>
  <c r="BY18" i="39"/>
  <c r="Y18" i="39"/>
  <c r="CY18" i="39"/>
  <c r="BY18" i="33"/>
  <c r="GY18" i="33"/>
  <c r="LL18" i="39"/>
  <c r="GY18" i="39"/>
  <c r="KL18" i="39"/>
  <c r="KL18" i="33"/>
  <c r="IY18" i="33"/>
  <c r="FY18" i="39"/>
  <c r="E18" i="39"/>
  <c r="D18" i="39" s="1"/>
  <c r="HL18" i="39"/>
  <c r="FY18" i="33"/>
  <c r="AL18" i="39"/>
  <c r="HY18" i="39"/>
  <c r="FL18" i="39"/>
  <c r="HY18" i="33"/>
  <c r="EY18" i="33"/>
  <c r="EL18" i="39"/>
  <c r="AL18" i="33"/>
  <c r="L18" i="39"/>
  <c r="DY18" i="33"/>
  <c r="KY18" i="39"/>
  <c r="JL18" i="39"/>
  <c r="CL18" i="33"/>
  <c r="DY18" i="39"/>
  <c r="LY22" i="39"/>
  <c r="HY22" i="33"/>
  <c r="LL22" i="39"/>
  <c r="BY22" i="33"/>
  <c r="FL22" i="33"/>
  <c r="E22" i="39"/>
  <c r="D22" i="39" s="1"/>
  <c r="LL22" i="33"/>
  <c r="EY22" i="33"/>
  <c r="Y22" i="33"/>
  <c r="Y22" i="39"/>
  <c r="GL22" i="39"/>
  <c r="AL22" i="39"/>
  <c r="LY22" i="33"/>
  <c r="KL22" i="33"/>
  <c r="BY22" i="39"/>
  <c r="JY22" i="33"/>
  <c r="JL22" i="33"/>
  <c r="IL22" i="39"/>
  <c r="IL22" i="33"/>
  <c r="FY22" i="33"/>
  <c r="EL22" i="33"/>
  <c r="GY22" i="39"/>
  <c r="BL22" i="33"/>
  <c r="HL22" i="39"/>
  <c r="DL22" i="33"/>
  <c r="KL22" i="39"/>
  <c r="DY22" i="33"/>
  <c r="FL22" i="39"/>
  <c r="DL22" i="39"/>
  <c r="AY22" i="39"/>
  <c r="EY22" i="39"/>
  <c r="BL22" i="39"/>
  <c r="IY22" i="33"/>
  <c r="CY22" i="39"/>
  <c r="FY22" i="39"/>
  <c r="HL22" i="33"/>
  <c r="AL22" i="33"/>
  <c r="GY22" i="33"/>
  <c r="CL22" i="39"/>
  <c r="AY22" i="33"/>
  <c r="L22" i="33"/>
  <c r="E22" i="33"/>
  <c r="D22" i="33" s="1"/>
  <c r="CL22" i="33"/>
  <c r="HY22" i="39"/>
  <c r="DY22" i="39"/>
  <c r="CY22" i="33"/>
  <c r="IY22" i="39"/>
  <c r="JL22" i="39"/>
  <c r="JY22" i="39"/>
  <c r="EL22" i="39"/>
  <c r="L22" i="39"/>
  <c r="GL22" i="33"/>
  <c r="KY22" i="33"/>
  <c r="KY22" i="39"/>
  <c r="J100" i="34"/>
  <c r="G100" i="34" s="1"/>
  <c r="KY35" i="39"/>
  <c r="DL35" i="39"/>
  <c r="HY35" i="33"/>
  <c r="KL35" i="39"/>
  <c r="HY35" i="39"/>
  <c r="JL35" i="39"/>
  <c r="BY35" i="39"/>
  <c r="E35" i="33"/>
  <c r="D35" i="33" s="1"/>
  <c r="LY35" i="39"/>
  <c r="LL35" i="39"/>
  <c r="GL35" i="33"/>
  <c r="EY35" i="39"/>
  <c r="LY35" i="33"/>
  <c r="FY35" i="39"/>
  <c r="CY35" i="39"/>
  <c r="KL35" i="33"/>
  <c r="DY35" i="39"/>
  <c r="Y35" i="33"/>
  <c r="KY35" i="33"/>
  <c r="E35" i="39"/>
  <c r="D35" i="39" s="1"/>
  <c r="JL35" i="33"/>
  <c r="DL35" i="33"/>
  <c r="AL35" i="39"/>
  <c r="L35" i="39"/>
  <c r="BY35" i="33"/>
  <c r="GY35" i="33"/>
  <c r="LL35" i="33"/>
  <c r="IY35" i="33"/>
  <c r="AY35" i="39"/>
  <c r="IL35" i="33"/>
  <c r="HL35" i="33"/>
  <c r="L35" i="33"/>
  <c r="FL35" i="39"/>
  <c r="FL35" i="33"/>
  <c r="CL35" i="33"/>
  <c r="HL35" i="39"/>
  <c r="CY35" i="33"/>
  <c r="CL35" i="39"/>
  <c r="JY35" i="33"/>
  <c r="DY35" i="33"/>
  <c r="EY35" i="33"/>
  <c r="AL35" i="33"/>
  <c r="GL35" i="39"/>
  <c r="GY35" i="39"/>
  <c r="Y35" i="39"/>
  <c r="BL35" i="33"/>
  <c r="EL35" i="39"/>
  <c r="BL35" i="39"/>
  <c r="FY35" i="33"/>
  <c r="IL35" i="39"/>
  <c r="EL35" i="33"/>
  <c r="AY35" i="33"/>
  <c r="JY35" i="39"/>
  <c r="IY35" i="39"/>
  <c r="J17" i="32"/>
  <c r="G17" i="32" s="1"/>
  <c r="J38" i="32"/>
  <c r="G38" i="32" s="1"/>
  <c r="J7" i="32"/>
  <c r="G7" i="32" s="1"/>
  <c r="J97" i="32"/>
  <c r="G97" i="32" s="1"/>
  <c r="J77" i="32"/>
  <c r="G77" i="32" s="1"/>
  <c r="J26" i="34"/>
  <c r="G26" i="34" s="1"/>
  <c r="J27" i="34"/>
  <c r="G27" i="34" s="1"/>
  <c r="J90" i="34"/>
  <c r="G90" i="34" s="1"/>
  <c r="F24" i="39"/>
  <c r="F24" i="33"/>
  <c r="M8" i="11"/>
  <c r="J65" i="32"/>
  <c r="G65" i="32" s="1"/>
  <c r="G23" i="33"/>
  <c r="G23" i="39"/>
  <c r="BY20" i="39"/>
  <c r="KY20" i="39"/>
  <c r="IY20" i="33"/>
  <c r="JL20" i="39"/>
  <c r="E20" i="33"/>
  <c r="D20" i="33" s="1"/>
  <c r="HL20" i="39"/>
  <c r="DY20" i="33"/>
  <c r="BL20" i="39"/>
  <c r="JY20" i="39"/>
  <c r="FL20" i="33"/>
  <c r="E20" i="39"/>
  <c r="D20" i="39" s="1"/>
  <c r="L20" i="33"/>
  <c r="GL20" i="33"/>
  <c r="AL20" i="39"/>
  <c r="KL20" i="39"/>
  <c r="IL20" i="33"/>
  <c r="IL20" i="39"/>
  <c r="EY20" i="33"/>
  <c r="JL20" i="33"/>
  <c r="AY20" i="39"/>
  <c r="DL20" i="39"/>
  <c r="LL20" i="39"/>
  <c r="DL20" i="33"/>
  <c r="EY20" i="39"/>
  <c r="AY20" i="33"/>
  <c r="KL20" i="33"/>
  <c r="BL20" i="33"/>
  <c r="HY20" i="33"/>
  <c r="HL20" i="33"/>
  <c r="EL20" i="39"/>
  <c r="LY20" i="33"/>
  <c r="HY20" i="39"/>
  <c r="CL20" i="39"/>
  <c r="IY20" i="39"/>
  <c r="JY20" i="33"/>
  <c r="GL20" i="39"/>
  <c r="L20" i="39"/>
  <c r="FY20" i="33"/>
  <c r="FL20" i="39"/>
  <c r="FY20" i="39"/>
  <c r="EL20" i="33"/>
  <c r="GY20" i="33"/>
  <c r="Y20" i="33"/>
  <c r="AL20" i="33"/>
  <c r="CY20" i="33"/>
  <c r="CY20" i="39"/>
  <c r="LL20" i="33"/>
  <c r="KY20" i="33"/>
  <c r="DY20" i="39"/>
  <c r="Y20" i="39"/>
  <c r="GY20" i="39"/>
  <c r="LY20" i="39"/>
  <c r="BY20" i="33"/>
  <c r="CL20" i="33"/>
  <c r="J95" i="32"/>
  <c r="G95" i="32" s="1"/>
  <c r="HY16" i="39"/>
  <c r="KY16" i="39"/>
  <c r="E16" i="33"/>
  <c r="D16" i="33" s="1"/>
  <c r="CY16" i="33"/>
  <c r="GL16" i="39"/>
  <c r="JL16" i="39"/>
  <c r="JL16" i="33"/>
  <c r="Y16" i="33"/>
  <c r="GY16" i="39"/>
  <c r="LL16" i="33"/>
  <c r="E16" i="39"/>
  <c r="D16" i="39" s="1"/>
  <c r="Y16" i="39"/>
  <c r="DL16" i="33"/>
  <c r="JY16" i="39"/>
  <c r="KY16" i="33"/>
  <c r="IL16" i="33"/>
  <c r="CL16" i="39"/>
  <c r="FY16" i="33"/>
  <c r="HY16" i="33"/>
  <c r="BL16" i="39"/>
  <c r="IY16" i="39"/>
  <c r="AL16" i="39"/>
  <c r="EY16" i="33"/>
  <c r="KL16" i="33"/>
  <c r="HL16" i="33"/>
  <c r="AY16" i="33"/>
  <c r="KL16" i="39"/>
  <c r="FY16" i="39"/>
  <c r="AL16" i="33"/>
  <c r="BY16" i="33"/>
  <c r="BL16" i="33"/>
  <c r="EY16" i="39"/>
  <c r="IL16" i="39"/>
  <c r="JY16" i="33"/>
  <c r="CL16" i="33"/>
  <c r="IY16" i="33"/>
  <c r="LY16" i="39"/>
  <c r="FL16" i="39"/>
  <c r="LL16" i="39"/>
  <c r="GL16" i="33"/>
  <c r="DL16" i="39"/>
  <c r="L16" i="39"/>
  <c r="EL16" i="39"/>
  <c r="HL16" i="39"/>
  <c r="FL16" i="33"/>
  <c r="LY16" i="33"/>
  <c r="L16" i="33"/>
  <c r="BY16" i="39"/>
  <c r="DY16" i="39"/>
  <c r="GY16" i="33"/>
  <c r="CY16" i="39"/>
  <c r="DY16" i="33"/>
  <c r="EL16" i="33"/>
  <c r="AY16" i="39"/>
  <c r="J103" i="32"/>
  <c r="G103" i="32" s="1"/>
  <c r="J59" i="34"/>
  <c r="G59" i="34" s="1"/>
  <c r="GJ45" i="39"/>
  <c r="FJ45" i="39"/>
  <c r="JW45" i="39"/>
  <c r="CJ45" i="39"/>
  <c r="AW45" i="33"/>
  <c r="LJ45" i="39"/>
  <c r="KJ45" i="33"/>
  <c r="KW45" i="33"/>
  <c r="KW45" i="39"/>
  <c r="BW45" i="39"/>
  <c r="EJ45" i="39"/>
  <c r="IJ45" i="33"/>
  <c r="FJ45" i="33"/>
  <c r="EW45" i="39"/>
  <c r="IW45" i="33"/>
  <c r="DW45" i="33"/>
  <c r="AJ45" i="33"/>
  <c r="CJ45" i="33"/>
  <c r="EJ45" i="33"/>
  <c r="DJ45" i="33"/>
  <c r="AW45" i="39"/>
  <c r="GJ45" i="33"/>
  <c r="BW45" i="33"/>
  <c r="JJ45" i="39"/>
  <c r="HW45" i="39"/>
  <c r="DJ45" i="39"/>
  <c r="HJ45" i="33"/>
  <c r="HW45" i="33"/>
  <c r="GW45" i="39"/>
  <c r="EW45" i="33"/>
  <c r="J45" i="33"/>
  <c r="CW45" i="33"/>
  <c r="LW45" i="33"/>
  <c r="C45" i="39"/>
  <c r="B45" i="39" s="1"/>
  <c r="LW45" i="39"/>
  <c r="KJ45" i="39"/>
  <c r="AJ45" i="39"/>
  <c r="JW45" i="33"/>
  <c r="W45" i="33"/>
  <c r="JJ45" i="33"/>
  <c r="FW45" i="39"/>
  <c r="C45" i="33"/>
  <c r="B45" i="33" s="1"/>
  <c r="FW45" i="33"/>
  <c r="LJ45" i="33"/>
  <c r="CW45" i="39"/>
  <c r="W45" i="39"/>
  <c r="HJ45" i="39"/>
  <c r="IJ45" i="39"/>
  <c r="BJ45" i="33"/>
  <c r="GW45" i="33"/>
  <c r="IW45" i="39"/>
  <c r="J45" i="39"/>
  <c r="DW45" i="39"/>
  <c r="BJ45" i="39"/>
  <c r="J49" i="34"/>
  <c r="G49" i="34" s="1"/>
  <c r="JL13" i="39"/>
  <c r="BY13" i="39"/>
  <c r="IL13" i="33"/>
  <c r="GL13" i="33"/>
  <c r="JY13" i="39"/>
  <c r="AL13" i="33"/>
  <c r="EY13" i="39"/>
  <c r="JL13" i="33"/>
  <c r="GY13" i="33"/>
  <c r="AY13" i="33"/>
  <c r="KL13" i="39"/>
  <c r="IL13" i="39"/>
  <c r="L13" i="39"/>
  <c r="CL13" i="33"/>
  <c r="EL13" i="39"/>
  <c r="GL13" i="39"/>
  <c r="DY13" i="39"/>
  <c r="Y13" i="39"/>
  <c r="AY13" i="39"/>
  <c r="BY13" i="33"/>
  <c r="E13" i="39"/>
  <c r="D13" i="39" s="1"/>
  <c r="CL13" i="39"/>
  <c r="BL13" i="39"/>
  <c r="FY13" i="39"/>
  <c r="LY13" i="33"/>
  <c r="HY13" i="39"/>
  <c r="DL13" i="39"/>
  <c r="HL13" i="33"/>
  <c r="IY13" i="39"/>
  <c r="FL13" i="39"/>
  <c r="EY13" i="33"/>
  <c r="E13" i="33"/>
  <c r="D13" i="33" s="1"/>
  <c r="FY13" i="33"/>
  <c r="LY13" i="39"/>
  <c r="HY13" i="33"/>
  <c r="KY13" i="33"/>
  <c r="IY13" i="33"/>
  <c r="DY13" i="33"/>
  <c r="DL13" i="33"/>
  <c r="BL13" i="33"/>
  <c r="HL13" i="39"/>
  <c r="CY13" i="33"/>
  <c r="KL13" i="33"/>
  <c r="LL13" i="39"/>
  <c r="L13" i="33"/>
  <c r="GY13" i="39"/>
  <c r="AL13" i="39"/>
  <c r="CY13" i="39"/>
  <c r="EL13" i="33"/>
  <c r="FL13" i="33"/>
  <c r="Y13" i="33"/>
  <c r="JY13" i="33"/>
  <c r="LL13" i="33"/>
  <c r="KY13" i="39"/>
  <c r="J67" i="34"/>
  <c r="G67" i="34" s="1"/>
  <c r="G11" i="33"/>
  <c r="G11" i="39"/>
  <c r="J77" i="34"/>
  <c r="G77" i="34" s="1"/>
  <c r="T25" i="12"/>
  <c r="T23" i="12"/>
  <c r="DW27" i="39"/>
  <c r="T29" i="12"/>
  <c r="BJ27" i="33"/>
  <c r="I20" i="12"/>
  <c r="T6" i="12"/>
  <c r="J19" i="12"/>
  <c r="BW27" i="39"/>
  <c r="S25" i="12"/>
  <c r="S18" i="12"/>
  <c r="AW27" i="39"/>
  <c r="DW27" i="33"/>
  <c r="J21" i="12"/>
  <c r="AJ27" i="33"/>
  <c r="LJ27" i="39"/>
  <c r="KJ27" i="39"/>
  <c r="H19" i="12"/>
  <c r="JJ27" i="33"/>
  <c r="CW27" i="39"/>
  <c r="IW27" i="33"/>
  <c r="S35" i="12"/>
  <c r="C27" i="33"/>
  <c r="B27" i="33" s="1"/>
  <c r="S34" i="12"/>
  <c r="K20" i="12"/>
  <c r="T28" i="12"/>
  <c r="T34" i="12"/>
  <c r="KW27" i="39"/>
  <c r="DJ27" i="39"/>
  <c r="FW27" i="33"/>
  <c r="S4" i="12"/>
  <c r="BW27" i="33"/>
  <c r="CJ27" i="39"/>
  <c r="CW27" i="33"/>
  <c r="S5" i="12"/>
  <c r="IJ27" i="39"/>
  <c r="H20" i="12"/>
  <c r="T24" i="12"/>
  <c r="LW27" i="33"/>
  <c r="LJ27" i="33"/>
  <c r="AJ27" i="39"/>
  <c r="GW27" i="39"/>
  <c r="T4" i="12"/>
  <c r="FJ27" i="33"/>
  <c r="S23" i="12"/>
  <c r="S20" i="12"/>
  <c r="T33" i="12"/>
  <c r="FJ27" i="39"/>
  <c r="W27" i="33"/>
  <c r="T5" i="12"/>
  <c r="EW27" i="39"/>
  <c r="JW27" i="39"/>
  <c r="GJ27" i="33"/>
  <c r="JJ27" i="39"/>
  <c r="I18" i="12"/>
  <c r="KJ27" i="33"/>
  <c r="DJ27" i="33"/>
  <c r="CJ27" i="33"/>
  <c r="S19" i="12"/>
  <c r="S24" i="12"/>
  <c r="S29" i="12"/>
  <c r="JW27" i="33"/>
  <c r="EJ27" i="33"/>
  <c r="J27" i="39"/>
  <c r="KW27" i="33"/>
  <c r="T18" i="12"/>
  <c r="K19" i="12"/>
  <c r="C27" i="39"/>
  <c r="B27" i="39" s="1"/>
  <c r="HW27" i="39"/>
  <c r="S6" i="12"/>
  <c r="HW27" i="33"/>
  <c r="IW27" i="39"/>
  <c r="BJ27" i="39"/>
  <c r="LW27" i="39"/>
  <c r="EJ27" i="39"/>
  <c r="S7" i="12"/>
  <c r="S28" i="12"/>
  <c r="AW27" i="33"/>
  <c r="HJ27" i="39"/>
  <c r="GJ27" i="39"/>
  <c r="I21" i="12"/>
  <c r="K18" i="12"/>
  <c r="W27" i="39"/>
  <c r="H21" i="12"/>
  <c r="S30" i="12"/>
  <c r="T30" i="12"/>
  <c r="J18" i="12"/>
  <c r="IJ27" i="33"/>
  <c r="T7" i="12"/>
  <c r="FW27" i="39"/>
  <c r="T20" i="12"/>
  <c r="EW27" i="33"/>
  <c r="T35" i="12"/>
  <c r="J27" i="33"/>
  <c r="HJ27" i="33"/>
  <c r="GW27" i="33"/>
  <c r="T19" i="12"/>
  <c r="S33" i="12"/>
  <c r="J81" i="34"/>
  <c r="G81" i="34" s="1"/>
  <c r="J14" i="34"/>
  <c r="G14" i="34" s="1"/>
  <c r="J55" i="32"/>
  <c r="G55" i="32" s="1"/>
  <c r="EL34" i="39"/>
  <c r="JL34" i="33"/>
  <c r="GL34" i="33"/>
  <c r="AY34" i="33"/>
  <c r="DY34" i="33"/>
  <c r="HL34" i="39"/>
  <c r="AY34" i="39"/>
  <c r="KL34" i="33"/>
  <c r="FY34" i="33"/>
  <c r="JY34" i="39"/>
  <c r="AL34" i="39"/>
  <c r="L34" i="39"/>
  <c r="FL34" i="33"/>
  <c r="EY34" i="33"/>
  <c r="CL34" i="33"/>
  <c r="DY34" i="39"/>
  <c r="IY34" i="39"/>
  <c r="L34" i="33"/>
  <c r="GY34" i="33"/>
  <c r="EL34" i="33"/>
  <c r="FY34" i="39"/>
  <c r="BL34" i="39"/>
  <c r="JL34" i="39"/>
  <c r="LY34" i="39"/>
  <c r="LL34" i="33"/>
  <c r="BL34" i="33"/>
  <c r="IL34" i="39"/>
  <c r="CY34" i="39"/>
  <c r="KY34" i="39"/>
  <c r="GL34" i="39"/>
  <c r="LY34" i="33"/>
  <c r="E34" i="39"/>
  <c r="D34" i="39" s="1"/>
  <c r="HY34" i="39"/>
  <c r="E34" i="33"/>
  <c r="D34" i="33" s="1"/>
  <c r="HL34" i="33"/>
  <c r="LL34" i="39"/>
  <c r="CL34" i="39"/>
  <c r="FL34" i="39"/>
  <c r="IY34" i="33"/>
  <c r="BY34" i="39"/>
  <c r="KY34" i="33"/>
  <c r="BY34" i="33"/>
  <c r="HY34" i="33"/>
  <c r="Y34" i="33"/>
  <c r="KL34" i="39"/>
  <c r="CY34" i="33"/>
  <c r="JY34" i="33"/>
  <c r="DL34" i="33"/>
  <c r="IL34" i="33"/>
  <c r="GY34" i="39"/>
  <c r="AL34" i="33"/>
  <c r="Y34" i="39"/>
  <c r="EY34" i="39"/>
  <c r="DL34" i="39"/>
  <c r="J57" i="34"/>
  <c r="G57" i="34" s="1"/>
  <c r="J14" i="32"/>
  <c r="G14" i="32" s="1"/>
  <c r="J48" i="34"/>
  <c r="G48" i="34" s="1"/>
  <c r="HC49" i="33"/>
  <c r="CP49" i="33"/>
  <c r="AP49" i="33"/>
  <c r="KP49" i="33"/>
  <c r="GP49" i="33"/>
  <c r="IP49" i="33"/>
  <c r="FP49" i="33"/>
  <c r="P49" i="33"/>
  <c r="FC49" i="33"/>
  <c r="LP49" i="33"/>
  <c r="JP49" i="33"/>
  <c r="CC49" i="33"/>
  <c r="LC49" i="33"/>
  <c r="EP49" i="33"/>
  <c r="IC49" i="33"/>
  <c r="AC49" i="33"/>
  <c r="HP49" i="33"/>
  <c r="GC49" i="33"/>
  <c r="DP49" i="33"/>
  <c r="KC49" i="33"/>
  <c r="JC49" i="33"/>
  <c r="EC49" i="33"/>
  <c r="BC49" i="33"/>
  <c r="MC49" i="33"/>
  <c r="DC49" i="33"/>
  <c r="BP49" i="33"/>
  <c r="J45" i="34"/>
  <c r="G45" i="34" s="1"/>
  <c r="J19" i="34"/>
  <c r="G19" i="34" s="1"/>
  <c r="CL24" i="33"/>
  <c r="E24" i="39"/>
  <c r="D24" i="39" s="1"/>
  <c r="AL24" i="39"/>
  <c r="FY24" i="39"/>
  <c r="CY24" i="39"/>
  <c r="DL24" i="39"/>
  <c r="AY24" i="33"/>
  <c r="KL24" i="39"/>
  <c r="EL24" i="39"/>
  <c r="DY24" i="33"/>
  <c r="JL24" i="33"/>
  <c r="HL24" i="33"/>
  <c r="Y24" i="33"/>
  <c r="IL24" i="39"/>
  <c r="AY24" i="39"/>
  <c r="CL24" i="39"/>
  <c r="LL24" i="33"/>
  <c r="BL24" i="33"/>
  <c r="HY24" i="39"/>
  <c r="IY24" i="33"/>
  <c r="IL24" i="33"/>
  <c r="JY24" i="33"/>
  <c r="EL24" i="33"/>
  <c r="LY24" i="39"/>
  <c r="AL24" i="33"/>
  <c r="KY24" i="39"/>
  <c r="GY24" i="33"/>
  <c r="HY24" i="33"/>
  <c r="BY24" i="39"/>
  <c r="LY24" i="33"/>
  <c r="FL24" i="33"/>
  <c r="GL24" i="33"/>
  <c r="JL24" i="39"/>
  <c r="FY24" i="33"/>
  <c r="IY24" i="39"/>
  <c r="GY24" i="39"/>
  <c r="L24" i="39"/>
  <c r="EY24" i="33"/>
  <c r="E24" i="33"/>
  <c r="D24" i="33" s="1"/>
  <c r="JY24" i="39"/>
  <c r="HL24" i="39"/>
  <c r="DL24" i="33"/>
  <c r="BY24" i="33"/>
  <c r="BL24" i="39"/>
  <c r="DY24" i="39"/>
  <c r="GL24" i="39"/>
  <c r="CY24" i="33"/>
  <c r="L24" i="33"/>
  <c r="KY24" i="33"/>
  <c r="EY24" i="39"/>
  <c r="Y24" i="39"/>
  <c r="LL24" i="39"/>
  <c r="KL24" i="33"/>
  <c r="FL24" i="39"/>
  <c r="J80" i="32"/>
  <c r="G80" i="32" s="1"/>
  <c r="M7" i="8"/>
  <c r="F9" i="39"/>
  <c r="F9" i="33"/>
  <c r="J63" i="32"/>
  <c r="G63" i="32" s="1"/>
  <c r="G8" i="33"/>
  <c r="G8" i="39"/>
  <c r="F44" i="39"/>
  <c r="M7" i="14"/>
  <c r="F44" i="33"/>
  <c r="J58" i="34"/>
  <c r="G58" i="34" s="1"/>
  <c r="J60" i="34"/>
  <c r="G60" i="34" s="1"/>
  <c r="M6" i="8"/>
  <c r="F8" i="39"/>
  <c r="F8" i="33"/>
  <c r="J88" i="34"/>
  <c r="G88" i="34" s="1"/>
  <c r="J86" i="32"/>
  <c r="G86" i="32" s="1"/>
  <c r="J94" i="32"/>
  <c r="G94" i="32" s="1"/>
  <c r="J33" i="34"/>
  <c r="G33" i="34" s="1"/>
  <c r="J6" i="34"/>
  <c r="G6" i="34" s="1"/>
  <c r="J80" i="34"/>
  <c r="G80" i="34" s="1"/>
  <c r="J54" i="32"/>
  <c r="G54" i="32" s="1"/>
  <c r="J61" i="32"/>
  <c r="G61" i="32" s="1"/>
  <c r="CW9" i="39"/>
  <c r="EJ9" i="33"/>
  <c r="GJ9" i="33"/>
  <c r="EJ9" i="39"/>
  <c r="HW9" i="39"/>
  <c r="DJ9" i="39"/>
  <c r="AW9" i="39"/>
  <c r="JJ9" i="39"/>
  <c r="FW9" i="39"/>
  <c r="J9" i="39"/>
  <c r="GJ9" i="39"/>
  <c r="IW9" i="39"/>
  <c r="AJ9" i="33"/>
  <c r="LJ9" i="39"/>
  <c r="IW9" i="33"/>
  <c r="JJ9" i="33"/>
  <c r="CJ9" i="33"/>
  <c r="FW9" i="33"/>
  <c r="BW9" i="33"/>
  <c r="GW9" i="33"/>
  <c r="DW9" i="33"/>
  <c r="LW9" i="39"/>
  <c r="W9" i="33"/>
  <c r="DW9" i="39"/>
  <c r="AW9" i="33"/>
  <c r="C9" i="39"/>
  <c r="B9" i="39" s="1"/>
  <c r="CJ9" i="39"/>
  <c r="DJ9" i="33"/>
  <c r="JW9" i="39"/>
  <c r="KW9" i="33"/>
  <c r="FJ9" i="39"/>
  <c r="IJ9" i="33"/>
  <c r="HJ9" i="33"/>
  <c r="KJ9" i="33"/>
  <c r="CW9" i="33"/>
  <c r="BJ9" i="39"/>
  <c r="FJ9" i="33"/>
  <c r="KJ9" i="39"/>
  <c r="AJ9" i="39"/>
  <c r="W9" i="39"/>
  <c r="KW9" i="39"/>
  <c r="J9" i="33"/>
  <c r="LJ9" i="33"/>
  <c r="LW9" i="33"/>
  <c r="JW9" i="33"/>
  <c r="C9" i="33"/>
  <c r="B9" i="33" s="1"/>
  <c r="BJ9" i="33"/>
  <c r="HW9" i="33"/>
  <c r="EW9" i="39"/>
  <c r="IJ9" i="39"/>
  <c r="HJ9" i="39"/>
  <c r="GW9" i="39"/>
  <c r="BW9" i="39"/>
  <c r="EW9" i="33"/>
  <c r="F23" i="33"/>
  <c r="F23" i="39"/>
  <c r="M7" i="11"/>
  <c r="HY36" i="39"/>
  <c r="KL36" i="33"/>
  <c r="LL36" i="39"/>
  <c r="BL36" i="33"/>
  <c r="GY36" i="33"/>
  <c r="KY36" i="39"/>
  <c r="BY36" i="33"/>
  <c r="AY36" i="39"/>
  <c r="LY36" i="33"/>
  <c r="AL36" i="39"/>
  <c r="IY36" i="39"/>
  <c r="GL36" i="39"/>
  <c r="FY36" i="39"/>
  <c r="FY36" i="33"/>
  <c r="EL36" i="39"/>
  <c r="HL36" i="33"/>
  <c r="IL36" i="33"/>
  <c r="BL36" i="39"/>
  <c r="JL36" i="33"/>
  <c r="JY36" i="33"/>
  <c r="DY36" i="33"/>
  <c r="FL36" i="39"/>
  <c r="CL36" i="33"/>
  <c r="E36" i="39"/>
  <c r="D36" i="39" s="1"/>
  <c r="KY36" i="33"/>
  <c r="LY36" i="39"/>
  <c r="EY36" i="33"/>
  <c r="HY36" i="33"/>
  <c r="Y36" i="39"/>
  <c r="BY36" i="39"/>
  <c r="AL36" i="33"/>
  <c r="DL36" i="33"/>
  <c r="GL36" i="33"/>
  <c r="CY36" i="33"/>
  <c r="Y36" i="33"/>
  <c r="LL36" i="33"/>
  <c r="HL36" i="39"/>
  <c r="FL36" i="33"/>
  <c r="IL36" i="39"/>
  <c r="L36" i="39"/>
  <c r="E36" i="33"/>
  <c r="D36" i="33" s="1"/>
  <c r="JY36" i="39"/>
  <c r="L36" i="33"/>
  <c r="CY36" i="39"/>
  <c r="EY36" i="39"/>
  <c r="DY36" i="39"/>
  <c r="JL36" i="39"/>
  <c r="CL36" i="39"/>
  <c r="GY36" i="39"/>
  <c r="KL36" i="39"/>
  <c r="DL36" i="39"/>
  <c r="EL36" i="33"/>
  <c r="AY36" i="33"/>
  <c r="IY36" i="33"/>
  <c r="J35" i="32"/>
  <c r="G35" i="32" s="1"/>
  <c r="J29" i="34"/>
  <c r="G29" i="34" s="1"/>
  <c r="HW23" i="33"/>
  <c r="JJ23" i="39"/>
  <c r="W23" i="33"/>
  <c r="BW23" i="33"/>
  <c r="JW23" i="39"/>
  <c r="AW23" i="33"/>
  <c r="HW23" i="39"/>
  <c r="DW23" i="39"/>
  <c r="J23" i="39"/>
  <c r="IW23" i="33"/>
  <c r="LW23" i="39"/>
  <c r="HJ23" i="33"/>
  <c r="EW23" i="39"/>
  <c r="JJ23" i="33"/>
  <c r="C23" i="33"/>
  <c r="B23" i="33" s="1"/>
  <c r="KJ23" i="39"/>
  <c r="CJ23" i="33"/>
  <c r="IJ23" i="39"/>
  <c r="EJ23" i="39"/>
  <c r="C23" i="39"/>
  <c r="B23" i="39" s="1"/>
  <c r="LJ23" i="39"/>
  <c r="AW23" i="39"/>
  <c r="BJ23" i="39"/>
  <c r="FJ23" i="39"/>
  <c r="IJ23" i="33"/>
  <c r="J23" i="33"/>
  <c r="W23" i="39"/>
  <c r="KW23" i="39"/>
  <c r="KJ23" i="33"/>
  <c r="BJ23" i="33"/>
  <c r="AJ23" i="33"/>
  <c r="CJ23" i="39"/>
  <c r="AJ23" i="39"/>
  <c r="GW23" i="39"/>
  <c r="DW23" i="33"/>
  <c r="EJ23" i="33"/>
  <c r="GJ23" i="33"/>
  <c r="IW23" i="39"/>
  <c r="CW23" i="39"/>
  <c r="HJ23" i="39"/>
  <c r="FW23" i="33"/>
  <c r="LW23" i="33"/>
  <c r="JW23" i="33"/>
  <c r="DJ23" i="39"/>
  <c r="EW23" i="33"/>
  <c r="GW23" i="33"/>
  <c r="GJ23" i="39"/>
  <c r="DJ23" i="33"/>
  <c r="LJ23" i="33"/>
  <c r="CW23" i="33"/>
  <c r="FJ23" i="33"/>
  <c r="FW23" i="39"/>
  <c r="KW23" i="33"/>
  <c r="BW23" i="39"/>
  <c r="J47" i="34"/>
  <c r="G47" i="34" s="1"/>
  <c r="J71" i="32"/>
  <c r="G71" i="32" s="1"/>
  <c r="J86" i="34"/>
  <c r="G86" i="34" s="1"/>
  <c r="J12" i="32"/>
  <c r="G12" i="32" s="1"/>
  <c r="J21" i="32"/>
  <c r="G21" i="32" s="1"/>
  <c r="J66" i="34"/>
  <c r="G66" i="34" s="1"/>
  <c r="J67" i="32"/>
  <c r="G67" i="32" s="1"/>
  <c r="J55" i="34"/>
  <c r="G55" i="34" s="1"/>
  <c r="M6" i="12"/>
  <c r="F29" i="33"/>
  <c r="F29" i="39"/>
  <c r="J62" i="32"/>
  <c r="G62" i="32" s="1"/>
  <c r="J79" i="34"/>
  <c r="G79" i="34" s="1"/>
  <c r="J78" i="32"/>
  <c r="G78" i="32" s="1"/>
  <c r="J56" i="32"/>
  <c r="G56" i="32" s="1"/>
  <c r="AW44" i="33"/>
  <c r="LJ44" i="39"/>
  <c r="IW44" i="39"/>
  <c r="J44" i="39"/>
  <c r="HW44" i="33"/>
  <c r="KW44" i="39"/>
  <c r="AJ44" i="39"/>
  <c r="W44" i="33"/>
  <c r="GJ44" i="39"/>
  <c r="DJ44" i="33"/>
  <c r="AW44" i="39"/>
  <c r="J44" i="33"/>
  <c r="JW44" i="39"/>
  <c r="BJ44" i="33"/>
  <c r="FJ44" i="39"/>
  <c r="HW44" i="39"/>
  <c r="W44" i="39"/>
  <c r="FW44" i="33"/>
  <c r="FW44" i="39"/>
  <c r="BW44" i="33"/>
  <c r="CW44" i="33"/>
  <c r="JW44" i="33"/>
  <c r="EJ44" i="33"/>
  <c r="EW44" i="39"/>
  <c r="IJ44" i="33"/>
  <c r="AJ44" i="33"/>
  <c r="JJ44" i="39"/>
  <c r="DJ44" i="39"/>
  <c r="CJ44" i="33"/>
  <c r="LW44" i="33"/>
  <c r="LJ44" i="33"/>
  <c r="IJ44" i="39"/>
  <c r="DW44" i="39"/>
  <c r="DW44" i="33"/>
  <c r="KJ44" i="33"/>
  <c r="GJ44" i="33"/>
  <c r="HJ44" i="39"/>
  <c r="EW44" i="33"/>
  <c r="C44" i="39"/>
  <c r="B44" i="39" s="1"/>
  <c r="EJ44" i="39"/>
  <c r="HJ44" i="33"/>
  <c r="GW44" i="39"/>
  <c r="CJ44" i="39"/>
  <c r="C44" i="33"/>
  <c r="B44" i="33" s="1"/>
  <c r="BW44" i="39"/>
  <c r="IW44" i="33"/>
  <c r="GW44" i="33"/>
  <c r="KW44" i="33"/>
  <c r="CW44" i="39"/>
  <c r="BJ44" i="39"/>
  <c r="LW44" i="39"/>
  <c r="JJ44" i="33"/>
  <c r="KJ44" i="39"/>
  <c r="FJ44" i="33"/>
  <c r="EY8" i="39"/>
  <c r="JY8" i="39"/>
  <c r="DL8" i="39"/>
  <c r="LY8" i="33"/>
  <c r="HY8" i="39"/>
  <c r="AL8" i="39"/>
  <c r="EL8" i="39"/>
  <c r="E8" i="33"/>
  <c r="D8" i="33" s="1"/>
  <c r="JY8" i="33"/>
  <c r="KL8" i="33"/>
  <c r="BY8" i="33"/>
  <c r="HY8" i="33"/>
  <c r="DY8" i="33"/>
  <c r="JL8" i="39"/>
  <c r="KY8" i="39"/>
  <c r="HL8" i="33"/>
  <c r="GY8" i="33"/>
  <c r="CL8" i="39"/>
  <c r="E8" i="39"/>
  <c r="D8" i="39" s="1"/>
  <c r="GL8" i="39"/>
  <c r="LL8" i="33"/>
  <c r="CY8" i="33"/>
  <c r="KL8" i="39"/>
  <c r="IY8" i="39"/>
  <c r="L8" i="33"/>
  <c r="GL8" i="33"/>
  <c r="EY8" i="33"/>
  <c r="DL8" i="33"/>
  <c r="BL8" i="33"/>
  <c r="HL8" i="39"/>
  <c r="BY8" i="39"/>
  <c r="LL8" i="39"/>
  <c r="AY8" i="39"/>
  <c r="CY8" i="39"/>
  <c r="KY8" i="33"/>
  <c r="FY8" i="33"/>
  <c r="CL8" i="33"/>
  <c r="Y8" i="39"/>
  <c r="IY8" i="33"/>
  <c r="BL8" i="39"/>
  <c r="L8" i="39"/>
  <c r="FL8" i="33"/>
  <c r="FL8" i="39"/>
  <c r="IL8" i="33"/>
  <c r="IL8" i="39"/>
  <c r="EL8" i="33"/>
  <c r="AL8" i="33"/>
  <c r="Y8" i="33"/>
  <c r="JL8" i="33"/>
  <c r="FY8" i="39"/>
  <c r="LY8" i="39"/>
  <c r="DY8" i="39"/>
  <c r="AY8" i="33"/>
  <c r="GY8" i="39"/>
  <c r="J22" i="32"/>
  <c r="G22" i="32" s="1"/>
  <c r="J20" i="32"/>
  <c r="G20" i="32" s="1"/>
  <c r="C39" i="33"/>
  <c r="B39" i="33" s="1"/>
  <c r="IW39" i="33"/>
  <c r="KW39" i="39"/>
  <c r="GJ39" i="33"/>
  <c r="GW39" i="39"/>
  <c r="LJ39" i="33"/>
  <c r="IJ39" i="33"/>
  <c r="DJ39" i="33"/>
  <c r="BJ39" i="39"/>
  <c r="CJ39" i="33"/>
  <c r="HJ39" i="33"/>
  <c r="J39" i="33"/>
  <c r="JW39" i="33"/>
  <c r="HW39" i="33"/>
  <c r="GJ39" i="39"/>
  <c r="JJ39" i="33"/>
  <c r="FW39" i="39"/>
  <c r="JW39" i="39"/>
  <c r="CW39" i="33"/>
  <c r="EW39" i="33"/>
  <c r="AW39" i="33"/>
  <c r="LW39" i="39"/>
  <c r="BJ39" i="33"/>
  <c r="C39" i="39"/>
  <c r="B39" i="39" s="1"/>
  <c r="FW39" i="33"/>
  <c r="CW39" i="39"/>
  <c r="EJ39" i="33"/>
  <c r="DW39" i="39"/>
  <c r="J39" i="39"/>
  <c r="IW39" i="39"/>
  <c r="KW39" i="33"/>
  <c r="CJ39" i="39"/>
  <c r="EJ39" i="39"/>
  <c r="HJ39" i="39"/>
  <c r="AW39" i="39"/>
  <c r="GW39" i="33"/>
  <c r="DJ39" i="39"/>
  <c r="DW39" i="33"/>
  <c r="BW39" i="33"/>
  <c r="KJ39" i="33"/>
  <c r="HW39" i="39"/>
  <c r="AJ39" i="33"/>
  <c r="FJ39" i="33"/>
  <c r="AJ39" i="39"/>
  <c r="LJ39" i="39"/>
  <c r="KJ39" i="39"/>
  <c r="W39" i="39"/>
  <c r="JJ39" i="39"/>
  <c r="BW39" i="39"/>
  <c r="FJ39" i="39"/>
  <c r="W39" i="33"/>
  <c r="LW39" i="33"/>
  <c r="IJ39" i="39"/>
  <c r="EW39" i="39"/>
  <c r="F45" i="39"/>
  <c r="M8" i="14"/>
  <c r="F45" i="33"/>
  <c r="G22" i="39"/>
  <c r="G22" i="33"/>
  <c r="J61" i="34"/>
  <c r="G61" i="34" s="1"/>
  <c r="F34" i="33"/>
  <c r="M4" i="13"/>
  <c r="F34" i="39"/>
  <c r="J76" i="34"/>
  <c r="G76" i="34" s="1"/>
  <c r="KJ8" i="39"/>
  <c r="FW8" i="33"/>
  <c r="CJ8" i="39"/>
  <c r="JJ8" i="39"/>
  <c r="J8" i="39"/>
  <c r="GW8" i="39"/>
  <c r="DJ8" i="33"/>
  <c r="GJ8" i="39"/>
  <c r="LJ8" i="39"/>
  <c r="CJ8" i="33"/>
  <c r="BJ8" i="33"/>
  <c r="GW8" i="33"/>
  <c r="DJ8" i="39"/>
  <c r="EW8" i="33"/>
  <c r="LJ8" i="33"/>
  <c r="W8" i="39"/>
  <c r="W8" i="33"/>
  <c r="IW8" i="33"/>
  <c r="BJ8" i="39"/>
  <c r="FJ8" i="33"/>
  <c r="KJ8" i="33"/>
  <c r="HJ8" i="39"/>
  <c r="C8" i="39"/>
  <c r="B8" i="39" s="1"/>
  <c r="KW8" i="39"/>
  <c r="FW8" i="39"/>
  <c r="IJ8" i="39"/>
  <c r="DW8" i="33"/>
  <c r="BW8" i="39"/>
  <c r="IJ8" i="33"/>
  <c r="DW8" i="39"/>
  <c r="AW8" i="39"/>
  <c r="LW8" i="33"/>
  <c r="JW8" i="33"/>
  <c r="GJ8" i="33"/>
  <c r="KW8" i="33"/>
  <c r="C8" i="33"/>
  <c r="B8" i="33" s="1"/>
  <c r="AW8" i="33"/>
  <c r="HJ8" i="33"/>
  <c r="BW8" i="33"/>
  <c r="EJ8" i="33"/>
  <c r="CW8" i="33"/>
  <c r="J8" i="33"/>
  <c r="CW8" i="39"/>
  <c r="JJ8" i="33"/>
  <c r="HW8" i="39"/>
  <c r="LW8" i="39"/>
  <c r="EW8" i="39"/>
  <c r="JW8" i="39"/>
  <c r="FJ8" i="39"/>
  <c r="HW8" i="33"/>
  <c r="EJ8" i="39"/>
  <c r="IW8" i="39"/>
  <c r="AJ8" i="39"/>
  <c r="AJ8" i="33"/>
  <c r="J28" i="32"/>
  <c r="G28" i="32" s="1"/>
  <c r="M5" i="14"/>
  <c r="F42" i="33"/>
  <c r="F42" i="39"/>
  <c r="M9" i="13"/>
  <c r="F39" i="39"/>
  <c r="F39" i="33"/>
  <c r="G13" i="33"/>
  <c r="G13" i="39"/>
  <c r="J81" i="32"/>
  <c r="G81" i="32" s="1"/>
  <c r="J98" i="34"/>
  <c r="G98" i="34" s="1"/>
  <c r="J48" i="32"/>
  <c r="G48" i="32" s="1"/>
  <c r="J50" i="32"/>
  <c r="G50" i="32" s="1"/>
  <c r="J96" i="32"/>
  <c r="G96" i="32" s="1"/>
  <c r="C10" i="39"/>
  <c r="B10" i="39" s="1"/>
  <c r="AW10" i="33"/>
  <c r="IJ10" i="33"/>
  <c r="AJ10" i="39"/>
  <c r="EJ10" i="33"/>
  <c r="BW10" i="33"/>
  <c r="J10" i="39"/>
  <c r="GJ10" i="33"/>
  <c r="LJ10" i="39"/>
  <c r="W10" i="33"/>
  <c r="CW10" i="33"/>
  <c r="KJ10" i="39"/>
  <c r="IJ10" i="39"/>
  <c r="GW10" i="33"/>
  <c r="JJ10" i="39"/>
  <c r="J10" i="33"/>
  <c r="IW10" i="33"/>
  <c r="FJ10" i="39"/>
  <c r="AW10" i="39"/>
  <c r="DW10" i="39"/>
  <c r="HJ10" i="33"/>
  <c r="KW10" i="39"/>
  <c r="FW10" i="33"/>
  <c r="HW10" i="39"/>
  <c r="EW10" i="33"/>
  <c r="KW10" i="33"/>
  <c r="FW10" i="39"/>
  <c r="FJ10" i="33"/>
  <c r="JJ10" i="33"/>
  <c r="DJ10" i="33"/>
  <c r="CJ10" i="33"/>
  <c r="EW10" i="39"/>
  <c r="HJ10" i="39"/>
  <c r="DW10" i="33"/>
  <c r="KJ10" i="33"/>
  <c r="JW10" i="33"/>
  <c r="CW10" i="39"/>
  <c r="EJ10" i="39"/>
  <c r="BJ10" i="39"/>
  <c r="LW10" i="33"/>
  <c r="AJ10" i="33"/>
  <c r="LJ10" i="33"/>
  <c r="GW10" i="39"/>
  <c r="JW10" i="39"/>
  <c r="W10" i="39"/>
  <c r="BW10" i="39"/>
  <c r="LW10" i="39"/>
  <c r="DJ10" i="39"/>
  <c r="GJ10" i="39"/>
  <c r="IW10" i="39"/>
  <c r="C10" i="33"/>
  <c r="B10" i="33" s="1"/>
  <c r="CJ10" i="39"/>
  <c r="BJ10" i="33"/>
  <c r="HW10" i="33"/>
  <c r="J53" i="32"/>
  <c r="G53" i="32" s="1"/>
  <c r="M8" i="10"/>
  <c r="F17" i="39"/>
  <c r="F17" i="33"/>
  <c r="W6" i="39"/>
  <c r="AW6" i="39"/>
  <c r="I18" i="8"/>
  <c r="BW6" i="39"/>
  <c r="FJ6" i="33"/>
  <c r="S29" i="8"/>
  <c r="T20" i="8"/>
  <c r="LJ6" i="39"/>
  <c r="T24" i="8"/>
  <c r="FW6" i="39"/>
  <c r="S34" i="8"/>
  <c r="DW6" i="39"/>
  <c r="DJ6" i="33"/>
  <c r="S28" i="8"/>
  <c r="JW6" i="39"/>
  <c r="LJ6" i="33"/>
  <c r="S25" i="8"/>
  <c r="KW6" i="39"/>
  <c r="T5" i="8"/>
  <c r="T34" i="8"/>
  <c r="K19" i="8"/>
  <c r="S4" i="8"/>
  <c r="IW6" i="39"/>
  <c r="HJ6" i="33"/>
  <c r="T23" i="8"/>
  <c r="FJ6" i="39"/>
  <c r="LW6" i="33"/>
  <c r="EW6" i="39"/>
  <c r="S30" i="8"/>
  <c r="S23" i="8"/>
  <c r="KJ6" i="39"/>
  <c r="CJ6" i="33"/>
  <c r="T19" i="8"/>
  <c r="AJ6" i="33"/>
  <c r="T29" i="8"/>
  <c r="H20" i="8"/>
  <c r="S24" i="8"/>
  <c r="H19" i="8"/>
  <c r="GJ6" i="33"/>
  <c r="GW6" i="39"/>
  <c r="DJ6" i="39"/>
  <c r="S33" i="8"/>
  <c r="IJ6" i="39"/>
  <c r="BJ6" i="39"/>
  <c r="I21" i="8"/>
  <c r="W6" i="33"/>
  <c r="HW6" i="33"/>
  <c r="S35" i="8"/>
  <c r="T6" i="8"/>
  <c r="I20" i="8"/>
  <c r="FW6" i="33"/>
  <c r="J6" i="39"/>
  <c r="T25" i="8"/>
  <c r="J18" i="8"/>
  <c r="EJ6" i="33"/>
  <c r="J6" i="33"/>
  <c r="DW6" i="33"/>
  <c r="T4" i="8"/>
  <c r="S5" i="8"/>
  <c r="T18" i="8"/>
  <c r="EJ6" i="39"/>
  <c r="CW6" i="33"/>
  <c r="HW6" i="39"/>
  <c r="J21" i="8"/>
  <c r="JJ6" i="33"/>
  <c r="BW6" i="33"/>
  <c r="CJ6" i="39"/>
  <c r="GW6" i="33"/>
  <c r="CW6" i="39"/>
  <c r="LW6" i="39"/>
  <c r="T30" i="8"/>
  <c r="S19" i="8"/>
  <c r="S20" i="8"/>
  <c r="KJ6" i="33"/>
  <c r="JJ6" i="39"/>
  <c r="AJ6" i="39"/>
  <c r="HJ6" i="39"/>
  <c r="JW6" i="33"/>
  <c r="T7" i="8"/>
  <c r="H21" i="8"/>
  <c r="BJ6" i="33"/>
  <c r="K20" i="8"/>
  <c r="C6" i="33"/>
  <c r="B6" i="33" s="1"/>
  <c r="J19" i="8"/>
  <c r="KW6" i="33"/>
  <c r="S7" i="8"/>
  <c r="C6" i="39"/>
  <c r="B6" i="39" s="1"/>
  <c r="T33" i="8"/>
  <c r="IW6" i="33"/>
  <c r="IJ6" i="33"/>
  <c r="GJ6" i="39"/>
  <c r="T35" i="8"/>
  <c r="T28" i="8"/>
  <c r="S6" i="8"/>
  <c r="S18" i="8"/>
  <c r="AW6" i="33"/>
  <c r="EW6" i="33"/>
  <c r="K18" i="8"/>
  <c r="G17" i="33"/>
  <c r="G17" i="39"/>
  <c r="J70" i="34"/>
  <c r="G70" i="34" s="1"/>
  <c r="J89" i="34"/>
  <c r="G89" i="34" s="1"/>
  <c r="F30" i="39"/>
  <c r="M7" i="12"/>
  <c r="F30" i="33"/>
  <c r="J9" i="32"/>
  <c r="G9" i="32" s="1"/>
  <c r="Y30" i="33"/>
  <c r="LL30" i="33"/>
  <c r="JY30" i="33"/>
  <c r="L30" i="33"/>
  <c r="L30" i="39"/>
  <c r="KL30" i="39"/>
  <c r="IL30" i="33"/>
  <c r="GL30" i="33"/>
  <c r="DL30" i="33"/>
  <c r="BL30" i="39"/>
  <c r="CL30" i="39"/>
  <c r="DY30" i="39"/>
  <c r="JL30" i="33"/>
  <c r="EL30" i="33"/>
  <c r="LY30" i="39"/>
  <c r="JL30" i="39"/>
  <c r="E30" i="39"/>
  <c r="D30" i="39" s="1"/>
  <c r="EY30" i="33"/>
  <c r="EL30" i="39"/>
  <c r="CY30" i="39"/>
  <c r="IY30" i="39"/>
  <c r="HY30" i="39"/>
  <c r="AY30" i="39"/>
  <c r="IL30" i="39"/>
  <c r="JY30" i="39"/>
  <c r="AY30" i="33"/>
  <c r="GY30" i="39"/>
  <c r="FY30" i="33"/>
  <c r="HL30" i="39"/>
  <c r="DY30" i="33"/>
  <c r="FY30" i="39"/>
  <c r="HL30" i="33"/>
  <c r="DL30" i="39"/>
  <c r="AL30" i="33"/>
  <c r="FL30" i="39"/>
  <c r="KY30" i="33"/>
  <c r="CY30" i="33"/>
  <c r="GY30" i="33"/>
  <c r="LY30" i="33"/>
  <c r="IY30" i="33"/>
  <c r="LL30" i="39"/>
  <c r="E30" i="33"/>
  <c r="D30" i="33" s="1"/>
  <c r="AL30" i="39"/>
  <c r="EY30" i="39"/>
  <c r="Y30" i="39"/>
  <c r="BY30" i="39"/>
  <c r="GL30" i="39"/>
  <c r="CL30" i="33"/>
  <c r="KY30" i="39"/>
  <c r="HY30" i="33"/>
  <c r="KL30" i="33"/>
  <c r="BL30" i="33"/>
  <c r="FL30" i="33"/>
  <c r="BY30" i="33"/>
  <c r="J32" i="34"/>
  <c r="G32" i="34" s="1"/>
  <c r="HW15" i="33"/>
  <c r="EJ15" i="33"/>
  <c r="DW15" i="39"/>
  <c r="CW15" i="39"/>
  <c r="J15" i="39"/>
  <c r="GW15" i="33"/>
  <c r="KJ15" i="33"/>
  <c r="FJ15" i="33"/>
  <c r="EW15" i="33"/>
  <c r="IJ15" i="39"/>
  <c r="AW15" i="39"/>
  <c r="GJ15" i="39"/>
  <c r="LJ15" i="39"/>
  <c r="CW15" i="33"/>
  <c r="AW15" i="33"/>
  <c r="DJ15" i="39"/>
  <c r="HW15" i="39"/>
  <c r="DJ15" i="33"/>
  <c r="GJ15" i="33"/>
  <c r="JW15" i="33"/>
  <c r="DW15" i="33"/>
  <c r="FJ15" i="39"/>
  <c r="EJ15" i="39"/>
  <c r="LW15" i="33"/>
  <c r="AJ15" i="33"/>
  <c r="KJ15" i="39"/>
  <c r="BW15" i="33"/>
  <c r="FW15" i="39"/>
  <c r="W15" i="33"/>
  <c r="CJ15" i="39"/>
  <c r="IW15" i="33"/>
  <c r="FW15" i="33"/>
  <c r="BJ15" i="33"/>
  <c r="BW15" i="39"/>
  <c r="JJ15" i="39"/>
  <c r="C15" i="39"/>
  <c r="B15" i="39" s="1"/>
  <c r="JJ15" i="33"/>
  <c r="GW15" i="39"/>
  <c r="HJ15" i="39"/>
  <c r="W15" i="39"/>
  <c r="C15" i="33"/>
  <c r="B15" i="33" s="1"/>
  <c r="IW15" i="39"/>
  <c r="KW15" i="39"/>
  <c r="AJ15" i="39"/>
  <c r="J15" i="33"/>
  <c r="IJ15" i="33"/>
  <c r="HJ15" i="33"/>
  <c r="LW15" i="39"/>
  <c r="JW15" i="39"/>
  <c r="LJ15" i="33"/>
  <c r="CJ15" i="33"/>
  <c r="EW15" i="39"/>
  <c r="BJ15" i="39"/>
  <c r="KW15" i="33"/>
  <c r="G46" i="39"/>
  <c r="G46" i="33"/>
  <c r="J6" i="32"/>
  <c r="G6" i="32" s="1"/>
  <c r="J85" i="32"/>
  <c r="G85" i="32" s="1"/>
  <c r="J87" i="34"/>
  <c r="G87" i="34" s="1"/>
  <c r="G39" i="33"/>
  <c r="G39" i="39"/>
  <c r="IJ24" i="39"/>
  <c r="EW24" i="39"/>
  <c r="FW24" i="33"/>
  <c r="EJ24" i="39"/>
  <c r="EJ24" i="33"/>
  <c r="EW24" i="33"/>
  <c r="W24" i="39"/>
  <c r="FW24" i="39"/>
  <c r="JW24" i="39"/>
  <c r="C24" i="39"/>
  <c r="B24" i="39" s="1"/>
  <c r="IJ24" i="33"/>
  <c r="DW24" i="39"/>
  <c r="GJ24" i="39"/>
  <c r="CJ24" i="33"/>
  <c r="KW24" i="33"/>
  <c r="AW24" i="33"/>
  <c r="LJ24" i="39"/>
  <c r="DJ24" i="39"/>
  <c r="HW24" i="33"/>
  <c r="C24" i="33"/>
  <c r="B24" i="33" s="1"/>
  <c r="LJ24" i="33"/>
  <c r="GJ24" i="33"/>
  <c r="AJ24" i="33"/>
  <c r="IW24" i="33"/>
  <c r="KW24" i="39"/>
  <c r="LW24" i="39"/>
  <c r="LW24" i="33"/>
  <c r="J24" i="33"/>
  <c r="FJ24" i="39"/>
  <c r="HW24" i="39"/>
  <c r="DW24" i="33"/>
  <c r="DJ24" i="33"/>
  <c r="HJ24" i="33"/>
  <c r="KJ24" i="39"/>
  <c r="KJ24" i="33"/>
  <c r="AW24" i="39"/>
  <c r="AJ24" i="39"/>
  <c r="W24" i="33"/>
  <c r="IW24" i="39"/>
  <c r="GW24" i="33"/>
  <c r="FJ24" i="33"/>
  <c r="J24" i="39"/>
  <c r="CW24" i="33"/>
  <c r="GW24" i="39"/>
  <c r="BW24" i="39"/>
  <c r="BJ24" i="33"/>
  <c r="JW24" i="33"/>
  <c r="BJ24" i="39"/>
  <c r="JJ24" i="39"/>
  <c r="HJ24" i="39"/>
  <c r="JJ24" i="33"/>
  <c r="CW24" i="39"/>
  <c r="CJ24" i="39"/>
  <c r="BW24" i="33"/>
  <c r="J73" i="34"/>
  <c r="G73" i="34" s="1"/>
  <c r="J74" i="34"/>
  <c r="G74" i="34" s="1"/>
  <c r="J42" i="32"/>
  <c r="G42" i="32" s="1"/>
  <c r="J87" i="32"/>
  <c r="G87" i="32" s="1"/>
  <c r="F13" i="33"/>
  <c r="F13" i="39"/>
  <c r="M4" i="10"/>
  <c r="J42" i="34"/>
  <c r="G42" i="34" s="1"/>
  <c r="J23" i="32"/>
  <c r="G23" i="32" s="1"/>
  <c r="AO65" i="33"/>
  <c r="GO65" i="33"/>
  <c r="BO65" i="33"/>
  <c r="KB65" i="33"/>
  <c r="CB65" i="33"/>
  <c r="HB65" i="33"/>
  <c r="LB65" i="33"/>
  <c r="GB65" i="33"/>
  <c r="BB65" i="33"/>
  <c r="HO65" i="33"/>
  <c r="EB65" i="33"/>
  <c r="LO65" i="33"/>
  <c r="IO65" i="33"/>
  <c r="DO65" i="33"/>
  <c r="JB65" i="33"/>
  <c r="KO65" i="33"/>
  <c r="EO65" i="33"/>
  <c r="JO65" i="33"/>
  <c r="FO65" i="33"/>
  <c r="DB65" i="33"/>
  <c r="FB65" i="33"/>
  <c r="MB65" i="33"/>
  <c r="IB65" i="33"/>
  <c r="CO65" i="33"/>
  <c r="JY38" i="33"/>
  <c r="AY38" i="33"/>
  <c r="BL38" i="33"/>
  <c r="BL38" i="39"/>
  <c r="AY38" i="39"/>
  <c r="HY38" i="33"/>
  <c r="CY38" i="33"/>
  <c r="EL38" i="33"/>
  <c r="E38" i="33"/>
  <c r="D38" i="33" s="1"/>
  <c r="GL38" i="39"/>
  <c r="AL38" i="39"/>
  <c r="Y38" i="39"/>
  <c r="FY38" i="39"/>
  <c r="JL38" i="39"/>
  <c r="HY38" i="39"/>
  <c r="DY38" i="39"/>
  <c r="JY38" i="39"/>
  <c r="LY38" i="39"/>
  <c r="CL38" i="33"/>
  <c r="Y38" i="33"/>
  <c r="IY38" i="39"/>
  <c r="EY38" i="33"/>
  <c r="CL38" i="39"/>
  <c r="FL38" i="39"/>
  <c r="KL38" i="33"/>
  <c r="IL38" i="39"/>
  <c r="GL38" i="33"/>
  <c r="FL38" i="33"/>
  <c r="CY38" i="39"/>
  <c r="LY38" i="33"/>
  <c r="JL38" i="33"/>
  <c r="EL38" i="39"/>
  <c r="DL38" i="39"/>
  <c r="KL38" i="39"/>
  <c r="L38" i="39"/>
  <c r="LL38" i="39"/>
  <c r="BY38" i="39"/>
  <c r="EY38" i="39"/>
  <c r="IL38" i="33"/>
  <c r="KY38" i="39"/>
  <c r="KY38" i="33"/>
  <c r="E38" i="39"/>
  <c r="D38" i="39" s="1"/>
  <c r="IY38" i="33"/>
  <c r="DL38" i="33"/>
  <c r="FY38" i="33"/>
  <c r="LL38" i="33"/>
  <c r="HL38" i="39"/>
  <c r="GY38" i="33"/>
  <c r="DY38" i="33"/>
  <c r="AL38" i="33"/>
  <c r="BY38" i="33"/>
  <c r="GY38" i="39"/>
  <c r="HL38" i="33"/>
  <c r="L38" i="33"/>
  <c r="M6" i="14"/>
  <c r="F43" i="39"/>
  <c r="F43" i="33"/>
  <c r="J51" i="34"/>
  <c r="G51" i="34" s="1"/>
  <c r="IW46" i="39"/>
  <c r="CW46" i="39"/>
  <c r="AW46" i="33"/>
  <c r="CJ46" i="39"/>
  <c r="DW46" i="39"/>
  <c r="CW46" i="33"/>
  <c r="DJ46" i="33"/>
  <c r="W46" i="39"/>
  <c r="GJ46" i="39"/>
  <c r="JJ46" i="39"/>
  <c r="EJ46" i="33"/>
  <c r="GW46" i="39"/>
  <c r="BJ46" i="39"/>
  <c r="J46" i="39"/>
  <c r="HW46" i="33"/>
  <c r="J46" i="33"/>
  <c r="FW46" i="33"/>
  <c r="LW46" i="39"/>
  <c r="AJ46" i="33"/>
  <c r="LW46" i="33"/>
  <c r="JW46" i="33"/>
  <c r="CJ46" i="33"/>
  <c r="HJ46" i="39"/>
  <c r="KJ46" i="39"/>
  <c r="BW46" i="39"/>
  <c r="FW46" i="39"/>
  <c r="KJ46" i="33"/>
  <c r="GW46" i="33"/>
  <c r="C46" i="39"/>
  <c r="B46" i="39" s="1"/>
  <c r="EW46" i="33"/>
  <c r="AW46" i="39"/>
  <c r="IW46" i="33"/>
  <c r="DJ46" i="39"/>
  <c r="KW46" i="33"/>
  <c r="GJ46" i="33"/>
  <c r="EW46" i="39"/>
  <c r="BW46" i="33"/>
  <c r="EJ46" i="39"/>
  <c r="HW46" i="39"/>
  <c r="JW46" i="39"/>
  <c r="C46" i="33"/>
  <c r="B46" i="33" s="1"/>
  <c r="IJ46" i="39"/>
  <c r="LJ46" i="33"/>
  <c r="JJ46" i="33"/>
  <c r="AJ46" i="39"/>
  <c r="HJ46" i="33"/>
  <c r="FJ46" i="39"/>
  <c r="W46" i="33"/>
  <c r="KW46" i="39"/>
  <c r="DW46" i="33"/>
  <c r="IJ46" i="33"/>
  <c r="BJ46" i="33"/>
  <c r="LJ46" i="39"/>
  <c r="FJ46" i="33"/>
  <c r="J59" i="32"/>
  <c r="G59" i="32" s="1"/>
  <c r="HW21" i="33"/>
  <c r="FW21" i="39"/>
  <c r="HJ21" i="33"/>
  <c r="FW21" i="33"/>
  <c r="LJ21" i="33"/>
  <c r="KW21" i="33"/>
  <c r="GW21" i="33"/>
  <c r="CW21" i="33"/>
  <c r="DJ21" i="39"/>
  <c r="BJ21" i="33"/>
  <c r="DJ21" i="33"/>
  <c r="EJ21" i="33"/>
  <c r="IJ21" i="39"/>
  <c r="BW21" i="33"/>
  <c r="JJ21" i="39"/>
  <c r="J21" i="33"/>
  <c r="LW21" i="39"/>
  <c r="BJ21" i="39"/>
  <c r="C21" i="33"/>
  <c r="B21" i="33" s="1"/>
  <c r="HW21" i="39"/>
  <c r="LJ21" i="39"/>
  <c r="AJ21" i="39"/>
  <c r="JJ21" i="33"/>
  <c r="KJ21" i="39"/>
  <c r="C21" i="39"/>
  <c r="B21" i="39" s="1"/>
  <c r="W21" i="39"/>
  <c r="IJ21" i="33"/>
  <c r="FJ21" i="39"/>
  <c r="GJ21" i="39"/>
  <c r="AW21" i="33"/>
  <c r="GJ21" i="33"/>
  <c r="LW21" i="33"/>
  <c r="FJ21" i="33"/>
  <c r="IW21" i="33"/>
  <c r="CJ21" i="39"/>
  <c r="AW21" i="39"/>
  <c r="AJ21" i="33"/>
  <c r="CJ21" i="33"/>
  <c r="EW21" i="33"/>
  <c r="IW21" i="39"/>
  <c r="J21" i="39"/>
  <c r="JW21" i="33"/>
  <c r="GW21" i="39"/>
  <c r="DW21" i="33"/>
  <c r="CW21" i="39"/>
  <c r="JW21" i="39"/>
  <c r="EJ21" i="39"/>
  <c r="W21" i="33"/>
  <c r="EW21" i="39"/>
  <c r="KW21" i="39"/>
  <c r="BW21" i="39"/>
  <c r="KJ21" i="33"/>
  <c r="HJ21" i="39"/>
  <c r="DW21" i="39"/>
  <c r="J92" i="32"/>
  <c r="G92" i="32" s="1"/>
  <c r="IY6" i="33"/>
  <c r="BL6" i="33"/>
  <c r="L6" i="33"/>
  <c r="DY6" i="39"/>
  <c r="FL6" i="39"/>
  <c r="GY6" i="39"/>
  <c r="DL6" i="33"/>
  <c r="CY6" i="33"/>
  <c r="HY6" i="39"/>
  <c r="Y6" i="33"/>
  <c r="HL6" i="39"/>
  <c r="DL6" i="39"/>
  <c r="EY6" i="33"/>
  <c r="HY6" i="33"/>
  <c r="AY6" i="39"/>
  <c r="CL6" i="39"/>
  <c r="CY6" i="39"/>
  <c r="LL6" i="39"/>
  <c r="AY6" i="33"/>
  <c r="LY6" i="39"/>
  <c r="E6" i="39"/>
  <c r="D6" i="39" s="1"/>
  <c r="IL6" i="39"/>
  <c r="BY6" i="39"/>
  <c r="GL6" i="39"/>
  <c r="JL6" i="33"/>
  <c r="JY6" i="39"/>
  <c r="E6" i="33"/>
  <c r="D6" i="33" s="1"/>
  <c r="AL6" i="33"/>
  <c r="IY6" i="39"/>
  <c r="KY6" i="33"/>
  <c r="FL6" i="33"/>
  <c r="BY6" i="33"/>
  <c r="EL6" i="39"/>
  <c r="AL6" i="39"/>
  <c r="FY6" i="33"/>
  <c r="CL6" i="33"/>
  <c r="HL6" i="33"/>
  <c r="JY6" i="33"/>
  <c r="KL6" i="33"/>
  <c r="BL6" i="39"/>
  <c r="LY6" i="33"/>
  <c r="DY6" i="33"/>
  <c r="IL6" i="33"/>
  <c r="Y6" i="39"/>
  <c r="L6" i="39"/>
  <c r="GY6" i="33"/>
  <c r="LL6" i="33"/>
  <c r="EL6" i="33"/>
  <c r="JL6" i="39"/>
  <c r="KY6" i="39"/>
  <c r="FY6" i="39"/>
  <c r="KL6" i="39"/>
  <c r="GL6" i="33"/>
  <c r="EY6" i="39"/>
  <c r="G24" i="33"/>
  <c r="G24" i="39"/>
  <c r="G10" i="39"/>
  <c r="G10" i="33"/>
  <c r="FW32" i="39"/>
  <c r="LJ32" i="39"/>
  <c r="AW32" i="33"/>
  <c r="J32" i="39"/>
  <c r="EW32" i="33"/>
  <c r="CJ32" i="39"/>
  <c r="IW32" i="33"/>
  <c r="LW32" i="33"/>
  <c r="CW32" i="33"/>
  <c r="FJ32" i="39"/>
  <c r="IJ32" i="33"/>
  <c r="FJ32" i="33"/>
  <c r="BJ32" i="33"/>
  <c r="DW32" i="39"/>
  <c r="GW32" i="33"/>
  <c r="JW32" i="39"/>
  <c r="J32" i="33"/>
  <c r="JW32" i="33"/>
  <c r="HW32" i="39"/>
  <c r="KJ32" i="39"/>
  <c r="DJ32" i="33"/>
  <c r="CW32" i="39"/>
  <c r="BW32" i="33"/>
  <c r="LJ32" i="33"/>
  <c r="BJ32" i="39"/>
  <c r="JJ32" i="33"/>
  <c r="KW32" i="33"/>
  <c r="W32" i="33"/>
  <c r="W32" i="39"/>
  <c r="AJ32" i="39"/>
  <c r="KJ32" i="33"/>
  <c r="GW32" i="39"/>
  <c r="C32" i="39"/>
  <c r="B32" i="39" s="1"/>
  <c r="EW32" i="39"/>
  <c r="HJ32" i="39"/>
  <c r="AJ32" i="33"/>
  <c r="GJ32" i="39"/>
  <c r="EJ32" i="39"/>
  <c r="DJ32" i="39"/>
  <c r="HW32" i="33"/>
  <c r="FW32" i="33"/>
  <c r="HJ32" i="33"/>
  <c r="IW32" i="39"/>
  <c r="JJ32" i="39"/>
  <c r="CJ32" i="33"/>
  <c r="LW32" i="39"/>
  <c r="GJ32" i="33"/>
  <c r="BW32" i="39"/>
  <c r="EJ32" i="33"/>
  <c r="KW32" i="39"/>
  <c r="DW32" i="33"/>
  <c r="AW32" i="39"/>
  <c r="IJ32" i="39"/>
  <c r="C32" i="33"/>
  <c r="B32" i="33" s="1"/>
  <c r="G18" i="33"/>
  <c r="G18" i="39"/>
  <c r="J16" i="32"/>
  <c r="G16" i="32" s="1"/>
  <c r="J30" i="34"/>
  <c r="G30" i="34" s="1"/>
  <c r="IL42" i="39"/>
  <c r="LY42" i="39"/>
  <c r="EY42" i="39"/>
  <c r="FL42" i="33"/>
  <c r="HY42" i="33"/>
  <c r="BL42" i="33"/>
  <c r="FL42" i="39"/>
  <c r="LY42" i="33"/>
  <c r="HL42" i="33"/>
  <c r="IY42" i="39"/>
  <c r="HY42" i="39"/>
  <c r="FY42" i="39"/>
  <c r="BY42" i="33"/>
  <c r="EL42" i="33"/>
  <c r="FY42" i="33"/>
  <c r="E42" i="39"/>
  <c r="D42" i="39" s="1"/>
  <c r="GL42" i="33"/>
  <c r="Y42" i="33"/>
  <c r="EL42" i="39"/>
  <c r="L42" i="33"/>
  <c r="AY42" i="33"/>
  <c r="CY42" i="39"/>
  <c r="JL42" i="39"/>
  <c r="HL42" i="39"/>
  <c r="JL42" i="33"/>
  <c r="DL42" i="33"/>
  <c r="KY42" i="39"/>
  <c r="DY42" i="33"/>
  <c r="LL42" i="33"/>
  <c r="GY42" i="33"/>
  <c r="E42" i="33"/>
  <c r="D42" i="33" s="1"/>
  <c r="Y42" i="39"/>
  <c r="AL42" i="33"/>
  <c r="GL42" i="39"/>
  <c r="LL42" i="39"/>
  <c r="KL42" i="33"/>
  <c r="JY42" i="33"/>
  <c r="CL42" i="33"/>
  <c r="KL42" i="39"/>
  <c r="IL42" i="33"/>
  <c r="JY42" i="39"/>
  <c r="AY42" i="39"/>
  <c r="EY42" i="33"/>
  <c r="CL42" i="39"/>
  <c r="IY42" i="33"/>
  <c r="BL42" i="39"/>
  <c r="KY42" i="33"/>
  <c r="DL42" i="39"/>
  <c r="L42" i="39"/>
  <c r="DY42" i="39"/>
  <c r="GY42" i="39"/>
  <c r="AL42" i="39"/>
  <c r="CY42" i="33"/>
  <c r="BY42" i="39"/>
  <c r="KY28" i="33"/>
  <c r="FY28" i="33"/>
  <c r="HL28" i="39"/>
  <c r="BY28" i="33"/>
  <c r="IL28" i="39"/>
  <c r="KY28" i="39"/>
  <c r="LL28" i="39"/>
  <c r="CY28" i="33"/>
  <c r="LY28" i="39"/>
  <c r="L28" i="39"/>
  <c r="BL28" i="39"/>
  <c r="HY28" i="33"/>
  <c r="FL28" i="33"/>
  <c r="JL28" i="33"/>
  <c r="GL28" i="39"/>
  <c r="LY28" i="33"/>
  <c r="FL28" i="39"/>
  <c r="BL28" i="33"/>
  <c r="Y28" i="39"/>
  <c r="JL28" i="39"/>
  <c r="Y28" i="33"/>
  <c r="JY28" i="33"/>
  <c r="DL28" i="33"/>
  <c r="E28" i="39"/>
  <c r="D28" i="39" s="1"/>
  <c r="AL28" i="39"/>
  <c r="KL28" i="39"/>
  <c r="AY28" i="33"/>
  <c r="CY28" i="39"/>
  <c r="CL28" i="33"/>
  <c r="EY28" i="39"/>
  <c r="IY28" i="33"/>
  <c r="EY28" i="33"/>
  <c r="HL28" i="33"/>
  <c r="DY28" i="33"/>
  <c r="GY28" i="39"/>
  <c r="L28" i="33"/>
  <c r="IL28" i="33"/>
  <c r="AY28" i="39"/>
  <c r="KL28" i="33"/>
  <c r="DL28" i="39"/>
  <c r="AL28" i="33"/>
  <c r="JY28" i="39"/>
  <c r="HY28" i="39"/>
  <c r="E28" i="33"/>
  <c r="D28" i="33" s="1"/>
  <c r="LL28" i="33"/>
  <c r="EL28" i="33"/>
  <c r="DY28" i="39"/>
  <c r="GY28" i="33"/>
  <c r="IY28" i="39"/>
  <c r="FY28" i="39"/>
  <c r="EL28" i="39"/>
  <c r="BY28" i="39"/>
  <c r="CL28" i="39"/>
  <c r="GL28" i="33"/>
  <c r="KL45" i="33"/>
  <c r="CY45" i="33"/>
  <c r="EL45" i="39"/>
  <c r="GY45" i="39"/>
  <c r="BL45" i="39"/>
  <c r="DY45" i="39"/>
  <c r="EL45" i="33"/>
  <c r="BL45" i="33"/>
  <c r="IL45" i="39"/>
  <c r="CL45" i="33"/>
  <c r="AY45" i="39"/>
  <c r="HL45" i="39"/>
  <c r="KL45" i="39"/>
  <c r="AY45" i="33"/>
  <c r="E45" i="33"/>
  <c r="D45" i="33" s="1"/>
  <c r="FY45" i="39"/>
  <c r="AL45" i="39"/>
  <c r="L45" i="39"/>
  <c r="GY45" i="33"/>
  <c r="KY45" i="39"/>
  <c r="LY45" i="33"/>
  <c r="JY45" i="39"/>
  <c r="DL45" i="33"/>
  <c r="DL45" i="39"/>
  <c r="BY45" i="39"/>
  <c r="HL45" i="33"/>
  <c r="Y45" i="33"/>
  <c r="DY45" i="33"/>
  <c r="EY45" i="39"/>
  <c r="LL45" i="39"/>
  <c r="KY45" i="33"/>
  <c r="Y45" i="39"/>
  <c r="CL45" i="39"/>
  <c r="BY45" i="33"/>
  <c r="LY45" i="39"/>
  <c r="FY45" i="33"/>
  <c r="HY45" i="33"/>
  <c r="E45" i="39"/>
  <c r="D45" i="39" s="1"/>
  <c r="GL45" i="39"/>
  <c r="FL45" i="39"/>
  <c r="EY45" i="33"/>
  <c r="HY45" i="39"/>
  <c r="L45" i="33"/>
  <c r="IY45" i="39"/>
  <c r="JY45" i="33"/>
  <c r="JL45" i="33"/>
  <c r="FL45" i="33"/>
  <c r="AL45" i="33"/>
  <c r="LL45" i="33"/>
  <c r="GL45" i="33"/>
  <c r="IL45" i="33"/>
  <c r="IY45" i="33"/>
  <c r="CY45" i="39"/>
  <c r="JL45" i="39"/>
  <c r="F7" i="39"/>
  <c r="F7" i="33"/>
  <c r="M5" i="8"/>
  <c r="E15" i="39"/>
  <c r="D15" i="39" s="1"/>
  <c r="KY15" i="39"/>
  <c r="LL15" i="33"/>
  <c r="EY15" i="39"/>
  <c r="L15" i="39"/>
  <c r="Y15" i="33"/>
  <c r="AY15" i="39"/>
  <c r="HY15" i="39"/>
  <c r="IL15" i="33"/>
  <c r="LY15" i="33"/>
  <c r="FY15" i="33"/>
  <c r="LY15" i="39"/>
  <c r="JY15" i="33"/>
  <c r="IY15" i="33"/>
  <c r="BL15" i="33"/>
  <c r="BY15" i="33"/>
  <c r="CL15" i="39"/>
  <c r="GY15" i="33"/>
  <c r="CY15" i="39"/>
  <c r="JL15" i="33"/>
  <c r="EL15" i="33"/>
  <c r="FL15" i="33"/>
  <c r="JL15" i="39"/>
  <c r="FY15" i="39"/>
  <c r="JY15" i="39"/>
  <c r="HL15" i="39"/>
  <c r="EY15" i="33"/>
  <c r="AY15" i="33"/>
  <c r="DL15" i="33"/>
  <c r="GY15" i="39"/>
  <c r="HY15" i="33"/>
  <c r="DY15" i="39"/>
  <c r="KY15" i="33"/>
  <c r="CL15" i="33"/>
  <c r="IL15" i="39"/>
  <c r="IY15" i="39"/>
  <c r="GL15" i="33"/>
  <c r="L15" i="33"/>
  <c r="AL15" i="39"/>
  <c r="CY15" i="33"/>
  <c r="KL15" i="39"/>
  <c r="AL15" i="33"/>
  <c r="LL15" i="39"/>
  <c r="HL15" i="33"/>
  <c r="DL15" i="39"/>
  <c r="Y15" i="39"/>
  <c r="BL15" i="39"/>
  <c r="DY15" i="33"/>
  <c r="FL15" i="39"/>
  <c r="BY15" i="39"/>
  <c r="GL15" i="39"/>
  <c r="E15" i="33"/>
  <c r="D15" i="33" s="1"/>
  <c r="EL15" i="39"/>
  <c r="KL15" i="33"/>
  <c r="GY14" i="39"/>
  <c r="IL14" i="39"/>
  <c r="EY14" i="39"/>
  <c r="FY14" i="33"/>
  <c r="FY14" i="39"/>
  <c r="EL14" i="39"/>
  <c r="LY14" i="33"/>
  <c r="HY14" i="39"/>
  <c r="GY14" i="33"/>
  <c r="JY14" i="33"/>
  <c r="L14" i="33"/>
  <c r="KL14" i="39"/>
  <c r="GL14" i="33"/>
  <c r="BY14" i="33"/>
  <c r="HL14" i="39"/>
  <c r="IL14" i="33"/>
  <c r="CY14" i="33"/>
  <c r="Y14" i="33"/>
  <c r="LL14" i="39"/>
  <c r="BL14" i="33"/>
  <c r="AY14" i="33"/>
  <c r="Y14" i="39"/>
  <c r="DY14" i="33"/>
  <c r="IY14" i="39"/>
  <c r="EY14" i="33"/>
  <c r="KY14" i="39"/>
  <c r="L14" i="39"/>
  <c r="E14" i="33"/>
  <c r="D14" i="33" s="1"/>
  <c r="JY14" i="39"/>
  <c r="BL14" i="39"/>
  <c r="AY14" i="39"/>
  <c r="AL14" i="33"/>
  <c r="AL14" i="39"/>
  <c r="LL14" i="33"/>
  <c r="BY14" i="39"/>
  <c r="EL14" i="33"/>
  <c r="DL14" i="39"/>
  <c r="E14" i="39"/>
  <c r="D14" i="39" s="1"/>
  <c r="KY14" i="33"/>
  <c r="LY14" i="39"/>
  <c r="FL14" i="33"/>
  <c r="HL14" i="33"/>
  <c r="CY14" i="39"/>
  <c r="DL14" i="33"/>
  <c r="CL14" i="33"/>
  <c r="HY14" i="33"/>
  <c r="GL14" i="39"/>
  <c r="FL14" i="39"/>
  <c r="CL14" i="39"/>
  <c r="JL14" i="33"/>
  <c r="IY14" i="33"/>
  <c r="KL14" i="33"/>
  <c r="DY14" i="39"/>
  <c r="JL14" i="39"/>
  <c r="J36" i="32"/>
  <c r="G36" i="32" s="1"/>
  <c r="EW42" i="33"/>
  <c r="BJ42" i="33"/>
  <c r="FJ42" i="33"/>
  <c r="C42" i="33"/>
  <c r="B42" i="33" s="1"/>
  <c r="W42" i="39"/>
  <c r="HW42" i="39"/>
  <c r="EW42" i="39"/>
  <c r="CW42" i="39"/>
  <c r="IJ42" i="33"/>
  <c r="DJ42" i="33"/>
  <c r="EJ42" i="33"/>
  <c r="HJ42" i="39"/>
  <c r="FW42" i="33"/>
  <c r="IW42" i="33"/>
  <c r="HJ42" i="33"/>
  <c r="AJ42" i="39"/>
  <c r="AW42" i="33"/>
  <c r="JJ42" i="33"/>
  <c r="BJ42" i="39"/>
  <c r="JW42" i="33"/>
  <c r="LJ42" i="33"/>
  <c r="C42" i="39"/>
  <c r="B42" i="39" s="1"/>
  <c r="AJ42" i="33"/>
  <c r="JW42" i="39"/>
  <c r="IJ42" i="39"/>
  <c r="J42" i="39"/>
  <c r="GW42" i="33"/>
  <c r="BW42" i="39"/>
  <c r="JJ42" i="39"/>
  <c r="EJ42" i="39"/>
  <c r="CW42" i="33"/>
  <c r="FJ42" i="39"/>
  <c r="DW42" i="39"/>
  <c r="GW42" i="39"/>
  <c r="AW42" i="39"/>
  <c r="J42" i="33"/>
  <c r="GJ42" i="33"/>
  <c r="BW42" i="33"/>
  <c r="LW42" i="33"/>
  <c r="LW42" i="39"/>
  <c r="CJ42" i="33"/>
  <c r="LJ42" i="39"/>
  <c r="FW42" i="39"/>
  <c r="HW42" i="33"/>
  <c r="IW42" i="39"/>
  <c r="KW42" i="39"/>
  <c r="DW42" i="33"/>
  <c r="KJ42" i="39"/>
  <c r="W42" i="33"/>
  <c r="GJ42" i="39"/>
  <c r="DJ42" i="39"/>
  <c r="KW42" i="33"/>
  <c r="CJ42" i="39"/>
  <c r="KJ42" i="33"/>
  <c r="J83" i="34"/>
  <c r="G83" i="34" s="1"/>
  <c r="CJ41" i="33"/>
  <c r="S20" i="14"/>
  <c r="CW41" i="33"/>
  <c r="HJ41" i="39"/>
  <c r="H19" i="14"/>
  <c r="IJ41" i="33"/>
  <c r="W41" i="39"/>
  <c r="BJ41" i="33"/>
  <c r="J19" i="14"/>
  <c r="AJ41" i="39"/>
  <c r="EJ41" i="39"/>
  <c r="DW41" i="39"/>
  <c r="J18" i="14"/>
  <c r="KW41" i="39"/>
  <c r="S24" i="14"/>
  <c r="I20" i="14"/>
  <c r="T20" i="14"/>
  <c r="LJ41" i="39"/>
  <c r="T24" i="14"/>
  <c r="T7" i="14"/>
  <c r="T6" i="14"/>
  <c r="K18" i="14"/>
  <c r="S29" i="14"/>
  <c r="AW41" i="33"/>
  <c r="J21" i="14"/>
  <c r="JJ41" i="33"/>
  <c r="H21" i="14"/>
  <c r="GJ41" i="33"/>
  <c r="HW41" i="39"/>
  <c r="BJ41" i="39"/>
  <c r="EW41" i="39"/>
  <c r="S34" i="14"/>
  <c r="S33" i="14"/>
  <c r="KJ41" i="33"/>
  <c r="HJ41" i="33"/>
  <c r="T35" i="14"/>
  <c r="T30" i="14"/>
  <c r="HW41" i="33"/>
  <c r="T4" i="14"/>
  <c r="DJ41" i="33"/>
  <c r="S25" i="14"/>
  <c r="FJ41" i="39"/>
  <c r="DW41" i="33"/>
  <c r="KJ41" i="39"/>
  <c r="S4" i="14"/>
  <c r="AW41" i="39"/>
  <c r="S35" i="14"/>
  <c r="AJ41" i="33"/>
  <c r="GW41" i="39"/>
  <c r="BW41" i="33"/>
  <c r="K19" i="14"/>
  <c r="CJ41" i="39"/>
  <c r="T5" i="14"/>
  <c r="T33" i="14"/>
  <c r="T18" i="14"/>
  <c r="GJ41" i="39"/>
  <c r="T19" i="14"/>
  <c r="S6" i="14"/>
  <c r="T28" i="14"/>
  <c r="JJ41" i="39"/>
  <c r="DJ41" i="39"/>
  <c r="H20" i="14"/>
  <c r="S28" i="14"/>
  <c r="S18" i="14"/>
  <c r="IJ41" i="39"/>
  <c r="T29" i="14"/>
  <c r="LW41" i="39"/>
  <c r="KW41" i="33"/>
  <c r="I18" i="14"/>
  <c r="C41" i="33"/>
  <c r="B41" i="33" s="1"/>
  <c r="S7" i="14"/>
  <c r="I21" i="14"/>
  <c r="JW41" i="33"/>
  <c r="J41" i="33"/>
  <c r="GW41" i="33"/>
  <c r="S30" i="14"/>
  <c r="S23" i="14"/>
  <c r="LJ41" i="33"/>
  <c r="BW41" i="39"/>
  <c r="S5" i="14"/>
  <c r="FW41" i="39"/>
  <c r="LW41" i="33"/>
  <c r="FW41" i="33"/>
  <c r="T34" i="14"/>
  <c r="S19" i="14"/>
  <c r="K20" i="14"/>
  <c r="CW41" i="39"/>
  <c r="FJ41" i="33"/>
  <c r="W41" i="33"/>
  <c r="IW41" i="33"/>
  <c r="IW41" i="39"/>
  <c r="T23" i="14"/>
  <c r="EW41" i="33"/>
  <c r="J41" i="39"/>
  <c r="EJ41" i="33"/>
  <c r="C41" i="39"/>
  <c r="B41" i="39" s="1"/>
  <c r="JW41" i="39"/>
  <c r="T25" i="14"/>
  <c r="J37" i="32"/>
  <c r="G37" i="32" s="1"/>
  <c r="J84" i="34"/>
  <c r="G84" i="34" s="1"/>
  <c r="J76" i="32"/>
  <c r="G76" i="32" s="1"/>
  <c r="DY46" i="39"/>
  <c r="KL46" i="33"/>
  <c r="IY46" i="39"/>
  <c r="AY46" i="33"/>
  <c r="FL46" i="33"/>
  <c r="FL46" i="39"/>
  <c r="L46" i="33"/>
  <c r="IL46" i="39"/>
  <c r="CL46" i="33"/>
  <c r="EL46" i="39"/>
  <c r="JL46" i="39"/>
  <c r="BL46" i="39"/>
  <c r="Y46" i="39"/>
  <c r="BY46" i="33"/>
  <c r="CY46" i="39"/>
  <c r="HL46" i="39"/>
  <c r="AY46" i="39"/>
  <c r="Y46" i="33"/>
  <c r="LL46" i="39"/>
  <c r="E46" i="33"/>
  <c r="D46" i="33" s="1"/>
  <c r="EY46" i="39"/>
  <c r="BY46" i="39"/>
  <c r="IL46" i="33"/>
  <c r="KY46" i="39"/>
  <c r="L46" i="39"/>
  <c r="DL46" i="33"/>
  <c r="KY46" i="33"/>
  <c r="CY46" i="33"/>
  <c r="LL46" i="33"/>
  <c r="HY46" i="39"/>
  <c r="GL46" i="39"/>
  <c r="HL46" i="33"/>
  <c r="KL46" i="39"/>
  <c r="JL46" i="33"/>
  <c r="AL46" i="39"/>
  <c r="DY46" i="33"/>
  <c r="E46" i="39"/>
  <c r="D46" i="39" s="1"/>
  <c r="GL46" i="33"/>
  <c r="GY46" i="39"/>
  <c r="EL46" i="33"/>
  <c r="JY46" i="33"/>
  <c r="AL46" i="33"/>
  <c r="HY46" i="33"/>
  <c r="FY46" i="33"/>
  <c r="FY46" i="39"/>
  <c r="JY46" i="39"/>
  <c r="BL46" i="33"/>
  <c r="DL46" i="39"/>
  <c r="CL46" i="39"/>
  <c r="IY46" i="33"/>
  <c r="LY46" i="39"/>
  <c r="GY46" i="33"/>
  <c r="LY46" i="33"/>
  <c r="EY46" i="33"/>
  <c r="CJ43" i="33"/>
  <c r="IW43" i="33"/>
  <c r="CJ43" i="39"/>
  <c r="EJ43" i="39"/>
  <c r="FJ43" i="33"/>
  <c r="AW43" i="33"/>
  <c r="LJ43" i="39"/>
  <c r="DJ43" i="33"/>
  <c r="BJ43" i="39"/>
  <c r="KJ43" i="39"/>
  <c r="DW43" i="39"/>
  <c r="GJ43" i="39"/>
  <c r="CW43" i="39"/>
  <c r="FJ43" i="39"/>
  <c r="EW43" i="39"/>
  <c r="W43" i="39"/>
  <c r="C43" i="33"/>
  <c r="B43" i="33" s="1"/>
  <c r="GJ43" i="33"/>
  <c r="C43" i="39"/>
  <c r="B43" i="39" s="1"/>
  <c r="J43" i="39"/>
  <c r="HW43" i="33"/>
  <c r="J43" i="33"/>
  <c r="IW43" i="39"/>
  <c r="LJ43" i="33"/>
  <c r="GW43" i="39"/>
  <c r="KW43" i="33"/>
  <c r="GW43" i="33"/>
  <c r="LW43" i="39"/>
  <c r="KW43" i="39"/>
  <c r="LW43" i="33"/>
  <c r="IJ43" i="33"/>
  <c r="JJ43" i="39"/>
  <c r="CW43" i="33"/>
  <c r="HW43" i="39"/>
  <c r="FW43" i="39"/>
  <c r="W43" i="33"/>
  <c r="JJ43" i="33"/>
  <c r="EW43" i="33"/>
  <c r="FW43" i="33"/>
  <c r="BW43" i="39"/>
  <c r="EJ43" i="33"/>
  <c r="HJ43" i="33"/>
  <c r="BW43" i="33"/>
  <c r="DJ43" i="39"/>
  <c r="JW43" i="39"/>
  <c r="AJ43" i="39"/>
  <c r="BJ43" i="33"/>
  <c r="JW43" i="33"/>
  <c r="DW43" i="33"/>
  <c r="IJ43" i="39"/>
  <c r="AJ43" i="33"/>
  <c r="HJ43" i="39"/>
  <c r="AW43" i="39"/>
  <c r="KJ43" i="33"/>
  <c r="J95" i="34"/>
  <c r="G95" i="34" s="1"/>
  <c r="Y32" i="33"/>
  <c r="JY32" i="39"/>
  <c r="JL32" i="33"/>
  <c r="CL32" i="39"/>
  <c r="BL32" i="39"/>
  <c r="Y32" i="39"/>
  <c r="HY32" i="33"/>
  <c r="KY32" i="33"/>
  <c r="HL32" i="33"/>
  <c r="BY32" i="33"/>
  <c r="GY32" i="33"/>
  <c r="FY32" i="39"/>
  <c r="FY32" i="33"/>
  <c r="DL32" i="33"/>
  <c r="L32" i="39"/>
  <c r="AL32" i="39"/>
  <c r="DY32" i="39"/>
  <c r="IY32" i="33"/>
  <c r="JL32" i="39"/>
  <c r="EL32" i="33"/>
  <c r="E32" i="33"/>
  <c r="D32" i="33" s="1"/>
  <c r="CY32" i="39"/>
  <c r="FL32" i="39"/>
  <c r="JY32" i="33"/>
  <c r="LL32" i="33"/>
  <c r="IY32" i="39"/>
  <c r="IL32" i="39"/>
  <c r="GL32" i="39"/>
  <c r="FL32" i="33"/>
  <c r="EY32" i="33"/>
  <c r="BL32" i="33"/>
  <c r="AL32" i="33"/>
  <c r="LY32" i="39"/>
  <c r="HL32" i="39"/>
  <c r="E32" i="39"/>
  <c r="D32" i="39" s="1"/>
  <c r="AY32" i="39"/>
  <c r="KY32" i="39"/>
  <c r="DL32" i="39"/>
  <c r="CL32" i="33"/>
  <c r="GY32" i="39"/>
  <c r="AY32" i="33"/>
  <c r="CY32" i="33"/>
  <c r="DY32" i="33"/>
  <c r="L32" i="33"/>
  <c r="EY32" i="39"/>
  <c r="LL32" i="39"/>
  <c r="KL32" i="39"/>
  <c r="GL32" i="33"/>
  <c r="BY32" i="39"/>
  <c r="LY32" i="33"/>
  <c r="IL32" i="33"/>
  <c r="HY32" i="39"/>
  <c r="EL32" i="39"/>
  <c r="KL32" i="33"/>
  <c r="M9" i="14"/>
  <c r="F46" i="33"/>
  <c r="F46" i="39"/>
  <c r="J9" i="34"/>
  <c r="G9" i="34" s="1"/>
  <c r="J11" i="32"/>
  <c r="G11" i="32" s="1"/>
  <c r="G21" i="39"/>
  <c r="G21" i="33"/>
  <c r="G14" i="39"/>
  <c r="G14" i="33"/>
  <c r="J47" i="32"/>
  <c r="G47" i="32" s="1"/>
  <c r="JJ37" i="33"/>
  <c r="DW37" i="33"/>
  <c r="BW37" i="33"/>
  <c r="EW37" i="39"/>
  <c r="CJ37" i="39"/>
  <c r="HW37" i="39"/>
  <c r="CW37" i="33"/>
  <c r="AW37" i="33"/>
  <c r="FJ37" i="39"/>
  <c r="LW37" i="39"/>
  <c r="HJ37" i="39"/>
  <c r="AJ37" i="33"/>
  <c r="LJ37" i="39"/>
  <c r="EJ37" i="39"/>
  <c r="KJ37" i="39"/>
  <c r="J37" i="33"/>
  <c r="KW37" i="39"/>
  <c r="GJ37" i="39"/>
  <c r="FW37" i="33"/>
  <c r="KJ37" i="33"/>
  <c r="C37" i="39"/>
  <c r="B37" i="39" s="1"/>
  <c r="DJ37" i="39"/>
  <c r="AW37" i="39"/>
  <c r="HJ37" i="33"/>
  <c r="GW37" i="33"/>
  <c r="BW37" i="39"/>
  <c r="CW37" i="39"/>
  <c r="W37" i="39"/>
  <c r="IJ37" i="39"/>
  <c r="JW37" i="39"/>
  <c r="W37" i="33"/>
  <c r="IJ37" i="33"/>
  <c r="GW37" i="39"/>
  <c r="FW37" i="39"/>
  <c r="KW37" i="33"/>
  <c r="DW37" i="39"/>
  <c r="HW37" i="33"/>
  <c r="GJ37" i="33"/>
  <c r="J37" i="39"/>
  <c r="BJ37" i="33"/>
  <c r="AJ37" i="39"/>
  <c r="IW37" i="39"/>
  <c r="JJ37" i="39"/>
  <c r="JW37" i="33"/>
  <c r="EW37" i="33"/>
  <c r="BJ37" i="39"/>
  <c r="FJ37" i="33"/>
  <c r="LW37" i="33"/>
  <c r="EJ37" i="33"/>
  <c r="LJ37" i="33"/>
  <c r="IW37" i="33"/>
  <c r="CJ37" i="33"/>
  <c r="C37" i="33"/>
  <c r="B37" i="33" s="1"/>
  <c r="DJ37" i="33"/>
  <c r="J73" i="32"/>
  <c r="G73" i="32" s="1"/>
  <c r="J71" i="34"/>
  <c r="G71" i="34" s="1"/>
  <c r="J102" i="34"/>
  <c r="G102" i="34" s="1"/>
  <c r="G20" i="39"/>
  <c r="G20" i="33"/>
  <c r="KY21" i="39"/>
  <c r="CY21" i="39"/>
  <c r="AL21" i="39"/>
  <c r="Y21" i="33"/>
  <c r="AL21" i="33"/>
  <c r="GL21" i="33"/>
  <c r="HY21" i="39"/>
  <c r="JY21" i="33"/>
  <c r="DY21" i="33"/>
  <c r="EL21" i="39"/>
  <c r="BL21" i="33"/>
  <c r="DL21" i="33"/>
  <c r="JY21" i="39"/>
  <c r="DL21" i="39"/>
  <c r="AY21" i="39"/>
  <c r="L21" i="33"/>
  <c r="IL21" i="33"/>
  <c r="HY21" i="33"/>
  <c r="EY21" i="33"/>
  <c r="GY21" i="39"/>
  <c r="FY21" i="39"/>
  <c r="HL21" i="39"/>
  <c r="CL21" i="33"/>
  <c r="EL21" i="33"/>
  <c r="EY21" i="39"/>
  <c r="KY21" i="33"/>
  <c r="FL21" i="39"/>
  <c r="GL21" i="39"/>
  <c r="LL21" i="33"/>
  <c r="KL21" i="39"/>
  <c r="FL21" i="33"/>
  <c r="JL21" i="39"/>
  <c r="GY21" i="33"/>
  <c r="BY21" i="39"/>
  <c r="IY21" i="33"/>
  <c r="E21" i="33"/>
  <c r="D21" i="33" s="1"/>
  <c r="Y21" i="39"/>
  <c r="BL21" i="39"/>
  <c r="L21" i="39"/>
  <c r="IY21" i="39"/>
  <c r="HL21" i="33"/>
  <c r="LY21" i="33"/>
  <c r="CY21" i="33"/>
  <c r="FY21" i="33"/>
  <c r="JL21" i="33"/>
  <c r="DY21" i="39"/>
  <c r="LY21" i="39"/>
  <c r="E21" i="39"/>
  <c r="D21" i="39" s="1"/>
  <c r="IL21" i="39"/>
  <c r="AY21" i="33"/>
  <c r="CL21" i="39"/>
  <c r="BY21" i="33"/>
  <c r="KL21" i="33"/>
  <c r="LL21" i="39"/>
  <c r="G45" i="39"/>
  <c r="G45" i="33"/>
  <c r="GJ38" i="39"/>
  <c r="KJ38" i="33"/>
  <c r="KW38" i="33"/>
  <c r="CJ38" i="33"/>
  <c r="GJ38" i="33"/>
  <c r="JW38" i="39"/>
  <c r="AJ38" i="39"/>
  <c r="FJ38" i="33"/>
  <c r="CW38" i="33"/>
  <c r="HJ38" i="39"/>
  <c r="J38" i="39"/>
  <c r="EW38" i="33"/>
  <c r="AW38" i="33"/>
  <c r="DW38" i="33"/>
  <c r="KW38" i="39"/>
  <c r="KJ38" i="39"/>
  <c r="AW38" i="39"/>
  <c r="EJ38" i="33"/>
  <c r="LJ38" i="39"/>
  <c r="LW38" i="33"/>
  <c r="LJ38" i="33"/>
  <c r="HW38" i="33"/>
  <c r="IW38" i="33"/>
  <c r="CJ38" i="39"/>
  <c r="GW38" i="39"/>
  <c r="BJ38" i="33"/>
  <c r="IJ38" i="39"/>
  <c r="FW38" i="33"/>
  <c r="IJ38" i="33"/>
  <c r="EW38" i="39"/>
  <c r="JJ38" i="39"/>
  <c r="FW38" i="39"/>
  <c r="BJ38" i="39"/>
  <c r="W38" i="39"/>
  <c r="CW38" i="39"/>
  <c r="W38" i="33"/>
  <c r="BW38" i="39"/>
  <c r="GW38" i="33"/>
  <c r="DJ38" i="33"/>
  <c r="JW38" i="33"/>
  <c r="AJ38" i="33"/>
  <c r="BW38" i="33"/>
  <c r="C38" i="33"/>
  <c r="B38" i="33" s="1"/>
  <c r="DJ38" i="39"/>
  <c r="EJ38" i="39"/>
  <c r="JJ38" i="33"/>
  <c r="HJ38" i="33"/>
  <c r="J38" i="33"/>
  <c r="LW38" i="39"/>
  <c r="DW38" i="39"/>
  <c r="HW38" i="39"/>
  <c r="FJ38" i="39"/>
  <c r="C38" i="39"/>
  <c r="B38" i="39" s="1"/>
  <c r="IW38" i="39"/>
  <c r="KY41" i="39"/>
  <c r="CY41" i="33"/>
  <c r="L41" i="33"/>
  <c r="BL41" i="33"/>
  <c r="GL41" i="39"/>
  <c r="BY41" i="33"/>
  <c r="HY41" i="33"/>
  <c r="DY41" i="33"/>
  <c r="DL41" i="33"/>
  <c r="LY41" i="33"/>
  <c r="AL41" i="39"/>
  <c r="CL41" i="39"/>
  <c r="EY41" i="39"/>
  <c r="IY41" i="33"/>
  <c r="FL41" i="39"/>
  <c r="BL41" i="39"/>
  <c r="EY41" i="33"/>
  <c r="KL41" i="33"/>
  <c r="Y41" i="33"/>
  <c r="EL41" i="33"/>
  <c r="IY41" i="39"/>
  <c r="DL41" i="39"/>
  <c r="L41" i="39"/>
  <c r="CY41" i="39"/>
  <c r="LL41" i="39"/>
  <c r="HL41" i="39"/>
  <c r="JL41" i="39"/>
  <c r="AY41" i="39"/>
  <c r="AL41" i="33"/>
  <c r="FL41" i="33"/>
  <c r="GY41" i="39"/>
  <c r="EL41" i="39"/>
  <c r="GL41" i="33"/>
  <c r="Y41" i="39"/>
  <c r="FY41" i="39"/>
  <c r="LY41" i="39"/>
  <c r="HY41" i="39"/>
  <c r="LL41" i="33"/>
  <c r="JL41" i="33"/>
  <c r="E41" i="33"/>
  <c r="D41" i="33" s="1"/>
  <c r="IL41" i="39"/>
  <c r="E41" i="39"/>
  <c r="D41" i="39" s="1"/>
  <c r="BY41" i="39"/>
  <c r="KL41" i="39"/>
  <c r="JY41" i="33"/>
  <c r="KY41" i="33"/>
  <c r="CL41" i="33"/>
  <c r="JY41" i="39"/>
  <c r="DY41" i="39"/>
  <c r="HL41" i="33"/>
  <c r="IL41" i="33"/>
  <c r="AY41" i="33"/>
  <c r="GY41" i="33"/>
  <c r="FY41" i="33"/>
  <c r="J72" i="34"/>
  <c r="G72" i="34" s="1"/>
  <c r="J49" i="32"/>
  <c r="G49" i="32" s="1"/>
  <c r="JY10" i="39"/>
  <c r="EL10" i="39"/>
  <c r="EL10" i="33"/>
  <c r="IY10" i="33"/>
  <c r="HY10" i="33"/>
  <c r="JY10" i="33"/>
  <c r="FL10" i="33"/>
  <c r="FL10" i="39"/>
  <c r="EY10" i="33"/>
  <c r="LY10" i="39"/>
  <c r="BL10" i="39"/>
  <c r="HY10" i="39"/>
  <c r="GY10" i="33"/>
  <c r="IY10" i="39"/>
  <c r="GL10" i="33"/>
  <c r="HL10" i="33"/>
  <c r="CY10" i="39"/>
  <c r="AY10" i="39"/>
  <c r="E10" i="39"/>
  <c r="D10" i="39" s="1"/>
  <c r="AL10" i="33"/>
  <c r="IL10" i="33"/>
  <c r="Y10" i="39"/>
  <c r="DY10" i="39"/>
  <c r="CL10" i="33"/>
  <c r="BY10" i="33"/>
  <c r="E10" i="33"/>
  <c r="D10" i="33" s="1"/>
  <c r="KL10" i="39"/>
  <c r="DY10" i="33"/>
  <c r="DL10" i="39"/>
  <c r="IL10" i="39"/>
  <c r="EY10" i="39"/>
  <c r="JL10" i="39"/>
  <c r="FY10" i="39"/>
  <c r="LL10" i="33"/>
  <c r="HL10" i="39"/>
  <c r="LL10" i="39"/>
  <c r="KL10" i="33"/>
  <c r="LY10" i="33"/>
  <c r="KY10" i="39"/>
  <c r="CL10" i="39"/>
  <c r="AY10" i="33"/>
  <c r="JL10" i="33"/>
  <c r="Y10" i="33"/>
  <c r="AL10" i="39"/>
  <c r="L10" i="39"/>
  <c r="DL10" i="33"/>
  <c r="CY10" i="33"/>
  <c r="BL10" i="33"/>
  <c r="GY10" i="39"/>
  <c r="L10" i="33"/>
  <c r="FY10" i="33"/>
  <c r="GL10" i="39"/>
  <c r="KY10" i="33"/>
  <c r="BY10" i="39"/>
  <c r="J98" i="32"/>
  <c r="G98" i="32" s="1"/>
  <c r="J17" i="34"/>
  <c r="G17" i="34" s="1"/>
  <c r="IP50" i="33"/>
  <c r="HC50" i="33"/>
  <c r="KP50" i="33"/>
  <c r="JP50" i="33"/>
  <c r="CP50" i="33"/>
  <c r="GC50" i="33"/>
  <c r="GP50" i="33"/>
  <c r="JC50" i="33"/>
  <c r="FC50" i="33"/>
  <c r="BC50" i="33"/>
  <c r="LC50" i="33"/>
  <c r="FP50" i="33"/>
  <c r="KC50" i="33"/>
  <c r="CC50" i="33"/>
  <c r="BP50" i="33"/>
  <c r="DP50" i="33"/>
  <c r="EP50" i="33"/>
  <c r="DC50" i="33"/>
  <c r="AC50" i="33"/>
  <c r="HP50" i="33"/>
  <c r="MC50" i="33"/>
  <c r="IC50" i="33"/>
  <c r="AP50" i="33"/>
  <c r="LP50" i="33"/>
  <c r="P50" i="33"/>
  <c r="EC50" i="33"/>
  <c r="J56" i="34"/>
  <c r="G56" i="34" s="1"/>
  <c r="G34" i="33"/>
  <c r="G34" i="39"/>
  <c r="EP54" i="33"/>
  <c r="DP54" i="33"/>
  <c r="AP54" i="33"/>
  <c r="LP54" i="33"/>
  <c r="FC54" i="33"/>
  <c r="BP54" i="33"/>
  <c r="KP54" i="33"/>
  <c r="CP54" i="33"/>
  <c r="IP54" i="33"/>
  <c r="EC54" i="33"/>
  <c r="LC54" i="33"/>
  <c r="HC54" i="33"/>
  <c r="HP54" i="33"/>
  <c r="KC54" i="33"/>
  <c r="GC54" i="33"/>
  <c r="MC54" i="33"/>
  <c r="CC54" i="33"/>
  <c r="DC54" i="33"/>
  <c r="AC54" i="33"/>
  <c r="BC54" i="33"/>
  <c r="FP54" i="33"/>
  <c r="GP54" i="33"/>
  <c r="IC54" i="33"/>
  <c r="JC54" i="33"/>
  <c r="JP54" i="33"/>
  <c r="P54" i="33"/>
  <c r="J15" i="34"/>
  <c r="G15" i="34" s="1"/>
  <c r="J30" i="32"/>
  <c r="G30" i="32" s="1"/>
  <c r="G32" i="39"/>
  <c r="G32" i="33"/>
  <c r="G31" i="33"/>
  <c r="G31" i="39"/>
  <c r="KY31" i="33"/>
  <c r="EY31" i="33"/>
  <c r="CL31" i="39"/>
  <c r="DY31" i="33"/>
  <c r="Y31" i="39"/>
  <c r="JY31" i="39"/>
  <c r="LL31" i="39"/>
  <c r="BL31" i="33"/>
  <c r="JY31" i="33"/>
  <c r="FY31" i="39"/>
  <c r="CL31" i="33"/>
  <c r="GL31" i="39"/>
  <c r="DL31" i="33"/>
  <c r="FY31" i="33"/>
  <c r="AY31" i="33"/>
  <c r="BY31" i="39"/>
  <c r="LY31" i="39"/>
  <c r="LL31" i="33"/>
  <c r="CY31" i="39"/>
  <c r="LY31" i="33"/>
  <c r="Y31" i="33"/>
  <c r="KL31" i="33"/>
  <c r="HY31" i="39"/>
  <c r="GL31" i="33"/>
  <c r="IL31" i="39"/>
  <c r="KY31" i="39"/>
  <c r="E31" i="33"/>
  <c r="D31" i="33" s="1"/>
  <c r="BY31" i="33"/>
  <c r="DY31" i="39"/>
  <c r="E31" i="39"/>
  <c r="D31" i="39" s="1"/>
  <c r="EL31" i="33"/>
  <c r="HL31" i="33"/>
  <c r="JL31" i="39"/>
  <c r="L31" i="33"/>
  <c r="DL31" i="39"/>
  <c r="EL31" i="39"/>
  <c r="EY31" i="39"/>
  <c r="GY31" i="39"/>
  <c r="CY31" i="33"/>
  <c r="AL31" i="33"/>
  <c r="IY31" i="39"/>
  <c r="HY31" i="33"/>
  <c r="FL31" i="39"/>
  <c r="FL31" i="33"/>
  <c r="IY31" i="33"/>
  <c r="JL31" i="33"/>
  <c r="HL31" i="39"/>
  <c r="BL31" i="39"/>
  <c r="GY31" i="33"/>
  <c r="AY31" i="39"/>
  <c r="AL31" i="39"/>
  <c r="L31" i="39"/>
  <c r="KL31" i="39"/>
  <c r="IL31" i="33"/>
  <c r="JJ35" i="33"/>
  <c r="DW35" i="33"/>
  <c r="KW35" i="39"/>
  <c r="GW35" i="39"/>
  <c r="AJ35" i="33"/>
  <c r="J35" i="39"/>
  <c r="HW35" i="33"/>
  <c r="DJ35" i="33"/>
  <c r="BJ35" i="39"/>
  <c r="W35" i="39"/>
  <c r="AJ35" i="39"/>
  <c r="GJ35" i="39"/>
  <c r="EW35" i="39"/>
  <c r="BW35" i="39"/>
  <c r="HW35" i="39"/>
  <c r="DJ35" i="39"/>
  <c r="C35" i="33"/>
  <c r="B35" i="33" s="1"/>
  <c r="JW35" i="33"/>
  <c r="HJ35" i="39"/>
  <c r="LJ35" i="33"/>
  <c r="BJ35" i="33"/>
  <c r="IJ35" i="33"/>
  <c r="GJ35" i="33"/>
  <c r="EW35" i="33"/>
  <c r="EJ35" i="33"/>
  <c r="LW35" i="39"/>
  <c r="CJ35" i="39"/>
  <c r="CJ35" i="33"/>
  <c r="C35" i="39"/>
  <c r="B35" i="39" s="1"/>
  <c r="KJ35" i="33"/>
  <c r="FJ35" i="33"/>
  <c r="FW35" i="39"/>
  <c r="HJ35" i="33"/>
  <c r="FJ35" i="39"/>
  <c r="LJ35" i="39"/>
  <c r="KW35" i="33"/>
  <c r="IW35" i="33"/>
  <c r="EJ35" i="39"/>
  <c r="JJ35" i="39"/>
  <c r="CW35" i="33"/>
  <c r="KJ35" i="39"/>
  <c r="IW35" i="39"/>
  <c r="GW35" i="33"/>
  <c r="AW35" i="39"/>
  <c r="FW35" i="33"/>
  <c r="DW35" i="39"/>
  <c r="W35" i="33"/>
  <c r="BW35" i="33"/>
  <c r="IJ35" i="39"/>
  <c r="JW35" i="39"/>
  <c r="AW35" i="33"/>
  <c r="CW35" i="39"/>
  <c r="J35" i="33"/>
  <c r="LW35" i="33"/>
  <c r="J8" i="34"/>
  <c r="G8" i="34" s="1"/>
  <c r="F18" i="39"/>
  <c r="F18" i="33"/>
  <c r="M9" i="10"/>
  <c r="HL27" i="33"/>
  <c r="AY27" i="33"/>
  <c r="FL27" i="39"/>
  <c r="KY27" i="33"/>
  <c r="L27" i="39"/>
  <c r="Y27" i="39"/>
  <c r="GY27" i="33"/>
  <c r="AY27" i="39"/>
  <c r="E27" i="39"/>
  <c r="D27" i="39" s="1"/>
  <c r="Y27" i="33"/>
  <c r="LL27" i="39"/>
  <c r="HY27" i="39"/>
  <c r="HY27" i="33"/>
  <c r="KL27" i="39"/>
  <c r="EL27" i="39"/>
  <c r="AL27" i="39"/>
  <c r="LL27" i="33"/>
  <c r="CL27" i="39"/>
  <c r="IY27" i="39"/>
  <c r="KY27" i="39"/>
  <c r="LY27" i="33"/>
  <c r="JY27" i="39"/>
  <c r="GL27" i="33"/>
  <c r="CY27" i="39"/>
  <c r="KL27" i="33"/>
  <c r="IL27" i="39"/>
  <c r="EY27" i="33"/>
  <c r="IY27" i="33"/>
  <c r="DY27" i="33"/>
  <c r="BY27" i="39"/>
  <c r="BL27" i="33"/>
  <c r="GY27" i="39"/>
  <c r="AL27" i="33"/>
  <c r="E27" i="33"/>
  <c r="D27" i="33" s="1"/>
  <c r="JY27" i="33"/>
  <c r="DL27" i="33"/>
  <c r="FY27" i="33"/>
  <c r="HL27" i="39"/>
  <c r="FL27" i="33"/>
  <c r="JL27" i="33"/>
  <c r="IL27" i="33"/>
  <c r="DL27" i="39"/>
  <c r="BY27" i="33"/>
  <c r="LY27" i="39"/>
  <c r="EY27" i="39"/>
  <c r="BL27" i="39"/>
  <c r="CY27" i="33"/>
  <c r="CL27" i="33"/>
  <c r="EL27" i="33"/>
  <c r="L27" i="33"/>
  <c r="JL27" i="39"/>
  <c r="FY27" i="39"/>
  <c r="GL27" i="39"/>
  <c r="DY27" i="39"/>
  <c r="J70" i="32"/>
  <c r="G70" i="32" s="1"/>
  <c r="G25" i="39"/>
  <c r="G25" i="33"/>
  <c r="F14" i="39"/>
  <c r="M5" i="10"/>
  <c r="F14" i="33"/>
  <c r="J51" i="32"/>
  <c r="G51" i="32" s="1"/>
  <c r="J92" i="34"/>
  <c r="G92" i="34" s="1"/>
  <c r="R24" i="10" l="1"/>
  <c r="R35" i="13"/>
  <c r="R25" i="10"/>
  <c r="R6" i="10"/>
  <c r="R5" i="8"/>
  <c r="R33" i="14"/>
  <c r="R7" i="12"/>
  <c r="R6" i="13"/>
  <c r="R5" i="14"/>
  <c r="R19" i="12"/>
  <c r="R35" i="11"/>
  <c r="R7" i="14"/>
  <c r="R35" i="14"/>
  <c r="R33" i="12"/>
  <c r="R23" i="11"/>
  <c r="R28" i="10"/>
  <c r="R6" i="12"/>
  <c r="R34" i="8"/>
  <c r="R34" i="11"/>
  <c r="R24" i="12"/>
  <c r="R20" i="13"/>
  <c r="R20" i="11"/>
  <c r="R5" i="10"/>
  <c r="R23" i="14"/>
  <c r="R30" i="11"/>
  <c r="R28" i="12"/>
  <c r="R23" i="12"/>
  <c r="R18" i="14"/>
  <c r="R34" i="14"/>
  <c r="R5" i="12"/>
  <c r="R18" i="12"/>
  <c r="R7" i="11"/>
  <c r="R25" i="14"/>
  <c r="R5" i="13"/>
  <c r="R28" i="13"/>
  <c r="R6" i="11"/>
  <c r="R7" i="10"/>
  <c r="R34" i="13"/>
  <c r="R4" i="14"/>
  <c r="R18" i="8"/>
  <c r="R34" i="12"/>
  <c r="R34" i="10"/>
  <c r="R6" i="8"/>
  <c r="R23" i="8"/>
  <c r="R4" i="8"/>
  <c r="R28" i="8"/>
  <c r="R29" i="8"/>
  <c r="R33" i="13"/>
  <c r="R19" i="11"/>
  <c r="R4" i="13"/>
  <c r="EF50" i="33"/>
  <c r="ED50" i="33"/>
  <c r="EE50" i="33" s="1"/>
  <c r="K32" i="39"/>
  <c r="BK32" i="39"/>
  <c r="GX32" i="39"/>
  <c r="X32" i="39"/>
  <c r="AK32" i="39"/>
  <c r="IK32" i="39"/>
  <c r="HX32" i="39"/>
  <c r="KK32" i="39"/>
  <c r="CX32" i="39"/>
  <c r="HK32" i="39"/>
  <c r="EK32" i="39"/>
  <c r="JX32" i="39"/>
  <c r="KX32" i="39"/>
  <c r="IX32" i="39"/>
  <c r="GK32" i="39"/>
  <c r="JK32" i="39"/>
  <c r="FX32" i="39"/>
  <c r="DX32" i="39"/>
  <c r="LK32" i="39"/>
  <c r="DK32" i="39"/>
  <c r="BX32" i="39"/>
  <c r="FK32" i="39"/>
  <c r="AX32" i="39"/>
  <c r="CK32" i="39"/>
  <c r="LX32" i="39"/>
  <c r="EX32" i="39"/>
  <c r="LK27" i="39"/>
  <c r="X27" i="39"/>
  <c r="CK27" i="39"/>
  <c r="IX27" i="39"/>
  <c r="EX27" i="39"/>
  <c r="IK27" i="39"/>
  <c r="JK27" i="39"/>
  <c r="KK27" i="39"/>
  <c r="CX27" i="39"/>
  <c r="FX27" i="39"/>
  <c r="DX27" i="39"/>
  <c r="GK27" i="39"/>
  <c r="GX27" i="39"/>
  <c r="BK27" i="39"/>
  <c r="JX27" i="39"/>
  <c r="EK27" i="39"/>
  <c r="AX27" i="39"/>
  <c r="FK27" i="39"/>
  <c r="BX27" i="39"/>
  <c r="DK27" i="39"/>
  <c r="LX27" i="39"/>
  <c r="KX27" i="39"/>
  <c r="AK27" i="39"/>
  <c r="HK27" i="39"/>
  <c r="K27" i="39"/>
  <c r="HX27" i="39"/>
  <c r="JS54" i="33"/>
  <c r="JQ54" i="33"/>
  <c r="JR54" i="33" s="1"/>
  <c r="CF54" i="33"/>
  <c r="CD54" i="33"/>
  <c r="CE54" i="33" s="1"/>
  <c r="IS54" i="33"/>
  <c r="IQ54" i="33"/>
  <c r="IR54" i="33" s="1"/>
  <c r="ES54" i="33"/>
  <c r="EQ54" i="33"/>
  <c r="ER54" i="33" s="1"/>
  <c r="IF50" i="33"/>
  <c r="ID50" i="33"/>
  <c r="IE50" i="33" s="1"/>
  <c r="CF50" i="33"/>
  <c r="CD50" i="33"/>
  <c r="CE50" i="33" s="1"/>
  <c r="GF50" i="33"/>
  <c r="GD50" i="33"/>
  <c r="GE50" i="33" s="1"/>
  <c r="K21" i="33"/>
  <c r="DK21" i="33"/>
  <c r="FX21" i="33"/>
  <c r="BX21" i="33"/>
  <c r="LX21" i="33"/>
  <c r="HK21" i="33"/>
  <c r="KX21" i="33"/>
  <c r="GK21" i="33"/>
  <c r="X21" i="33"/>
  <c r="AX21" i="33"/>
  <c r="HX21" i="33"/>
  <c r="DX21" i="33"/>
  <c r="JX21" i="33"/>
  <c r="CK21" i="33"/>
  <c r="IX21" i="33"/>
  <c r="IK21" i="33"/>
  <c r="CX21" i="33"/>
  <c r="FK21" i="33"/>
  <c r="LK21" i="33"/>
  <c r="KK21" i="33"/>
  <c r="AK21" i="33"/>
  <c r="EK21" i="33"/>
  <c r="GX21" i="33"/>
  <c r="EX21" i="33"/>
  <c r="JK21" i="33"/>
  <c r="BK21" i="33"/>
  <c r="H9" i="14"/>
  <c r="I9" i="14"/>
  <c r="IK46" i="33"/>
  <c r="GX46" i="33"/>
  <c r="CK46" i="33"/>
  <c r="K46" i="33"/>
  <c r="X46" i="33"/>
  <c r="BX46" i="33"/>
  <c r="JK46" i="33"/>
  <c r="CX46" i="33"/>
  <c r="LK46" i="33"/>
  <c r="DX46" i="33"/>
  <c r="KK46" i="33"/>
  <c r="EX46" i="33"/>
  <c r="JX46" i="33"/>
  <c r="LX46" i="33"/>
  <c r="EK46" i="33"/>
  <c r="FK46" i="33"/>
  <c r="GK46" i="33"/>
  <c r="HX46" i="33"/>
  <c r="FX46" i="33"/>
  <c r="DK46" i="33"/>
  <c r="AX46" i="33"/>
  <c r="HK46" i="33"/>
  <c r="AK46" i="33"/>
  <c r="IX46" i="33"/>
  <c r="KX46" i="33"/>
  <c r="BK46" i="33"/>
  <c r="R19" i="14"/>
  <c r="AA23" i="14"/>
  <c r="AA18" i="14"/>
  <c r="AA28" i="14"/>
  <c r="AB18" i="14"/>
  <c r="AA24" i="14"/>
  <c r="AA19" i="14"/>
  <c r="AV42" i="33"/>
  <c r="BI42" i="33"/>
  <c r="FV42" i="33"/>
  <c r="KI42" i="33"/>
  <c r="AI42" i="33"/>
  <c r="LV42" i="33"/>
  <c r="FI42" i="33"/>
  <c r="BV42" i="33"/>
  <c r="CV42" i="33"/>
  <c r="IV42" i="33"/>
  <c r="HV42" i="33"/>
  <c r="DI42" i="33"/>
  <c r="DV42" i="33"/>
  <c r="I42" i="33"/>
  <c r="JV42" i="33"/>
  <c r="GV42" i="33"/>
  <c r="KV42" i="33"/>
  <c r="II42" i="33"/>
  <c r="EI42" i="33"/>
  <c r="JI42" i="33"/>
  <c r="LI42" i="33"/>
  <c r="HI42" i="33"/>
  <c r="EV42" i="33"/>
  <c r="GI42" i="33"/>
  <c r="CI42" i="33"/>
  <c r="V42" i="33"/>
  <c r="DX15" i="39"/>
  <c r="EK15" i="39"/>
  <c r="GX15" i="39"/>
  <c r="HX15" i="39"/>
  <c r="KK15" i="39"/>
  <c r="EX15" i="39"/>
  <c r="DK15" i="39"/>
  <c r="JK15" i="39"/>
  <c r="GK15" i="39"/>
  <c r="LX15" i="39"/>
  <c r="BX15" i="39"/>
  <c r="AK15" i="39"/>
  <c r="LK15" i="39"/>
  <c r="FX15" i="39"/>
  <c r="IX15" i="39"/>
  <c r="FK15" i="39"/>
  <c r="X15" i="39"/>
  <c r="IK15" i="39"/>
  <c r="K15" i="39"/>
  <c r="KX15" i="39"/>
  <c r="JX15" i="39"/>
  <c r="BK15" i="39"/>
  <c r="CX15" i="39"/>
  <c r="CK15" i="39"/>
  <c r="HK15" i="39"/>
  <c r="AX15" i="39"/>
  <c r="IK28" i="39"/>
  <c r="JK28" i="39"/>
  <c r="FX28" i="39"/>
  <c r="JX28" i="39"/>
  <c r="DK28" i="39"/>
  <c r="IX28" i="39"/>
  <c r="CK28" i="39"/>
  <c r="HX28" i="39"/>
  <c r="BX28" i="39"/>
  <c r="EX28" i="39"/>
  <c r="FK28" i="39"/>
  <c r="EK28" i="39"/>
  <c r="BK28" i="39"/>
  <c r="KX28" i="39"/>
  <c r="LX28" i="39"/>
  <c r="X28" i="39"/>
  <c r="KK28" i="39"/>
  <c r="GK28" i="39"/>
  <c r="K28" i="39"/>
  <c r="AX28" i="39"/>
  <c r="DX28" i="39"/>
  <c r="AK28" i="39"/>
  <c r="LK28" i="39"/>
  <c r="GX28" i="39"/>
  <c r="CX28" i="39"/>
  <c r="HK28" i="39"/>
  <c r="CI21" i="39"/>
  <c r="EV21" i="39"/>
  <c r="JV21" i="39"/>
  <c r="JI21" i="39"/>
  <c r="DI21" i="39"/>
  <c r="GV21" i="39"/>
  <c r="BV21" i="39"/>
  <c r="AV21" i="39"/>
  <c r="IV21" i="39"/>
  <c r="EI21" i="39"/>
  <c r="V21" i="39"/>
  <c r="KV21" i="39"/>
  <c r="AI21" i="39"/>
  <c r="CV21" i="39"/>
  <c r="FI21" i="39"/>
  <c r="II21" i="39"/>
  <c r="BI21" i="39"/>
  <c r="FV21" i="39"/>
  <c r="DV21" i="39"/>
  <c r="GI21" i="39"/>
  <c r="LI21" i="39"/>
  <c r="KI21" i="39"/>
  <c r="I21" i="39"/>
  <c r="HV21" i="39"/>
  <c r="HI21" i="39"/>
  <c r="LV21" i="39"/>
  <c r="FX38" i="39"/>
  <c r="KK38" i="39"/>
  <c r="CX38" i="39"/>
  <c r="IK38" i="39"/>
  <c r="BX38" i="39"/>
  <c r="GX38" i="39"/>
  <c r="HX38" i="39"/>
  <c r="X38" i="39"/>
  <c r="EX38" i="39"/>
  <c r="JX38" i="39"/>
  <c r="LK38" i="39"/>
  <c r="BK38" i="39"/>
  <c r="AX38" i="39"/>
  <c r="JK38" i="39"/>
  <c r="KX38" i="39"/>
  <c r="EK38" i="39"/>
  <c r="GK38" i="39"/>
  <c r="HK38" i="39"/>
  <c r="CK38" i="39"/>
  <c r="DK38" i="39"/>
  <c r="IX38" i="39"/>
  <c r="FK38" i="39"/>
  <c r="AK38" i="39"/>
  <c r="LX38" i="39"/>
  <c r="K38" i="39"/>
  <c r="DX38" i="39"/>
  <c r="JS65" i="33"/>
  <c r="JQ65" i="33"/>
  <c r="JR65" i="33" s="1"/>
  <c r="JO67" i="33"/>
  <c r="HS65" i="33"/>
  <c r="HO67" i="33"/>
  <c r="HQ65" i="33"/>
  <c r="HR65" i="33" s="1"/>
  <c r="GS65" i="33"/>
  <c r="GO67" i="33"/>
  <c r="GQ65" i="33"/>
  <c r="GR65" i="33" s="1"/>
  <c r="LC30" i="39"/>
  <c r="BC30" i="39"/>
  <c r="CC30" i="39"/>
  <c r="JC30" i="39"/>
  <c r="BP30" i="39"/>
  <c r="P30" i="39"/>
  <c r="KC30" i="39"/>
  <c r="AC30" i="39"/>
  <c r="JP30" i="39"/>
  <c r="GP30" i="39"/>
  <c r="GC30" i="39"/>
  <c r="FP30" i="39"/>
  <c r="EC30" i="39"/>
  <c r="HC30" i="39"/>
  <c r="CP30" i="39"/>
  <c r="KP30" i="39"/>
  <c r="IC30" i="39"/>
  <c r="FC30" i="39"/>
  <c r="LP30" i="39"/>
  <c r="IP30" i="39"/>
  <c r="MC30" i="39"/>
  <c r="DP30" i="39"/>
  <c r="EP30" i="39"/>
  <c r="DC30" i="39"/>
  <c r="HP30" i="39"/>
  <c r="AP30" i="39"/>
  <c r="JI6" i="33"/>
  <c r="GV6" i="33"/>
  <c r="BI6" i="33"/>
  <c r="DI6" i="33"/>
  <c r="CV6" i="33"/>
  <c r="BV6" i="33"/>
  <c r="FV6" i="33"/>
  <c r="FI6" i="33"/>
  <c r="DV6" i="33"/>
  <c r="KI6" i="33"/>
  <c r="EV6" i="33"/>
  <c r="II6" i="33"/>
  <c r="EI6" i="33"/>
  <c r="AI6" i="33"/>
  <c r="HV6" i="33"/>
  <c r="JV6" i="33"/>
  <c r="LV6" i="33"/>
  <c r="I6" i="33"/>
  <c r="IV6" i="33"/>
  <c r="KV6" i="33"/>
  <c r="V6" i="33"/>
  <c r="AV6" i="33"/>
  <c r="GI6" i="33"/>
  <c r="LI6" i="33"/>
  <c r="CI6" i="33"/>
  <c r="HI6" i="33"/>
  <c r="AA23" i="8"/>
  <c r="AA18" i="8"/>
  <c r="CC42" i="33"/>
  <c r="BC42" i="33"/>
  <c r="AP42" i="33"/>
  <c r="IP42" i="33"/>
  <c r="GP42" i="33"/>
  <c r="GC42" i="33"/>
  <c r="EP42" i="33"/>
  <c r="LC42" i="33"/>
  <c r="P42" i="33"/>
  <c r="DC42" i="33"/>
  <c r="IC42" i="33"/>
  <c r="AC42" i="33"/>
  <c r="FP42" i="33"/>
  <c r="MC42" i="33"/>
  <c r="LP42" i="33"/>
  <c r="KP42" i="33"/>
  <c r="HP42" i="33"/>
  <c r="EC42" i="33"/>
  <c r="HC42" i="33"/>
  <c r="JP42" i="33"/>
  <c r="DP42" i="33"/>
  <c r="JC42" i="33"/>
  <c r="CP42" i="33"/>
  <c r="KC42" i="33"/>
  <c r="BP42" i="33"/>
  <c r="FC42" i="33"/>
  <c r="AP45" i="33"/>
  <c r="LP45" i="33"/>
  <c r="HC45" i="33"/>
  <c r="DC45" i="33"/>
  <c r="CC45" i="33"/>
  <c r="FP45" i="33"/>
  <c r="EC45" i="33"/>
  <c r="P45" i="33"/>
  <c r="JP45" i="33"/>
  <c r="BC45" i="33"/>
  <c r="CP45" i="33"/>
  <c r="MC45" i="33"/>
  <c r="GC45" i="33"/>
  <c r="BP45" i="33"/>
  <c r="GP45" i="33"/>
  <c r="LC45" i="33"/>
  <c r="AC45" i="33"/>
  <c r="IC45" i="33"/>
  <c r="IP45" i="33"/>
  <c r="KC45" i="33"/>
  <c r="HP45" i="33"/>
  <c r="DP45" i="33"/>
  <c r="JC45" i="33"/>
  <c r="KP45" i="33"/>
  <c r="FC45" i="33"/>
  <c r="EP45" i="33"/>
  <c r="BV39" i="33"/>
  <c r="I39" i="33"/>
  <c r="AI39" i="33"/>
  <c r="EI39" i="33"/>
  <c r="DV39" i="33"/>
  <c r="HI39" i="33"/>
  <c r="V39" i="33"/>
  <c r="CI39" i="33"/>
  <c r="GV39" i="33"/>
  <c r="DI39" i="33"/>
  <c r="EV39" i="33"/>
  <c r="KV39" i="33"/>
  <c r="JV39" i="33"/>
  <c r="BI39" i="33"/>
  <c r="AV39" i="33"/>
  <c r="KI39" i="33"/>
  <c r="HV39" i="33"/>
  <c r="LV39" i="33"/>
  <c r="IV39" i="33"/>
  <c r="JI39" i="33"/>
  <c r="GI39" i="33"/>
  <c r="CV39" i="33"/>
  <c r="II39" i="33"/>
  <c r="FI39" i="33"/>
  <c r="LI39" i="33"/>
  <c r="FV39" i="33"/>
  <c r="I44" i="39"/>
  <c r="LI44" i="39"/>
  <c r="GV44" i="39"/>
  <c r="AI44" i="39"/>
  <c r="EV44" i="39"/>
  <c r="LV44" i="39"/>
  <c r="FV44" i="39"/>
  <c r="BI44" i="39"/>
  <c r="JV44" i="39"/>
  <c r="DV44" i="39"/>
  <c r="II44" i="39"/>
  <c r="CI44" i="39"/>
  <c r="DI44" i="39"/>
  <c r="FI44" i="39"/>
  <c r="IV44" i="39"/>
  <c r="JI44" i="39"/>
  <c r="EI44" i="39"/>
  <c r="GI44" i="39"/>
  <c r="HI44" i="39"/>
  <c r="HV44" i="39"/>
  <c r="BV44" i="39"/>
  <c r="CV44" i="39"/>
  <c r="KV44" i="39"/>
  <c r="AV44" i="39"/>
  <c r="V44" i="39"/>
  <c r="KI44" i="39"/>
  <c r="AV23" i="39"/>
  <c r="KI23" i="39"/>
  <c r="EV23" i="39"/>
  <c r="LV23" i="39"/>
  <c r="DI23" i="39"/>
  <c r="GV23" i="39"/>
  <c r="FV23" i="39"/>
  <c r="IV23" i="39"/>
  <c r="BI23" i="39"/>
  <c r="KV23" i="39"/>
  <c r="JI23" i="39"/>
  <c r="BV23" i="39"/>
  <c r="II23" i="39"/>
  <c r="DV23" i="39"/>
  <c r="JV23" i="39"/>
  <c r="HV23" i="39"/>
  <c r="GI23" i="39"/>
  <c r="V23" i="39"/>
  <c r="CI23" i="39"/>
  <c r="LI23" i="39"/>
  <c r="EI23" i="39"/>
  <c r="FI23" i="39"/>
  <c r="AI23" i="39"/>
  <c r="HI23" i="39"/>
  <c r="I23" i="39"/>
  <c r="CV23" i="39"/>
  <c r="KC9" i="33"/>
  <c r="FC9" i="33"/>
  <c r="DC9" i="33"/>
  <c r="HC9" i="33"/>
  <c r="IP9" i="33"/>
  <c r="EC9" i="33"/>
  <c r="AC9" i="33"/>
  <c r="LP9" i="33"/>
  <c r="GP9" i="33"/>
  <c r="EP9" i="33"/>
  <c r="P9" i="33"/>
  <c r="AP9" i="33"/>
  <c r="KP9" i="33"/>
  <c r="CC9" i="33"/>
  <c r="IC9" i="33"/>
  <c r="BP9" i="33"/>
  <c r="LC9" i="33"/>
  <c r="JC9" i="33"/>
  <c r="BC9" i="33"/>
  <c r="JP9" i="33"/>
  <c r="HP9" i="33"/>
  <c r="MC9" i="33"/>
  <c r="FP9" i="33"/>
  <c r="GC9" i="33"/>
  <c r="CP9" i="33"/>
  <c r="DP9" i="33"/>
  <c r="FX24" i="39"/>
  <c r="JK24" i="39"/>
  <c r="GX24" i="39"/>
  <c r="FK24" i="39"/>
  <c r="HX24" i="39"/>
  <c r="K24" i="39"/>
  <c r="CX24" i="39"/>
  <c r="IK24" i="39"/>
  <c r="GK24" i="39"/>
  <c r="LK24" i="39"/>
  <c r="JX24" i="39"/>
  <c r="X24" i="39"/>
  <c r="AX24" i="39"/>
  <c r="KK24" i="39"/>
  <c r="BK24" i="39"/>
  <c r="AK24" i="39"/>
  <c r="EK24" i="39"/>
  <c r="DX24" i="39"/>
  <c r="HK24" i="39"/>
  <c r="BX24" i="39"/>
  <c r="LX24" i="39"/>
  <c r="IX24" i="39"/>
  <c r="DK24" i="39"/>
  <c r="EX24" i="39"/>
  <c r="KX24" i="39"/>
  <c r="CK24" i="39"/>
  <c r="EF49" i="33"/>
  <c r="ED49" i="33"/>
  <c r="EE49" i="33" s="1"/>
  <c r="ES49" i="33"/>
  <c r="EQ49" i="33"/>
  <c r="ER49" i="33" s="1"/>
  <c r="IS49" i="33"/>
  <c r="IQ49" i="33"/>
  <c r="IR49" i="33" s="1"/>
  <c r="AA33" i="12"/>
  <c r="AC19" i="12"/>
  <c r="DX35" i="39"/>
  <c r="AK35" i="39"/>
  <c r="X35" i="39"/>
  <c r="FX35" i="39"/>
  <c r="GX35" i="39"/>
  <c r="EK35" i="39"/>
  <c r="JX35" i="39"/>
  <c r="CX35" i="39"/>
  <c r="K35" i="39"/>
  <c r="KX35" i="39"/>
  <c r="DK35" i="39"/>
  <c r="BX35" i="39"/>
  <c r="CK35" i="39"/>
  <c r="LX35" i="39"/>
  <c r="GK35" i="39"/>
  <c r="FK35" i="39"/>
  <c r="KK35" i="39"/>
  <c r="JK35" i="39"/>
  <c r="AX35" i="39"/>
  <c r="HK35" i="39"/>
  <c r="BK35" i="39"/>
  <c r="HX35" i="39"/>
  <c r="LK35" i="39"/>
  <c r="IX35" i="39"/>
  <c r="IK35" i="39"/>
  <c r="EX35" i="39"/>
  <c r="CS55" i="33"/>
  <c r="CQ55" i="33"/>
  <c r="CR55" i="33" s="1"/>
  <c r="ES55" i="33"/>
  <c r="EQ55" i="33"/>
  <c r="ER55" i="33" s="1"/>
  <c r="HF55" i="33"/>
  <c r="HD55" i="33"/>
  <c r="HE55" i="33" s="1"/>
  <c r="KF52" i="33"/>
  <c r="KD52" i="33"/>
  <c r="KE52" i="33" s="1"/>
  <c r="S52" i="33"/>
  <c r="Q52" i="33"/>
  <c r="R52" i="33" s="1"/>
  <c r="GS52" i="33"/>
  <c r="GQ52" i="33"/>
  <c r="GR52" i="33" s="1"/>
  <c r="IV22" i="33"/>
  <c r="DV22" i="33"/>
  <c r="HV22" i="33"/>
  <c r="BV22" i="33"/>
  <c r="AV22" i="33"/>
  <c r="KI22" i="33"/>
  <c r="LI22" i="33"/>
  <c r="JV22" i="33"/>
  <c r="I22" i="33"/>
  <c r="GI22" i="33"/>
  <c r="CI22" i="33"/>
  <c r="EI22" i="33"/>
  <c r="FV22" i="33"/>
  <c r="V22" i="33"/>
  <c r="CV22" i="33"/>
  <c r="LV22" i="33"/>
  <c r="HI22" i="33"/>
  <c r="JI22" i="33"/>
  <c r="KV22" i="33"/>
  <c r="II22" i="33"/>
  <c r="EV22" i="33"/>
  <c r="FI22" i="33"/>
  <c r="BI22" i="33"/>
  <c r="GV22" i="33"/>
  <c r="AI22" i="33"/>
  <c r="DI22" i="33"/>
  <c r="H7" i="13"/>
  <c r="I7" i="13"/>
  <c r="GS51" i="33"/>
  <c r="GQ51" i="33"/>
  <c r="GR51" i="33" s="1"/>
  <c r="IF51" i="33"/>
  <c r="ID51" i="33"/>
  <c r="IE51" i="33" s="1"/>
  <c r="HF51" i="33"/>
  <c r="HD51" i="33"/>
  <c r="HE51" i="33" s="1"/>
  <c r="AB33" i="13"/>
  <c r="AC24" i="13"/>
  <c r="R18" i="13"/>
  <c r="AC30" i="11"/>
  <c r="AC35" i="11"/>
  <c r="R24" i="11"/>
  <c r="R18" i="11"/>
  <c r="AB20" i="11"/>
  <c r="AA29" i="11"/>
  <c r="IV11" i="39"/>
  <c r="II11" i="39"/>
  <c r="BV11" i="39"/>
  <c r="CV11" i="39"/>
  <c r="JV11" i="39"/>
  <c r="DI11" i="39"/>
  <c r="FI11" i="39"/>
  <c r="EI11" i="39"/>
  <c r="GV11" i="39"/>
  <c r="GI11" i="39"/>
  <c r="LV11" i="39"/>
  <c r="AV11" i="39"/>
  <c r="HI11" i="39"/>
  <c r="V11" i="39"/>
  <c r="DV11" i="39"/>
  <c r="KV11" i="39"/>
  <c r="I11" i="39"/>
  <c r="CI11" i="39"/>
  <c r="EV11" i="39"/>
  <c r="KI11" i="39"/>
  <c r="LI11" i="39"/>
  <c r="BI11" i="39"/>
  <c r="HV11" i="39"/>
  <c r="AI11" i="39"/>
  <c r="FV11" i="39"/>
  <c r="JI11" i="39"/>
  <c r="GX43" i="33"/>
  <c r="IK43" i="33"/>
  <c r="X43" i="33"/>
  <c r="DX43" i="33"/>
  <c r="KK43" i="33"/>
  <c r="AK43" i="33"/>
  <c r="HK43" i="33"/>
  <c r="BX43" i="33"/>
  <c r="IX43" i="33"/>
  <c r="JX43" i="33"/>
  <c r="FX43" i="33"/>
  <c r="BK43" i="33"/>
  <c r="AX43" i="33"/>
  <c r="EX43" i="33"/>
  <c r="EK43" i="33"/>
  <c r="CX43" i="33"/>
  <c r="JK43" i="33"/>
  <c r="FK43" i="33"/>
  <c r="CK43" i="33"/>
  <c r="HX43" i="33"/>
  <c r="DK43" i="33"/>
  <c r="GK43" i="33"/>
  <c r="LX43" i="33"/>
  <c r="KX43" i="33"/>
  <c r="K43" i="33"/>
  <c r="LK43" i="33"/>
  <c r="V16" i="39"/>
  <c r="BV16" i="39"/>
  <c r="FI16" i="39"/>
  <c r="LV16" i="39"/>
  <c r="CI16" i="39"/>
  <c r="AI16" i="39"/>
  <c r="GI16" i="39"/>
  <c r="DV16" i="39"/>
  <c r="KI16" i="39"/>
  <c r="BI16" i="39"/>
  <c r="JI16" i="39"/>
  <c r="JV16" i="39"/>
  <c r="AV16" i="39"/>
  <c r="I16" i="39"/>
  <c r="FV16" i="39"/>
  <c r="CV16" i="39"/>
  <c r="DI16" i="39"/>
  <c r="HV16" i="39"/>
  <c r="EI16" i="39"/>
  <c r="HI16" i="39"/>
  <c r="II16" i="39"/>
  <c r="EV16" i="39"/>
  <c r="KV16" i="39"/>
  <c r="IV16" i="39"/>
  <c r="GV16" i="39"/>
  <c r="LI16" i="39"/>
  <c r="JC25" i="39"/>
  <c r="LP25" i="39"/>
  <c r="CP25" i="39"/>
  <c r="AP25" i="39"/>
  <c r="BP25" i="39"/>
  <c r="HC25" i="39"/>
  <c r="LC25" i="39"/>
  <c r="FC25" i="39"/>
  <c r="KP25" i="39"/>
  <c r="FP25" i="39"/>
  <c r="KC25" i="39"/>
  <c r="IC25" i="39"/>
  <c r="EC25" i="39"/>
  <c r="JP25" i="39"/>
  <c r="MC25" i="39"/>
  <c r="HP25" i="39"/>
  <c r="P25" i="39"/>
  <c r="CC25" i="39"/>
  <c r="GC25" i="39"/>
  <c r="DC25" i="39"/>
  <c r="AC25" i="39"/>
  <c r="DP25" i="39"/>
  <c r="GP25" i="39"/>
  <c r="IP25" i="39"/>
  <c r="EP25" i="39"/>
  <c r="BC25" i="39"/>
  <c r="AK7" i="39"/>
  <c r="CK7" i="39"/>
  <c r="IK7" i="39"/>
  <c r="EX7" i="39"/>
  <c r="DK7" i="39"/>
  <c r="KK7" i="39"/>
  <c r="HK7" i="39"/>
  <c r="EK7" i="39"/>
  <c r="HX7" i="39"/>
  <c r="DX7" i="39"/>
  <c r="BX7" i="39"/>
  <c r="CX7" i="39"/>
  <c r="AX7" i="39"/>
  <c r="X7" i="39"/>
  <c r="BK7" i="39"/>
  <c r="FK7" i="39"/>
  <c r="LX7" i="39"/>
  <c r="JX7" i="39"/>
  <c r="JK7" i="39"/>
  <c r="LK7" i="39"/>
  <c r="IX7" i="39"/>
  <c r="GK7" i="39"/>
  <c r="FX7" i="39"/>
  <c r="GX7" i="39"/>
  <c r="K7" i="39"/>
  <c r="KX7" i="39"/>
  <c r="AS53" i="33"/>
  <c r="AQ53" i="33"/>
  <c r="AR53" i="33" s="1"/>
  <c r="CS53" i="33"/>
  <c r="CQ53" i="33"/>
  <c r="CR53" i="33" s="1"/>
  <c r="EF53" i="33"/>
  <c r="ED53" i="33"/>
  <c r="EE53" i="33" s="1"/>
  <c r="R20" i="10"/>
  <c r="R30" i="10"/>
  <c r="K37" i="33"/>
  <c r="BK37" i="33"/>
  <c r="KX37" i="33"/>
  <c r="CX37" i="33"/>
  <c r="FX37" i="33"/>
  <c r="JK37" i="33"/>
  <c r="IK37" i="33"/>
  <c r="DX37" i="33"/>
  <c r="HX37" i="33"/>
  <c r="AX37" i="33"/>
  <c r="FK37" i="33"/>
  <c r="JX37" i="33"/>
  <c r="IX37" i="33"/>
  <c r="DK37" i="33"/>
  <c r="BX37" i="33"/>
  <c r="X37" i="33"/>
  <c r="LX37" i="33"/>
  <c r="AK37" i="33"/>
  <c r="KK37" i="33"/>
  <c r="EX37" i="33"/>
  <c r="LK37" i="33"/>
  <c r="HK37" i="33"/>
  <c r="CK37" i="33"/>
  <c r="GK37" i="33"/>
  <c r="GX37" i="33"/>
  <c r="EK37" i="33"/>
  <c r="IP28" i="39"/>
  <c r="GP28" i="39"/>
  <c r="FC28" i="39"/>
  <c r="LP28" i="39"/>
  <c r="HP28" i="39"/>
  <c r="KP28" i="39"/>
  <c r="HC28" i="39"/>
  <c r="FP28" i="39"/>
  <c r="BC28" i="39"/>
  <c r="DP28" i="39"/>
  <c r="AP28" i="39"/>
  <c r="AC28" i="39"/>
  <c r="JC28" i="39"/>
  <c r="IC28" i="39"/>
  <c r="CC28" i="39"/>
  <c r="EP28" i="39"/>
  <c r="BP28" i="39"/>
  <c r="DC28" i="39"/>
  <c r="GC28" i="39"/>
  <c r="JP28" i="39"/>
  <c r="P28" i="39"/>
  <c r="CP28" i="39"/>
  <c r="EC28" i="39"/>
  <c r="LC28" i="39"/>
  <c r="MC28" i="39"/>
  <c r="KC28" i="39"/>
  <c r="M10" i="14"/>
  <c r="H4" i="14"/>
  <c r="I4" i="14"/>
  <c r="GK23" i="33"/>
  <c r="FX23" i="33"/>
  <c r="GX23" i="33"/>
  <c r="EK23" i="33"/>
  <c r="LX23" i="33"/>
  <c r="KX23" i="33"/>
  <c r="FK23" i="33"/>
  <c r="DK23" i="33"/>
  <c r="IX23" i="33"/>
  <c r="K23" i="33"/>
  <c r="CX23" i="33"/>
  <c r="LK23" i="33"/>
  <c r="HK23" i="33"/>
  <c r="DX23" i="33"/>
  <c r="JX23" i="33"/>
  <c r="JK23" i="33"/>
  <c r="BX23" i="33"/>
  <c r="BK23" i="33"/>
  <c r="IK23" i="33"/>
  <c r="HX23" i="33"/>
  <c r="X23" i="33"/>
  <c r="EX23" i="33"/>
  <c r="AX23" i="33"/>
  <c r="CK23" i="33"/>
  <c r="AK23" i="33"/>
  <c r="KK23" i="33"/>
  <c r="CS48" i="33"/>
  <c r="CQ48" i="33"/>
  <c r="CR48" i="33" s="1"/>
  <c r="LS48" i="33"/>
  <c r="LQ48" i="33"/>
  <c r="LR48" i="33" s="1"/>
  <c r="JS48" i="33"/>
  <c r="JQ48" i="33"/>
  <c r="JR48" i="33" s="1"/>
  <c r="DF50" i="33"/>
  <c r="DD50" i="33"/>
  <c r="DE50" i="33" s="1"/>
  <c r="H9" i="10"/>
  <c r="I9" i="10"/>
  <c r="JF54" i="33"/>
  <c r="JD54" i="33"/>
  <c r="JE54" i="33" s="1"/>
  <c r="MF54" i="33"/>
  <c r="MD54" i="33"/>
  <c r="ME54" i="33" s="1"/>
  <c r="CS54" i="33"/>
  <c r="CQ54" i="33"/>
  <c r="CR54" i="33" s="1"/>
  <c r="MF50" i="33"/>
  <c r="MD50" i="33"/>
  <c r="ME50" i="33" s="1"/>
  <c r="KF50" i="33"/>
  <c r="KD50" i="33"/>
  <c r="KE50" i="33" s="1"/>
  <c r="CS50" i="33"/>
  <c r="CQ50" i="33"/>
  <c r="CR50" i="33" s="1"/>
  <c r="II38" i="33"/>
  <c r="BI38" i="33"/>
  <c r="EI38" i="33"/>
  <c r="AI38" i="33"/>
  <c r="CV38" i="33"/>
  <c r="FV38" i="33"/>
  <c r="JV38" i="33"/>
  <c r="HV38" i="33"/>
  <c r="KI38" i="33"/>
  <c r="BV38" i="33"/>
  <c r="AV38" i="33"/>
  <c r="LV38" i="33"/>
  <c r="EV38" i="33"/>
  <c r="JI38" i="33"/>
  <c r="HI38" i="33"/>
  <c r="KV38" i="33"/>
  <c r="I38" i="33"/>
  <c r="IV38" i="33"/>
  <c r="DI38" i="33"/>
  <c r="DV38" i="33"/>
  <c r="LI38" i="33"/>
  <c r="FI38" i="33"/>
  <c r="CI38" i="33"/>
  <c r="GV38" i="33"/>
  <c r="V38" i="33"/>
  <c r="GI38" i="33"/>
  <c r="R30" i="14"/>
  <c r="H5" i="8"/>
  <c r="I5" i="8"/>
  <c r="GP43" i="33"/>
  <c r="LC43" i="33"/>
  <c r="HP43" i="33"/>
  <c r="MC43" i="33"/>
  <c r="IC43" i="33"/>
  <c r="KP43" i="33"/>
  <c r="KC43" i="33"/>
  <c r="CP43" i="33"/>
  <c r="GC43" i="33"/>
  <c r="FP43" i="33"/>
  <c r="BP43" i="33"/>
  <c r="EC43" i="33"/>
  <c r="DP43" i="33"/>
  <c r="CC43" i="33"/>
  <c r="AC43" i="33"/>
  <c r="EP43" i="33"/>
  <c r="FC43" i="33"/>
  <c r="LP43" i="33"/>
  <c r="IP43" i="33"/>
  <c r="JC43" i="33"/>
  <c r="P43" i="33"/>
  <c r="JP43" i="33"/>
  <c r="BC43" i="33"/>
  <c r="HC43" i="33"/>
  <c r="AP43" i="33"/>
  <c r="DC43" i="33"/>
  <c r="GK38" i="33"/>
  <c r="AK38" i="33"/>
  <c r="KX38" i="33"/>
  <c r="CK38" i="33"/>
  <c r="CX38" i="33"/>
  <c r="FK38" i="33"/>
  <c r="K38" i="33"/>
  <c r="EK38" i="33"/>
  <c r="GX38" i="33"/>
  <c r="FX38" i="33"/>
  <c r="IX38" i="33"/>
  <c r="KK38" i="33"/>
  <c r="DK38" i="33"/>
  <c r="DX38" i="33"/>
  <c r="HK38" i="33"/>
  <c r="LX38" i="33"/>
  <c r="HX38" i="33"/>
  <c r="IK38" i="33"/>
  <c r="EX38" i="33"/>
  <c r="LK38" i="33"/>
  <c r="JK38" i="33"/>
  <c r="X38" i="33"/>
  <c r="BK38" i="33"/>
  <c r="BX38" i="33"/>
  <c r="JX38" i="33"/>
  <c r="AX38" i="33"/>
  <c r="ES65" i="33"/>
  <c r="EO67" i="33"/>
  <c r="EQ65" i="33"/>
  <c r="ER65" i="33" s="1"/>
  <c r="BF65" i="33"/>
  <c r="BB67" i="33"/>
  <c r="BD65" i="33"/>
  <c r="BE65" i="33" s="1"/>
  <c r="AS65" i="33"/>
  <c r="AQ65" i="33"/>
  <c r="AR65" i="33" s="1"/>
  <c r="AO67" i="33"/>
  <c r="AB28" i="8"/>
  <c r="AB23" i="8"/>
  <c r="AC29" i="8"/>
  <c r="AC34" i="8"/>
  <c r="AC20" i="8"/>
  <c r="AA34" i="8"/>
  <c r="R33" i="8"/>
  <c r="H5" i="14"/>
  <c r="I5" i="14"/>
  <c r="H8" i="14"/>
  <c r="I8" i="14"/>
  <c r="KV39" i="39"/>
  <c r="BI39" i="39"/>
  <c r="I39" i="39"/>
  <c r="CI39" i="39"/>
  <c r="EI39" i="39"/>
  <c r="EV39" i="39"/>
  <c r="FV39" i="39"/>
  <c r="HI39" i="39"/>
  <c r="JI39" i="39"/>
  <c r="LV39" i="39"/>
  <c r="DV39" i="39"/>
  <c r="JV39" i="39"/>
  <c r="HV39" i="39"/>
  <c r="DI39" i="39"/>
  <c r="IV39" i="39"/>
  <c r="II39" i="39"/>
  <c r="CV39" i="39"/>
  <c r="GV39" i="39"/>
  <c r="AI39" i="39"/>
  <c r="FI39" i="39"/>
  <c r="AV39" i="39"/>
  <c r="V39" i="39"/>
  <c r="KI39" i="39"/>
  <c r="LI39" i="39"/>
  <c r="GI39" i="39"/>
  <c r="BV39" i="39"/>
  <c r="GX8" i="33"/>
  <c r="X8" i="33"/>
  <c r="KX8" i="33"/>
  <c r="EX8" i="33"/>
  <c r="FK8" i="33"/>
  <c r="BX8" i="33"/>
  <c r="CK8" i="33"/>
  <c r="HK8" i="33"/>
  <c r="IK8" i="33"/>
  <c r="HX8" i="33"/>
  <c r="KK8" i="33"/>
  <c r="EK8" i="33"/>
  <c r="JK8" i="33"/>
  <c r="AK8" i="33"/>
  <c r="BK8" i="33"/>
  <c r="DX8" i="33"/>
  <c r="CX8" i="33"/>
  <c r="AX8" i="33"/>
  <c r="JX8" i="33"/>
  <c r="K8" i="33"/>
  <c r="IX8" i="33"/>
  <c r="FX8" i="33"/>
  <c r="GK8" i="33"/>
  <c r="LK8" i="33"/>
  <c r="LX8" i="33"/>
  <c r="DK8" i="33"/>
  <c r="BC9" i="39"/>
  <c r="AC9" i="39"/>
  <c r="LC9" i="39"/>
  <c r="IP9" i="39"/>
  <c r="KP9" i="39"/>
  <c r="DP9" i="39"/>
  <c r="GP9" i="39"/>
  <c r="CP9" i="39"/>
  <c r="EC9" i="39"/>
  <c r="HP9" i="39"/>
  <c r="AP9" i="39"/>
  <c r="KC9" i="39"/>
  <c r="EP9" i="39"/>
  <c r="GC9" i="39"/>
  <c r="P9" i="39"/>
  <c r="BP9" i="39"/>
  <c r="DC9" i="39"/>
  <c r="IC9" i="39"/>
  <c r="FC9" i="39"/>
  <c r="MC9" i="39"/>
  <c r="HC9" i="39"/>
  <c r="FP9" i="39"/>
  <c r="JP9" i="39"/>
  <c r="JC9" i="39"/>
  <c r="LP9" i="39"/>
  <c r="CC9" i="39"/>
  <c r="JF49" i="33"/>
  <c r="JD49" i="33"/>
  <c r="JE49" i="33" s="1"/>
  <c r="LF49" i="33"/>
  <c r="LD49" i="33"/>
  <c r="LE49" i="33" s="1"/>
  <c r="GS49" i="33"/>
  <c r="GQ49" i="33"/>
  <c r="GR49" i="33" s="1"/>
  <c r="AB18" i="12"/>
  <c r="AA28" i="12"/>
  <c r="AA23" i="12"/>
  <c r="AA18" i="12"/>
  <c r="R4" i="12"/>
  <c r="CV27" i="33"/>
  <c r="AI27" i="33"/>
  <c r="GI27" i="33"/>
  <c r="BI27" i="33"/>
  <c r="FV27" i="33"/>
  <c r="DI27" i="33"/>
  <c r="GV27" i="33"/>
  <c r="HI27" i="33"/>
  <c r="DV27" i="33"/>
  <c r="I27" i="33"/>
  <c r="EI27" i="33"/>
  <c r="LI27" i="33"/>
  <c r="HV27" i="33"/>
  <c r="JV27" i="33"/>
  <c r="LV27" i="33"/>
  <c r="IV27" i="33"/>
  <c r="BV27" i="33"/>
  <c r="KV27" i="33"/>
  <c r="CI27" i="33"/>
  <c r="KI27" i="33"/>
  <c r="V27" i="33"/>
  <c r="II27" i="33"/>
  <c r="AV27" i="33"/>
  <c r="FI27" i="33"/>
  <c r="EV27" i="33"/>
  <c r="JI27" i="33"/>
  <c r="DX22" i="33"/>
  <c r="AK22" i="33"/>
  <c r="GK22" i="33"/>
  <c r="GX22" i="33"/>
  <c r="K22" i="33"/>
  <c r="IX22" i="33"/>
  <c r="KK22" i="33"/>
  <c r="BX22" i="33"/>
  <c r="LX22" i="33"/>
  <c r="HK22" i="33"/>
  <c r="CX22" i="33"/>
  <c r="BK22" i="33"/>
  <c r="EX22" i="33"/>
  <c r="LK22" i="33"/>
  <c r="AX22" i="33"/>
  <c r="JX22" i="33"/>
  <c r="HX22" i="33"/>
  <c r="IK22" i="33"/>
  <c r="CK22" i="33"/>
  <c r="FX22" i="33"/>
  <c r="JK22" i="33"/>
  <c r="FK22" i="33"/>
  <c r="DK22" i="33"/>
  <c r="X22" i="33"/>
  <c r="EK22" i="33"/>
  <c r="KX22" i="33"/>
  <c r="KF55" i="33"/>
  <c r="KD55" i="33"/>
  <c r="KE55" i="33" s="1"/>
  <c r="EF55" i="33"/>
  <c r="ED55" i="33"/>
  <c r="EE55" i="33" s="1"/>
  <c r="BS55" i="33"/>
  <c r="BQ55" i="33"/>
  <c r="BR55" i="33" s="1"/>
  <c r="H8" i="13"/>
  <c r="I8" i="13"/>
  <c r="DC27" i="33"/>
  <c r="GC27" i="33"/>
  <c r="AP27" i="33"/>
  <c r="CP27" i="33"/>
  <c r="KC27" i="33"/>
  <c r="JC27" i="33"/>
  <c r="IP27" i="33"/>
  <c r="JP27" i="33"/>
  <c r="HC27" i="33"/>
  <c r="CC27" i="33"/>
  <c r="BC27" i="33"/>
  <c r="AC27" i="33"/>
  <c r="MC27" i="33"/>
  <c r="GP27" i="33"/>
  <c r="EC27" i="33"/>
  <c r="KP27" i="33"/>
  <c r="EP27" i="33"/>
  <c r="FC27" i="33"/>
  <c r="FP27" i="33"/>
  <c r="LP27" i="33"/>
  <c r="IC27" i="33"/>
  <c r="DP27" i="33"/>
  <c r="LC27" i="33"/>
  <c r="BP27" i="33"/>
  <c r="HP27" i="33"/>
  <c r="P27" i="33"/>
  <c r="BS52" i="33"/>
  <c r="BQ52" i="33"/>
  <c r="BR52" i="33" s="1"/>
  <c r="GF52" i="33"/>
  <c r="GD52" i="33"/>
  <c r="GE52" i="33" s="1"/>
  <c r="LF52" i="33"/>
  <c r="LD52" i="33"/>
  <c r="LE52" i="33" s="1"/>
  <c r="DC37" i="39"/>
  <c r="MC37" i="39"/>
  <c r="HP37" i="39"/>
  <c r="FP37" i="39"/>
  <c r="HC37" i="39"/>
  <c r="CC37" i="39"/>
  <c r="JP37" i="39"/>
  <c r="IC37" i="39"/>
  <c r="GC37" i="39"/>
  <c r="DP37" i="39"/>
  <c r="P37" i="39"/>
  <c r="BP37" i="39"/>
  <c r="KC37" i="39"/>
  <c r="BC37" i="39"/>
  <c r="AC37" i="39"/>
  <c r="EC37" i="39"/>
  <c r="LP37" i="39"/>
  <c r="FC37" i="39"/>
  <c r="AP37" i="39"/>
  <c r="GP37" i="39"/>
  <c r="EP37" i="39"/>
  <c r="LC37" i="39"/>
  <c r="KP37" i="39"/>
  <c r="JC37" i="39"/>
  <c r="IP37" i="39"/>
  <c r="CP37" i="39"/>
  <c r="AF51" i="33"/>
  <c r="AD51" i="33"/>
  <c r="AE51" i="33" s="1"/>
  <c r="LS51" i="33"/>
  <c r="LQ51" i="33"/>
  <c r="LR51" i="33" s="1"/>
  <c r="JF51" i="33"/>
  <c r="JD51" i="33"/>
  <c r="JE51" i="33" s="1"/>
  <c r="LI34" i="33"/>
  <c r="I34" i="33"/>
  <c r="HV34" i="33"/>
  <c r="GV34" i="33"/>
  <c r="GI34" i="33"/>
  <c r="FI34" i="33"/>
  <c r="JV34" i="33"/>
  <c r="HI34" i="33"/>
  <c r="AV34" i="33"/>
  <c r="LV34" i="33"/>
  <c r="AI34" i="33"/>
  <c r="DI34" i="33"/>
  <c r="DV34" i="33"/>
  <c r="EI34" i="33"/>
  <c r="CI34" i="33"/>
  <c r="JI34" i="33"/>
  <c r="IV34" i="33"/>
  <c r="BI34" i="33"/>
  <c r="KV34" i="33"/>
  <c r="EV34" i="33"/>
  <c r="V34" i="33"/>
  <c r="KI34" i="33"/>
  <c r="BV34" i="33"/>
  <c r="CV34" i="33"/>
  <c r="FV34" i="33"/>
  <c r="II34" i="33"/>
  <c r="CI36" i="33"/>
  <c r="AV36" i="33"/>
  <c r="V36" i="33"/>
  <c r="JI36" i="33"/>
  <c r="BI36" i="33"/>
  <c r="GI36" i="33"/>
  <c r="FV36" i="33"/>
  <c r="HI36" i="33"/>
  <c r="KV36" i="33"/>
  <c r="II36" i="33"/>
  <c r="AI36" i="33"/>
  <c r="JV36" i="33"/>
  <c r="LI36" i="33"/>
  <c r="CV36" i="33"/>
  <c r="DI36" i="33"/>
  <c r="IV36" i="33"/>
  <c r="LV36" i="33"/>
  <c r="KI36" i="33"/>
  <c r="BV36" i="33"/>
  <c r="EV36" i="33"/>
  <c r="HV36" i="33"/>
  <c r="GV36" i="33"/>
  <c r="DV36" i="33"/>
  <c r="I36" i="33"/>
  <c r="FI36" i="33"/>
  <c r="EI36" i="33"/>
  <c r="AA19" i="11"/>
  <c r="AA24" i="11"/>
  <c r="I29" i="39"/>
  <c r="LV29" i="39"/>
  <c r="EI29" i="39"/>
  <c r="FI29" i="39"/>
  <c r="GI29" i="39"/>
  <c r="JV29" i="39"/>
  <c r="CV29" i="39"/>
  <c r="JI29" i="39"/>
  <c r="HI29" i="39"/>
  <c r="CI29" i="39"/>
  <c r="FV29" i="39"/>
  <c r="HV29" i="39"/>
  <c r="EV29" i="39"/>
  <c r="GV29" i="39"/>
  <c r="AI29" i="39"/>
  <c r="KI29" i="39"/>
  <c r="IV29" i="39"/>
  <c r="DI29" i="39"/>
  <c r="DV29" i="39"/>
  <c r="II29" i="39"/>
  <c r="KV29" i="39"/>
  <c r="AV29" i="39"/>
  <c r="BV29" i="39"/>
  <c r="V29" i="39"/>
  <c r="BI29" i="39"/>
  <c r="LI29" i="39"/>
  <c r="X17" i="33"/>
  <c r="IX17" i="33"/>
  <c r="KX17" i="33"/>
  <c r="GK17" i="33"/>
  <c r="HK17" i="33"/>
  <c r="K17" i="33"/>
  <c r="JX17" i="33"/>
  <c r="DX17" i="33"/>
  <c r="EX17" i="33"/>
  <c r="LX17" i="33"/>
  <c r="CK17" i="33"/>
  <c r="HX17" i="33"/>
  <c r="EK17" i="33"/>
  <c r="BX17" i="33"/>
  <c r="AK17" i="33"/>
  <c r="BK17" i="33"/>
  <c r="FX17" i="33"/>
  <c r="FK17" i="33"/>
  <c r="GX17" i="33"/>
  <c r="DK17" i="33"/>
  <c r="LK17" i="33"/>
  <c r="JK17" i="33"/>
  <c r="AX17" i="33"/>
  <c r="CX17" i="33"/>
  <c r="IK17" i="33"/>
  <c r="KK17" i="33"/>
  <c r="I9" i="12"/>
  <c r="H9" i="12"/>
  <c r="BV28" i="39"/>
  <c r="KI28" i="39"/>
  <c r="JI28" i="39"/>
  <c r="GI28" i="39"/>
  <c r="AI28" i="39"/>
  <c r="V28" i="39"/>
  <c r="FI28" i="39"/>
  <c r="EI28" i="39"/>
  <c r="I28" i="39"/>
  <c r="EV28" i="39"/>
  <c r="CV28" i="39"/>
  <c r="JV28" i="39"/>
  <c r="BI28" i="39"/>
  <c r="AV28" i="39"/>
  <c r="FV28" i="39"/>
  <c r="DI28" i="39"/>
  <c r="CI28" i="39"/>
  <c r="DV28" i="39"/>
  <c r="II28" i="39"/>
  <c r="HV28" i="39"/>
  <c r="LI28" i="39"/>
  <c r="LV28" i="39"/>
  <c r="IV28" i="39"/>
  <c r="HI28" i="39"/>
  <c r="KV28" i="39"/>
  <c r="GV28" i="39"/>
  <c r="LF53" i="33"/>
  <c r="LD53" i="33"/>
  <c r="LE53" i="33" s="1"/>
  <c r="FF53" i="33"/>
  <c r="FD53" i="33"/>
  <c r="FE53" i="33" s="1"/>
  <c r="HS53" i="33"/>
  <c r="HQ53" i="33"/>
  <c r="HR53" i="33" s="1"/>
  <c r="IV13" i="33"/>
  <c r="V13" i="33"/>
  <c r="I13" i="33"/>
  <c r="FV13" i="33"/>
  <c r="KI13" i="33"/>
  <c r="AI13" i="33"/>
  <c r="LI13" i="33"/>
  <c r="CV13" i="33"/>
  <c r="CI13" i="33"/>
  <c r="BI13" i="33"/>
  <c r="GI13" i="33"/>
  <c r="II13" i="33"/>
  <c r="JV13" i="33"/>
  <c r="DI13" i="33"/>
  <c r="KV13" i="33"/>
  <c r="DV13" i="33"/>
  <c r="HI13" i="33"/>
  <c r="GV13" i="33"/>
  <c r="LV13" i="33"/>
  <c r="HV13" i="33"/>
  <c r="BV13" i="33"/>
  <c r="FI13" i="33"/>
  <c r="JI13" i="33"/>
  <c r="EV13" i="33"/>
  <c r="EI13" i="33"/>
  <c r="AV13" i="33"/>
  <c r="AA23" i="10"/>
  <c r="AA18" i="10"/>
  <c r="CP28" i="33"/>
  <c r="DC28" i="33"/>
  <c r="AC28" i="33"/>
  <c r="P28" i="33"/>
  <c r="LC28" i="33"/>
  <c r="EP28" i="33"/>
  <c r="KC28" i="33"/>
  <c r="IP28" i="33"/>
  <c r="HP28" i="33"/>
  <c r="BP28" i="33"/>
  <c r="KP28" i="33"/>
  <c r="JP28" i="33"/>
  <c r="JC28" i="33"/>
  <c r="IC28" i="33"/>
  <c r="HC28" i="33"/>
  <c r="GP28" i="33"/>
  <c r="MC28" i="33"/>
  <c r="BC28" i="33"/>
  <c r="GC28" i="33"/>
  <c r="FC28" i="33"/>
  <c r="LP28" i="33"/>
  <c r="AP28" i="33"/>
  <c r="EC28" i="33"/>
  <c r="FP28" i="33"/>
  <c r="CC28" i="33"/>
  <c r="DP28" i="33"/>
  <c r="LV31" i="33"/>
  <c r="FI31" i="33"/>
  <c r="FV31" i="33"/>
  <c r="JI31" i="33"/>
  <c r="GV31" i="33"/>
  <c r="IV31" i="33"/>
  <c r="HI31" i="33"/>
  <c r="EI31" i="33"/>
  <c r="KI31" i="33"/>
  <c r="GI31" i="33"/>
  <c r="V31" i="33"/>
  <c r="AV31" i="33"/>
  <c r="BV31" i="33"/>
  <c r="JV31" i="33"/>
  <c r="I31" i="33"/>
  <c r="DI31" i="33"/>
  <c r="BI31" i="33"/>
  <c r="HV31" i="33"/>
  <c r="KV31" i="33"/>
  <c r="LI31" i="33"/>
  <c r="AI31" i="33"/>
  <c r="II31" i="33"/>
  <c r="DV31" i="33"/>
  <c r="CV31" i="33"/>
  <c r="EV31" i="33"/>
  <c r="CI31" i="33"/>
  <c r="DS48" i="33"/>
  <c r="DQ48" i="33"/>
  <c r="DR48" i="33" s="1"/>
  <c r="DF48" i="33"/>
  <c r="DD48" i="33"/>
  <c r="DE48" i="33" s="1"/>
  <c r="FF48" i="33"/>
  <c r="FD48" i="33"/>
  <c r="FE48" i="33" s="1"/>
  <c r="BF50" i="33"/>
  <c r="BD50" i="33"/>
  <c r="BE50" i="33" s="1"/>
  <c r="KP18" i="33"/>
  <c r="CC18" i="33"/>
  <c r="BC18" i="33"/>
  <c r="KC18" i="33"/>
  <c r="JP18" i="33"/>
  <c r="LC18" i="33"/>
  <c r="P18" i="33"/>
  <c r="IC18" i="33"/>
  <c r="AC18" i="33"/>
  <c r="JC18" i="33"/>
  <c r="HC18" i="33"/>
  <c r="BP18" i="33"/>
  <c r="EC18" i="33"/>
  <c r="GP18" i="33"/>
  <c r="DP18" i="33"/>
  <c r="DC18" i="33"/>
  <c r="CP18" i="33"/>
  <c r="FP18" i="33"/>
  <c r="GC18" i="33"/>
  <c r="MC18" i="33"/>
  <c r="EP18" i="33"/>
  <c r="HP18" i="33"/>
  <c r="AP18" i="33"/>
  <c r="LP18" i="33"/>
  <c r="IP18" i="33"/>
  <c r="FC18" i="33"/>
  <c r="JI35" i="33"/>
  <c r="V35" i="33"/>
  <c r="JV35" i="33"/>
  <c r="LV35" i="33"/>
  <c r="BI35" i="33"/>
  <c r="HI35" i="33"/>
  <c r="KI35" i="33"/>
  <c r="FV35" i="33"/>
  <c r="FI35" i="33"/>
  <c r="GV35" i="33"/>
  <c r="KV35" i="33"/>
  <c r="AI35" i="33"/>
  <c r="BV35" i="33"/>
  <c r="HV35" i="33"/>
  <c r="CI35" i="33"/>
  <c r="LI35" i="33"/>
  <c r="CV35" i="33"/>
  <c r="I35" i="33"/>
  <c r="EI35" i="33"/>
  <c r="GI35" i="33"/>
  <c r="IV35" i="33"/>
  <c r="EV35" i="33"/>
  <c r="DV35" i="33"/>
  <c r="DI35" i="33"/>
  <c r="II35" i="33"/>
  <c r="AV35" i="33"/>
  <c r="IF54" i="33"/>
  <c r="ID54" i="33"/>
  <c r="IE54" i="33" s="1"/>
  <c r="GF54" i="33"/>
  <c r="GD54" i="33"/>
  <c r="GE54" i="33" s="1"/>
  <c r="KS54" i="33"/>
  <c r="KQ54" i="33"/>
  <c r="KR54" i="33" s="1"/>
  <c r="HS50" i="33"/>
  <c r="HQ50" i="33"/>
  <c r="HR50" i="33" s="1"/>
  <c r="FS50" i="33"/>
  <c r="FQ50" i="33"/>
  <c r="FR50" i="33" s="1"/>
  <c r="JS50" i="33"/>
  <c r="JQ50" i="33"/>
  <c r="JR50" i="33" s="1"/>
  <c r="GV37" i="33"/>
  <c r="FI37" i="33"/>
  <c r="KI37" i="33"/>
  <c r="GI37" i="33"/>
  <c r="EI37" i="33"/>
  <c r="JV37" i="33"/>
  <c r="LV37" i="33"/>
  <c r="CV37" i="33"/>
  <c r="HV37" i="33"/>
  <c r="AI37" i="33"/>
  <c r="JI37" i="33"/>
  <c r="EV37" i="33"/>
  <c r="LI37" i="33"/>
  <c r="I37" i="33"/>
  <c r="DV37" i="33"/>
  <c r="CI37" i="33"/>
  <c r="DI37" i="33"/>
  <c r="BI37" i="33"/>
  <c r="HI37" i="33"/>
  <c r="AV37" i="33"/>
  <c r="FV37" i="33"/>
  <c r="V37" i="33"/>
  <c r="II37" i="33"/>
  <c r="BV37" i="33"/>
  <c r="IV37" i="33"/>
  <c r="KV37" i="33"/>
  <c r="LI37" i="39"/>
  <c r="LV37" i="39"/>
  <c r="KV37" i="39"/>
  <c r="EI37" i="39"/>
  <c r="DV37" i="39"/>
  <c r="AI37" i="39"/>
  <c r="GI37" i="39"/>
  <c r="FI37" i="39"/>
  <c r="KI37" i="39"/>
  <c r="CV37" i="39"/>
  <c r="V37" i="39"/>
  <c r="GV37" i="39"/>
  <c r="BI37" i="39"/>
  <c r="DI37" i="39"/>
  <c r="HV37" i="39"/>
  <c r="II37" i="39"/>
  <c r="JV37" i="39"/>
  <c r="EV37" i="39"/>
  <c r="JI37" i="39"/>
  <c r="I37" i="39"/>
  <c r="HI37" i="39"/>
  <c r="CI37" i="39"/>
  <c r="AV37" i="39"/>
  <c r="IV37" i="39"/>
  <c r="FV37" i="39"/>
  <c r="BV37" i="39"/>
  <c r="LK32" i="33"/>
  <c r="IX32" i="33"/>
  <c r="JK32" i="33"/>
  <c r="GK32" i="33"/>
  <c r="BX32" i="33"/>
  <c r="CK32" i="33"/>
  <c r="EX32" i="33"/>
  <c r="EK32" i="33"/>
  <c r="LX32" i="33"/>
  <c r="CX32" i="33"/>
  <c r="JX32" i="33"/>
  <c r="DK32" i="33"/>
  <c r="FX32" i="33"/>
  <c r="K32" i="33"/>
  <c r="HK32" i="33"/>
  <c r="AX32" i="33"/>
  <c r="AK32" i="33"/>
  <c r="FK32" i="33"/>
  <c r="HX32" i="33"/>
  <c r="X32" i="33"/>
  <c r="IK32" i="33"/>
  <c r="KX32" i="33"/>
  <c r="GX32" i="33"/>
  <c r="BK32" i="33"/>
  <c r="KK32" i="33"/>
  <c r="DX32" i="33"/>
  <c r="AB33" i="14"/>
  <c r="AC24" i="14"/>
  <c r="AB30" i="14"/>
  <c r="AB25" i="14"/>
  <c r="BP7" i="33"/>
  <c r="AC7" i="33"/>
  <c r="LP7" i="33"/>
  <c r="DP7" i="33"/>
  <c r="FC7" i="33"/>
  <c r="JP7" i="33"/>
  <c r="IP7" i="33"/>
  <c r="HP7" i="33"/>
  <c r="IC7" i="33"/>
  <c r="GP7" i="33"/>
  <c r="LC7" i="33"/>
  <c r="EP7" i="33"/>
  <c r="GC7" i="33"/>
  <c r="DC7" i="33"/>
  <c r="KC7" i="33"/>
  <c r="EC7" i="33"/>
  <c r="KP7" i="33"/>
  <c r="BC7" i="33"/>
  <c r="P7" i="33"/>
  <c r="JC7" i="33"/>
  <c r="FP7" i="33"/>
  <c r="HC7" i="33"/>
  <c r="CP7" i="33"/>
  <c r="AP7" i="33"/>
  <c r="CC7" i="33"/>
  <c r="MC7" i="33"/>
  <c r="EV32" i="33"/>
  <c r="I32" i="33"/>
  <c r="IV32" i="33"/>
  <c r="BV32" i="33"/>
  <c r="JV32" i="33"/>
  <c r="KI32" i="33"/>
  <c r="CI32" i="33"/>
  <c r="GV32" i="33"/>
  <c r="GI32" i="33"/>
  <c r="AV32" i="33"/>
  <c r="LV32" i="33"/>
  <c r="EI32" i="33"/>
  <c r="DI32" i="33"/>
  <c r="HV32" i="33"/>
  <c r="KV32" i="33"/>
  <c r="HI32" i="33"/>
  <c r="LI32" i="33"/>
  <c r="FV32" i="33"/>
  <c r="FI32" i="33"/>
  <c r="AI32" i="33"/>
  <c r="JI32" i="33"/>
  <c r="DV32" i="33"/>
  <c r="BI32" i="33"/>
  <c r="V32" i="33"/>
  <c r="II32" i="33"/>
  <c r="CV32" i="33"/>
  <c r="BC43" i="39"/>
  <c r="IP43" i="39"/>
  <c r="KC43" i="39"/>
  <c r="IC43" i="39"/>
  <c r="MC43" i="39"/>
  <c r="LC43" i="39"/>
  <c r="KP43" i="39"/>
  <c r="GC43" i="39"/>
  <c r="HP43" i="39"/>
  <c r="EP43" i="39"/>
  <c r="FP43" i="39"/>
  <c r="FC43" i="39"/>
  <c r="GP43" i="39"/>
  <c r="LP43" i="39"/>
  <c r="DP43" i="39"/>
  <c r="HC43" i="39"/>
  <c r="JP43" i="39"/>
  <c r="EC43" i="39"/>
  <c r="AC43" i="39"/>
  <c r="BP43" i="39"/>
  <c r="CC43" i="39"/>
  <c r="CP43" i="39"/>
  <c r="P43" i="39"/>
  <c r="AP43" i="39"/>
  <c r="JC43" i="39"/>
  <c r="DC43" i="39"/>
  <c r="CS65" i="33"/>
  <c r="CO67" i="33"/>
  <c r="CQ65" i="33"/>
  <c r="CR65" i="33" s="1"/>
  <c r="KS65" i="33"/>
  <c r="KQ65" i="33"/>
  <c r="KR65" i="33" s="1"/>
  <c r="KO67" i="33"/>
  <c r="GF65" i="33"/>
  <c r="GB67" i="33"/>
  <c r="GD65" i="33"/>
  <c r="GE65" i="33" s="1"/>
  <c r="KI15" i="39"/>
  <c r="JI15" i="39"/>
  <c r="AI15" i="39"/>
  <c r="GI15" i="39"/>
  <c r="EV15" i="39"/>
  <c r="HI15" i="39"/>
  <c r="KV15" i="39"/>
  <c r="JV15" i="39"/>
  <c r="CI15" i="39"/>
  <c r="AV15" i="39"/>
  <c r="HV15" i="39"/>
  <c r="LI15" i="39"/>
  <c r="CV15" i="39"/>
  <c r="GV15" i="39"/>
  <c r="LV15" i="39"/>
  <c r="IV15" i="39"/>
  <c r="FI15" i="39"/>
  <c r="DI15" i="39"/>
  <c r="II15" i="39"/>
  <c r="BV15" i="39"/>
  <c r="FV15" i="39"/>
  <c r="DV15" i="39"/>
  <c r="V15" i="39"/>
  <c r="EI15" i="39"/>
  <c r="I15" i="39"/>
  <c r="BI15" i="39"/>
  <c r="R20" i="8"/>
  <c r="R25" i="8"/>
  <c r="V10" i="33"/>
  <c r="IV10" i="33"/>
  <c r="FI10" i="33"/>
  <c r="JI10" i="33"/>
  <c r="AV10" i="33"/>
  <c r="LV10" i="33"/>
  <c r="BV10" i="33"/>
  <c r="AI10" i="33"/>
  <c r="GV10" i="33"/>
  <c r="HV10" i="33"/>
  <c r="CV10" i="33"/>
  <c r="KV10" i="33"/>
  <c r="CI10" i="33"/>
  <c r="II10" i="33"/>
  <c r="DV10" i="33"/>
  <c r="JV10" i="33"/>
  <c r="BI10" i="33"/>
  <c r="GI10" i="33"/>
  <c r="EI10" i="33"/>
  <c r="EV10" i="33"/>
  <c r="LI10" i="33"/>
  <c r="KI10" i="33"/>
  <c r="HI10" i="33"/>
  <c r="I10" i="33"/>
  <c r="FV10" i="33"/>
  <c r="DI10" i="33"/>
  <c r="EI8" i="39"/>
  <c r="JI8" i="39"/>
  <c r="EV8" i="39"/>
  <c r="BI8" i="39"/>
  <c r="V8" i="39"/>
  <c r="GI8" i="39"/>
  <c r="IV8" i="39"/>
  <c r="BV8" i="39"/>
  <c r="CI8" i="39"/>
  <c r="LI8" i="39"/>
  <c r="HI8" i="39"/>
  <c r="AI8" i="39"/>
  <c r="CV8" i="39"/>
  <c r="I8" i="39"/>
  <c r="KI8" i="39"/>
  <c r="AV8" i="39"/>
  <c r="KV8" i="39"/>
  <c r="LV8" i="39"/>
  <c r="FI8" i="39"/>
  <c r="DI8" i="39"/>
  <c r="GV8" i="39"/>
  <c r="FV8" i="39"/>
  <c r="II8" i="39"/>
  <c r="JV8" i="39"/>
  <c r="HV8" i="39"/>
  <c r="DV8" i="39"/>
  <c r="FC34" i="39"/>
  <c r="IC34" i="39"/>
  <c r="JC34" i="39"/>
  <c r="BP34" i="39"/>
  <c r="AC34" i="39"/>
  <c r="MC34" i="39"/>
  <c r="KP34" i="39"/>
  <c r="CP34" i="39"/>
  <c r="IP34" i="39"/>
  <c r="P34" i="39"/>
  <c r="FP34" i="39"/>
  <c r="LC34" i="39"/>
  <c r="DP34" i="39"/>
  <c r="EC34" i="39"/>
  <c r="GP34" i="39"/>
  <c r="EP34" i="39"/>
  <c r="LP34" i="39"/>
  <c r="JP34" i="39"/>
  <c r="HP34" i="39"/>
  <c r="HC34" i="39"/>
  <c r="GC34" i="39"/>
  <c r="BC34" i="39"/>
  <c r="CC34" i="39"/>
  <c r="DC34" i="39"/>
  <c r="AP34" i="39"/>
  <c r="KC34" i="39"/>
  <c r="AC45" i="39"/>
  <c r="CC45" i="39"/>
  <c r="AP45" i="39"/>
  <c r="GP45" i="39"/>
  <c r="FC45" i="39"/>
  <c r="DC45" i="39"/>
  <c r="HP45" i="39"/>
  <c r="MC45" i="39"/>
  <c r="GC45" i="39"/>
  <c r="HC45" i="39"/>
  <c r="BC45" i="39"/>
  <c r="IP45" i="39"/>
  <c r="CP45" i="39"/>
  <c r="BP45" i="39"/>
  <c r="KP45" i="39"/>
  <c r="JP45" i="39"/>
  <c r="DP45" i="39"/>
  <c r="LC45" i="39"/>
  <c r="P45" i="39"/>
  <c r="KC45" i="39"/>
  <c r="FP45" i="39"/>
  <c r="EC45" i="39"/>
  <c r="IC45" i="39"/>
  <c r="EP45" i="39"/>
  <c r="LP45" i="39"/>
  <c r="JC45" i="39"/>
  <c r="GC44" i="33"/>
  <c r="FC44" i="33"/>
  <c r="GP44" i="33"/>
  <c r="CC44" i="33"/>
  <c r="EC44" i="33"/>
  <c r="EP44" i="33"/>
  <c r="BP44" i="33"/>
  <c r="IP44" i="33"/>
  <c r="HC44" i="33"/>
  <c r="BC44" i="33"/>
  <c r="KC44" i="33"/>
  <c r="LP44" i="33"/>
  <c r="DC44" i="33"/>
  <c r="AC44" i="33"/>
  <c r="DP44" i="33"/>
  <c r="AP44" i="33"/>
  <c r="LC44" i="33"/>
  <c r="MC44" i="33"/>
  <c r="P44" i="33"/>
  <c r="CP44" i="33"/>
  <c r="JC44" i="33"/>
  <c r="JP44" i="33"/>
  <c r="HP44" i="33"/>
  <c r="KP44" i="33"/>
  <c r="FP44" i="33"/>
  <c r="IC44" i="33"/>
  <c r="H7" i="8"/>
  <c r="I7" i="8"/>
  <c r="KF49" i="33"/>
  <c r="KD49" i="33"/>
  <c r="KE49" i="33" s="1"/>
  <c r="CF49" i="33"/>
  <c r="CD49" i="33"/>
  <c r="CE49" i="33" s="1"/>
  <c r="KS49" i="33"/>
  <c r="KQ49" i="33"/>
  <c r="KR49" i="33" s="1"/>
  <c r="R20" i="12"/>
  <c r="R35" i="12"/>
  <c r="AC30" i="12"/>
  <c r="AC35" i="12"/>
  <c r="AC20" i="12"/>
  <c r="AA34" i="12"/>
  <c r="IK13" i="33"/>
  <c r="BX13" i="33"/>
  <c r="GK13" i="33"/>
  <c r="GX13" i="33"/>
  <c r="CX13" i="33"/>
  <c r="X13" i="33"/>
  <c r="KX13" i="33"/>
  <c r="AX13" i="33"/>
  <c r="JX13" i="33"/>
  <c r="FX13" i="33"/>
  <c r="DX13" i="33"/>
  <c r="EX13" i="33"/>
  <c r="LX13" i="33"/>
  <c r="LK13" i="33"/>
  <c r="DK13" i="33"/>
  <c r="KK13" i="33"/>
  <c r="AK13" i="33"/>
  <c r="BK13" i="33"/>
  <c r="K13" i="33"/>
  <c r="CK13" i="33"/>
  <c r="IX13" i="33"/>
  <c r="JK13" i="33"/>
  <c r="HX13" i="33"/>
  <c r="EK13" i="33"/>
  <c r="FK13" i="33"/>
  <c r="HK13" i="33"/>
  <c r="LX18" i="39"/>
  <c r="GX18" i="39"/>
  <c r="KX18" i="39"/>
  <c r="EK18" i="39"/>
  <c r="KK18" i="39"/>
  <c r="K18" i="39"/>
  <c r="AK18" i="39"/>
  <c r="FK18" i="39"/>
  <c r="JK18" i="39"/>
  <c r="IX18" i="39"/>
  <c r="X18" i="39"/>
  <c r="DX18" i="39"/>
  <c r="FX18" i="39"/>
  <c r="HK18" i="39"/>
  <c r="BK18" i="39"/>
  <c r="GK18" i="39"/>
  <c r="DK18" i="39"/>
  <c r="JX18" i="39"/>
  <c r="HX18" i="39"/>
  <c r="CX18" i="39"/>
  <c r="AX18" i="39"/>
  <c r="CK18" i="39"/>
  <c r="EX18" i="39"/>
  <c r="BX18" i="39"/>
  <c r="LK18" i="39"/>
  <c r="IK18" i="39"/>
  <c r="HS55" i="33"/>
  <c r="HQ55" i="33"/>
  <c r="HR55" i="33" s="1"/>
  <c r="MF55" i="33"/>
  <c r="MD55" i="33"/>
  <c r="ME55" i="33" s="1"/>
  <c r="BF55" i="33"/>
  <c r="BD55" i="33"/>
  <c r="BE55" i="33" s="1"/>
  <c r="HC38" i="33"/>
  <c r="AC38" i="33"/>
  <c r="AP38" i="33"/>
  <c r="DC38" i="33"/>
  <c r="BP38" i="33"/>
  <c r="IP38" i="33"/>
  <c r="DP38" i="33"/>
  <c r="JP38" i="33"/>
  <c r="HP38" i="33"/>
  <c r="KC38" i="33"/>
  <c r="CC38" i="33"/>
  <c r="KP38" i="33"/>
  <c r="CP38" i="33"/>
  <c r="FC38" i="33"/>
  <c r="GP38" i="33"/>
  <c r="IC38" i="33"/>
  <c r="EP38" i="33"/>
  <c r="LC38" i="33"/>
  <c r="JC38" i="33"/>
  <c r="MC38" i="33"/>
  <c r="P38" i="33"/>
  <c r="GC38" i="33"/>
  <c r="FP38" i="33"/>
  <c r="LP38" i="33"/>
  <c r="EC38" i="33"/>
  <c r="BC38" i="33"/>
  <c r="AP27" i="39"/>
  <c r="KP27" i="39"/>
  <c r="P27" i="39"/>
  <c r="FP27" i="39"/>
  <c r="BC27" i="39"/>
  <c r="LP27" i="39"/>
  <c r="IC27" i="39"/>
  <c r="DC27" i="39"/>
  <c r="IP27" i="39"/>
  <c r="EC27" i="39"/>
  <c r="JC27" i="39"/>
  <c r="MC27" i="39"/>
  <c r="GP27" i="39"/>
  <c r="CC27" i="39"/>
  <c r="HP27" i="39"/>
  <c r="FC27" i="39"/>
  <c r="EP27" i="39"/>
  <c r="HC27" i="39"/>
  <c r="KC27" i="39"/>
  <c r="BP27" i="39"/>
  <c r="DP27" i="39"/>
  <c r="JP27" i="39"/>
  <c r="AC27" i="39"/>
  <c r="GC27" i="39"/>
  <c r="LC27" i="39"/>
  <c r="CP27" i="39"/>
  <c r="IF52" i="33"/>
  <c r="ID52" i="33"/>
  <c r="IE52" i="33" s="1"/>
  <c r="KS52" i="33"/>
  <c r="KQ52" i="33"/>
  <c r="KR52" i="33" s="1"/>
  <c r="HS52" i="33"/>
  <c r="HQ52" i="33"/>
  <c r="HR52" i="33" s="1"/>
  <c r="CS51" i="33"/>
  <c r="CQ51" i="33"/>
  <c r="CR51" i="33" s="1"/>
  <c r="FF51" i="33"/>
  <c r="FD51" i="33"/>
  <c r="FE51" i="33" s="1"/>
  <c r="FS51" i="33"/>
  <c r="FQ51" i="33"/>
  <c r="FR51" i="33" s="1"/>
  <c r="IS51" i="33"/>
  <c r="IQ51" i="33"/>
  <c r="IR51" i="33" s="1"/>
  <c r="AV18" i="33"/>
  <c r="JV18" i="33"/>
  <c r="BV18" i="33"/>
  <c r="CV18" i="33"/>
  <c r="AI18" i="33"/>
  <c r="JI18" i="33"/>
  <c r="KI18" i="33"/>
  <c r="BI18" i="33"/>
  <c r="GV18" i="33"/>
  <c r="CI18" i="33"/>
  <c r="KV18" i="33"/>
  <c r="FV18" i="33"/>
  <c r="EI18" i="33"/>
  <c r="HI18" i="33"/>
  <c r="II18" i="33"/>
  <c r="DI18" i="33"/>
  <c r="GI18" i="33"/>
  <c r="LI18" i="33"/>
  <c r="I18" i="33"/>
  <c r="HV18" i="33"/>
  <c r="IV18" i="33"/>
  <c r="V18" i="33"/>
  <c r="EV18" i="33"/>
  <c r="LV18" i="33"/>
  <c r="DV18" i="33"/>
  <c r="FI18" i="33"/>
  <c r="AB35" i="13"/>
  <c r="AC25" i="13"/>
  <c r="R29" i="13"/>
  <c r="R7" i="13"/>
  <c r="AC34" i="13"/>
  <c r="AC29" i="13"/>
  <c r="HV36" i="39"/>
  <c r="LV36" i="39"/>
  <c r="IV36" i="39"/>
  <c r="DV36" i="39"/>
  <c r="FI36" i="39"/>
  <c r="BI36" i="39"/>
  <c r="FV36" i="39"/>
  <c r="BV36" i="39"/>
  <c r="GV36" i="39"/>
  <c r="KI36" i="39"/>
  <c r="AI36" i="39"/>
  <c r="HI36" i="39"/>
  <c r="II36" i="39"/>
  <c r="JI36" i="39"/>
  <c r="GI36" i="39"/>
  <c r="KV36" i="39"/>
  <c r="EV36" i="39"/>
  <c r="CV36" i="39"/>
  <c r="AV36" i="39"/>
  <c r="V36" i="39"/>
  <c r="DI36" i="39"/>
  <c r="I36" i="39"/>
  <c r="CI36" i="39"/>
  <c r="LI36" i="39"/>
  <c r="EI36" i="39"/>
  <c r="JV36" i="39"/>
  <c r="JV7" i="33"/>
  <c r="FI7" i="33"/>
  <c r="HI7" i="33"/>
  <c r="IV7" i="33"/>
  <c r="EI7" i="33"/>
  <c r="BI7" i="33"/>
  <c r="AI7" i="33"/>
  <c r="DV7" i="33"/>
  <c r="CI7" i="33"/>
  <c r="LV7" i="33"/>
  <c r="CV7" i="33"/>
  <c r="LI7" i="33"/>
  <c r="II7" i="33"/>
  <c r="BV7" i="33"/>
  <c r="FV7" i="33"/>
  <c r="DI7" i="33"/>
  <c r="KI7" i="33"/>
  <c r="EV7" i="33"/>
  <c r="I7" i="33"/>
  <c r="KV7" i="33"/>
  <c r="GI7" i="33"/>
  <c r="V7" i="33"/>
  <c r="GV7" i="33"/>
  <c r="JI7" i="33"/>
  <c r="HV7" i="33"/>
  <c r="AV7" i="33"/>
  <c r="MC16" i="39"/>
  <c r="FC16" i="39"/>
  <c r="GC16" i="39"/>
  <c r="BP16" i="39"/>
  <c r="AC16" i="39"/>
  <c r="LP16" i="39"/>
  <c r="FP16" i="39"/>
  <c r="IC16" i="39"/>
  <c r="IP16" i="39"/>
  <c r="DC16" i="39"/>
  <c r="JC16" i="39"/>
  <c r="KP16" i="39"/>
  <c r="GP16" i="39"/>
  <c r="HC16" i="39"/>
  <c r="JP16" i="39"/>
  <c r="LC16" i="39"/>
  <c r="EP16" i="39"/>
  <c r="CP16" i="39"/>
  <c r="KC16" i="39"/>
  <c r="EC16" i="39"/>
  <c r="CC16" i="39"/>
  <c r="P16" i="39"/>
  <c r="AP16" i="39"/>
  <c r="DP16" i="39"/>
  <c r="HP16" i="39"/>
  <c r="BC16" i="39"/>
  <c r="R28" i="11"/>
  <c r="R5" i="11"/>
  <c r="DX43" i="39"/>
  <c r="CK43" i="39"/>
  <c r="LK43" i="39"/>
  <c r="FK43" i="39"/>
  <c r="CX43" i="39"/>
  <c r="JK43" i="39"/>
  <c r="DK43" i="39"/>
  <c r="HK43" i="39"/>
  <c r="GK43" i="39"/>
  <c r="LX43" i="39"/>
  <c r="EK43" i="39"/>
  <c r="AX43" i="39"/>
  <c r="IX43" i="39"/>
  <c r="AK43" i="39"/>
  <c r="KK43" i="39"/>
  <c r="BK43" i="39"/>
  <c r="JX43" i="39"/>
  <c r="EX43" i="39"/>
  <c r="IK43" i="39"/>
  <c r="FX43" i="39"/>
  <c r="GX43" i="39"/>
  <c r="X43" i="39"/>
  <c r="HX43" i="39"/>
  <c r="BX43" i="39"/>
  <c r="K43" i="39"/>
  <c r="KX43" i="39"/>
  <c r="KC15" i="39"/>
  <c r="IP15" i="39"/>
  <c r="LC15" i="39"/>
  <c r="BP15" i="39"/>
  <c r="LP15" i="39"/>
  <c r="GP15" i="39"/>
  <c r="GC15" i="39"/>
  <c r="FP15" i="39"/>
  <c r="IC15" i="39"/>
  <c r="JP15" i="39"/>
  <c r="FC15" i="39"/>
  <c r="EC15" i="39"/>
  <c r="HP15" i="39"/>
  <c r="AC15" i="39"/>
  <c r="KP15" i="39"/>
  <c r="AP15" i="39"/>
  <c r="MC15" i="39"/>
  <c r="HC15" i="39"/>
  <c r="DP15" i="39"/>
  <c r="CC15" i="39"/>
  <c r="BC15" i="39"/>
  <c r="EP15" i="39"/>
  <c r="JC15" i="39"/>
  <c r="CP15" i="39"/>
  <c r="DC15" i="39"/>
  <c r="P15" i="39"/>
  <c r="BP32" i="33"/>
  <c r="AP32" i="33"/>
  <c r="DP32" i="33"/>
  <c r="KC32" i="33"/>
  <c r="GC32" i="33"/>
  <c r="FP32" i="33"/>
  <c r="KP32" i="33"/>
  <c r="MC32" i="33"/>
  <c r="CP32" i="33"/>
  <c r="HP32" i="33"/>
  <c r="LP32" i="33"/>
  <c r="AC32" i="33"/>
  <c r="IP32" i="33"/>
  <c r="GP32" i="33"/>
  <c r="LC32" i="33"/>
  <c r="JC32" i="33"/>
  <c r="DC32" i="33"/>
  <c r="EP32" i="33"/>
  <c r="BC32" i="33"/>
  <c r="IC32" i="33"/>
  <c r="CC32" i="33"/>
  <c r="JP32" i="33"/>
  <c r="EC32" i="33"/>
  <c r="FC32" i="33"/>
  <c r="HC32" i="33"/>
  <c r="P32" i="33"/>
  <c r="HI28" i="33"/>
  <c r="BV28" i="33"/>
  <c r="I28" i="33"/>
  <c r="LI28" i="33"/>
  <c r="AI28" i="33"/>
  <c r="FI28" i="33"/>
  <c r="DI28" i="33"/>
  <c r="EI28" i="33"/>
  <c r="CI28" i="33"/>
  <c r="LV28" i="33"/>
  <c r="GI28" i="33"/>
  <c r="JV28" i="33"/>
  <c r="IV28" i="33"/>
  <c r="CV28" i="33"/>
  <c r="EV28" i="33"/>
  <c r="HV28" i="33"/>
  <c r="BI28" i="33"/>
  <c r="DV28" i="33"/>
  <c r="V28" i="33"/>
  <c r="KI28" i="33"/>
  <c r="FV28" i="33"/>
  <c r="AV28" i="33"/>
  <c r="II28" i="33"/>
  <c r="GV28" i="33"/>
  <c r="KV28" i="33"/>
  <c r="JI28" i="33"/>
  <c r="CI17" i="39"/>
  <c r="II17" i="39"/>
  <c r="HI17" i="39"/>
  <c r="KI17" i="39"/>
  <c r="BI17" i="39"/>
  <c r="EV17" i="39"/>
  <c r="GI17" i="39"/>
  <c r="DI17" i="39"/>
  <c r="JV17" i="39"/>
  <c r="BV17" i="39"/>
  <c r="JI17" i="39"/>
  <c r="KV17" i="39"/>
  <c r="DV17" i="39"/>
  <c r="FV17" i="39"/>
  <c r="AI17" i="39"/>
  <c r="GV17" i="39"/>
  <c r="IV17" i="39"/>
  <c r="EI17" i="39"/>
  <c r="V17" i="39"/>
  <c r="I17" i="39"/>
  <c r="FI17" i="39"/>
  <c r="LI17" i="39"/>
  <c r="LV17" i="39"/>
  <c r="AV17" i="39"/>
  <c r="CV17" i="39"/>
  <c r="HV17" i="39"/>
  <c r="DF53" i="33"/>
  <c r="DD53" i="33"/>
  <c r="DE53" i="33" s="1"/>
  <c r="MF53" i="33"/>
  <c r="MD53" i="33"/>
  <c r="ME53" i="33" s="1"/>
  <c r="IF53" i="33"/>
  <c r="ID53" i="33"/>
  <c r="IE53" i="33" s="1"/>
  <c r="JP10" i="39"/>
  <c r="FP10" i="39"/>
  <c r="LP10" i="39"/>
  <c r="IP10" i="39"/>
  <c r="JC10" i="39"/>
  <c r="FC10" i="39"/>
  <c r="LC10" i="39"/>
  <c r="KP10" i="39"/>
  <c r="DC10" i="39"/>
  <c r="DP10" i="39"/>
  <c r="CC10" i="39"/>
  <c r="HP10" i="39"/>
  <c r="KC10" i="39"/>
  <c r="GC10" i="39"/>
  <c r="GP10" i="39"/>
  <c r="EC10" i="39"/>
  <c r="AC10" i="39"/>
  <c r="EP10" i="39"/>
  <c r="HC10" i="39"/>
  <c r="BP10" i="39"/>
  <c r="CP10" i="39"/>
  <c r="BC10" i="39"/>
  <c r="IC10" i="39"/>
  <c r="P10" i="39"/>
  <c r="MC10" i="39"/>
  <c r="AP10" i="39"/>
  <c r="AA28" i="10"/>
  <c r="AB18" i="10"/>
  <c r="IV13" i="39"/>
  <c r="FI13" i="39"/>
  <c r="JV13" i="39"/>
  <c r="GI13" i="39"/>
  <c r="AV13" i="39"/>
  <c r="KI13" i="39"/>
  <c r="BV13" i="39"/>
  <c r="DV13" i="39"/>
  <c r="JI13" i="39"/>
  <c r="EI13" i="39"/>
  <c r="CV13" i="39"/>
  <c r="I13" i="39"/>
  <c r="BI13" i="39"/>
  <c r="CI13" i="39"/>
  <c r="HV13" i="39"/>
  <c r="II13" i="39"/>
  <c r="EV13" i="39"/>
  <c r="AI13" i="39"/>
  <c r="KV13" i="39"/>
  <c r="DI13" i="39"/>
  <c r="FV13" i="39"/>
  <c r="LI13" i="39"/>
  <c r="V13" i="39"/>
  <c r="LV13" i="39"/>
  <c r="HI13" i="39"/>
  <c r="GV13" i="39"/>
  <c r="AC35" i="10"/>
  <c r="AC30" i="10"/>
  <c r="R19" i="10"/>
  <c r="I5" i="11"/>
  <c r="H5" i="11"/>
  <c r="AV14" i="33"/>
  <c r="GV14" i="33"/>
  <c r="JI14" i="33"/>
  <c r="CI14" i="33"/>
  <c r="II14" i="33"/>
  <c r="AI14" i="33"/>
  <c r="EV14" i="33"/>
  <c r="KV14" i="33"/>
  <c r="LV14" i="33"/>
  <c r="JV14" i="33"/>
  <c r="LI14" i="33"/>
  <c r="HV14" i="33"/>
  <c r="KI14" i="33"/>
  <c r="BI14" i="33"/>
  <c r="IV14" i="33"/>
  <c r="GI14" i="33"/>
  <c r="V14" i="33"/>
  <c r="BV14" i="33"/>
  <c r="DI14" i="33"/>
  <c r="CV14" i="33"/>
  <c r="FI14" i="33"/>
  <c r="I14" i="33"/>
  <c r="HI14" i="33"/>
  <c r="EI14" i="33"/>
  <c r="DV14" i="33"/>
  <c r="FV14" i="33"/>
  <c r="HS48" i="33"/>
  <c r="HQ48" i="33"/>
  <c r="HR48" i="33" s="1"/>
  <c r="FS48" i="33"/>
  <c r="FQ48" i="33"/>
  <c r="FR48" i="33" s="1"/>
  <c r="BF48" i="33"/>
  <c r="BD48" i="33"/>
  <c r="BE48" i="33" s="1"/>
  <c r="JP36" i="39"/>
  <c r="HP36" i="39"/>
  <c r="CP36" i="39"/>
  <c r="KC36" i="39"/>
  <c r="AP36" i="39"/>
  <c r="DC36" i="39"/>
  <c r="IC36" i="39"/>
  <c r="HC36" i="39"/>
  <c r="BP36" i="39"/>
  <c r="FC36" i="39"/>
  <c r="JC36" i="39"/>
  <c r="P36" i="39"/>
  <c r="DP36" i="39"/>
  <c r="GP36" i="39"/>
  <c r="MC36" i="39"/>
  <c r="GC36" i="39"/>
  <c r="FP36" i="39"/>
  <c r="IP36" i="39"/>
  <c r="EP36" i="39"/>
  <c r="AC36" i="39"/>
  <c r="LP36" i="39"/>
  <c r="BC36" i="39"/>
  <c r="KP36" i="39"/>
  <c r="EC36" i="39"/>
  <c r="CC36" i="39"/>
  <c r="LC36" i="39"/>
  <c r="FF54" i="33"/>
  <c r="FD54" i="33"/>
  <c r="FE54" i="33" s="1"/>
  <c r="LK21" i="39"/>
  <c r="KK21" i="39"/>
  <c r="X21" i="39"/>
  <c r="DX21" i="39"/>
  <c r="FK21" i="39"/>
  <c r="GK21" i="39"/>
  <c r="FX21" i="39"/>
  <c r="CX21" i="39"/>
  <c r="GX21" i="39"/>
  <c r="EK21" i="39"/>
  <c r="AX21" i="39"/>
  <c r="DK21" i="39"/>
  <c r="BK21" i="39"/>
  <c r="IX21" i="39"/>
  <c r="HK21" i="39"/>
  <c r="LX21" i="39"/>
  <c r="KX21" i="39"/>
  <c r="K21" i="39"/>
  <c r="AK21" i="39"/>
  <c r="IK21" i="39"/>
  <c r="JK21" i="39"/>
  <c r="BX21" i="39"/>
  <c r="EX21" i="39"/>
  <c r="HX21" i="39"/>
  <c r="JX21" i="39"/>
  <c r="CK21" i="39"/>
  <c r="DP14" i="33"/>
  <c r="FP14" i="33"/>
  <c r="BP14" i="33"/>
  <c r="KC14" i="33"/>
  <c r="LP14" i="33"/>
  <c r="CP14" i="33"/>
  <c r="LC14" i="33"/>
  <c r="HC14" i="33"/>
  <c r="AC14" i="33"/>
  <c r="EC14" i="33"/>
  <c r="JP14" i="33"/>
  <c r="IC14" i="33"/>
  <c r="GP14" i="33"/>
  <c r="CC14" i="33"/>
  <c r="JC14" i="33"/>
  <c r="AP14" i="33"/>
  <c r="BC14" i="33"/>
  <c r="DC14" i="33"/>
  <c r="KP14" i="33"/>
  <c r="EP14" i="33"/>
  <c r="P14" i="33"/>
  <c r="FC14" i="33"/>
  <c r="IP14" i="33"/>
  <c r="GC14" i="33"/>
  <c r="HP14" i="33"/>
  <c r="MC14" i="33"/>
  <c r="DC18" i="39"/>
  <c r="FC18" i="39"/>
  <c r="IP18" i="39"/>
  <c r="LP18" i="39"/>
  <c r="JP18" i="39"/>
  <c r="BP18" i="39"/>
  <c r="BC18" i="39"/>
  <c r="EC18" i="39"/>
  <c r="KC18" i="39"/>
  <c r="AP18" i="39"/>
  <c r="GC18" i="39"/>
  <c r="HP18" i="39"/>
  <c r="HC18" i="39"/>
  <c r="IC18" i="39"/>
  <c r="GP18" i="39"/>
  <c r="CP18" i="39"/>
  <c r="MC18" i="39"/>
  <c r="P18" i="39"/>
  <c r="FP18" i="39"/>
  <c r="KP18" i="39"/>
  <c r="LC18" i="39"/>
  <c r="DP18" i="39"/>
  <c r="AC18" i="39"/>
  <c r="EP18" i="39"/>
  <c r="JC18" i="39"/>
  <c r="CC18" i="39"/>
  <c r="CX31" i="39"/>
  <c r="EK31" i="39"/>
  <c r="KX31" i="39"/>
  <c r="HX31" i="39"/>
  <c r="GX31" i="39"/>
  <c r="KK31" i="39"/>
  <c r="LK31" i="39"/>
  <c r="CK31" i="39"/>
  <c r="IK31" i="39"/>
  <c r="IX31" i="39"/>
  <c r="AX31" i="39"/>
  <c r="FK31" i="39"/>
  <c r="JK31" i="39"/>
  <c r="EX31" i="39"/>
  <c r="HK31" i="39"/>
  <c r="BK31" i="39"/>
  <c r="X31" i="39"/>
  <c r="DX31" i="39"/>
  <c r="JX31" i="39"/>
  <c r="DK31" i="39"/>
  <c r="AK31" i="39"/>
  <c r="K31" i="39"/>
  <c r="BX31" i="39"/>
  <c r="LX31" i="39"/>
  <c r="GK31" i="39"/>
  <c r="FX31" i="39"/>
  <c r="GS54" i="33"/>
  <c r="GQ54" i="33"/>
  <c r="GR54" i="33" s="1"/>
  <c r="KF54" i="33"/>
  <c r="KD54" i="33"/>
  <c r="KE54" i="33" s="1"/>
  <c r="BS54" i="33"/>
  <c r="BQ54" i="33"/>
  <c r="BR54" i="33" s="1"/>
  <c r="AF50" i="33"/>
  <c r="AD50" i="33"/>
  <c r="AE50" i="33" s="1"/>
  <c r="LF50" i="33"/>
  <c r="LD50" i="33"/>
  <c r="LE50" i="33" s="1"/>
  <c r="KS50" i="33"/>
  <c r="KQ50" i="33"/>
  <c r="KR50" i="33" s="1"/>
  <c r="AX10" i="39"/>
  <c r="JX10" i="39"/>
  <c r="CK10" i="39"/>
  <c r="DK10" i="39"/>
  <c r="HK10" i="39"/>
  <c r="IX10" i="39"/>
  <c r="LK10" i="39"/>
  <c r="KK10" i="39"/>
  <c r="GX10" i="39"/>
  <c r="FX10" i="39"/>
  <c r="CX10" i="39"/>
  <c r="HX10" i="39"/>
  <c r="AK10" i="39"/>
  <c r="X10" i="39"/>
  <c r="BX10" i="39"/>
  <c r="IK10" i="39"/>
  <c r="FK10" i="39"/>
  <c r="K10" i="39"/>
  <c r="EX10" i="39"/>
  <c r="BK10" i="39"/>
  <c r="DX10" i="39"/>
  <c r="EK10" i="39"/>
  <c r="JK10" i="39"/>
  <c r="LX10" i="39"/>
  <c r="GK10" i="39"/>
  <c r="KX10" i="39"/>
  <c r="KV43" i="39"/>
  <c r="GV43" i="39"/>
  <c r="JV43" i="39"/>
  <c r="CV43" i="39"/>
  <c r="I43" i="39"/>
  <c r="II43" i="39"/>
  <c r="DV43" i="39"/>
  <c r="CI43" i="39"/>
  <c r="JI43" i="39"/>
  <c r="HI43" i="39"/>
  <c r="FI43" i="39"/>
  <c r="DI43" i="39"/>
  <c r="IV43" i="39"/>
  <c r="BV43" i="39"/>
  <c r="AI43" i="39"/>
  <c r="LI43" i="39"/>
  <c r="GI43" i="39"/>
  <c r="LV43" i="39"/>
  <c r="EV43" i="39"/>
  <c r="EI43" i="39"/>
  <c r="V43" i="39"/>
  <c r="FV43" i="39"/>
  <c r="BI43" i="39"/>
  <c r="AV43" i="39"/>
  <c r="HV43" i="39"/>
  <c r="KI43" i="39"/>
  <c r="R6" i="14"/>
  <c r="R20" i="14"/>
  <c r="HP7" i="39"/>
  <c r="BP7" i="39"/>
  <c r="EC7" i="39"/>
  <c r="HC7" i="39"/>
  <c r="LC7" i="39"/>
  <c r="GC7" i="39"/>
  <c r="KP7" i="39"/>
  <c r="FP7" i="39"/>
  <c r="AP7" i="39"/>
  <c r="KC7" i="39"/>
  <c r="FC7" i="39"/>
  <c r="DC7" i="39"/>
  <c r="IC7" i="39"/>
  <c r="BC7" i="39"/>
  <c r="IP7" i="39"/>
  <c r="JC7" i="39"/>
  <c r="AC7" i="39"/>
  <c r="CP7" i="39"/>
  <c r="DP7" i="39"/>
  <c r="LP7" i="39"/>
  <c r="MC7" i="39"/>
  <c r="GP7" i="39"/>
  <c r="P7" i="39"/>
  <c r="CC7" i="39"/>
  <c r="JP7" i="39"/>
  <c r="EP7" i="39"/>
  <c r="DX45" i="33"/>
  <c r="KX45" i="33"/>
  <c r="HK45" i="33"/>
  <c r="CK45" i="33"/>
  <c r="LK45" i="33"/>
  <c r="HX45" i="33"/>
  <c r="AX45" i="33"/>
  <c r="FX45" i="33"/>
  <c r="JX45" i="33"/>
  <c r="K45" i="33"/>
  <c r="X45" i="33"/>
  <c r="EX45" i="33"/>
  <c r="GK45" i="33"/>
  <c r="AK45" i="33"/>
  <c r="LX45" i="33"/>
  <c r="JK45" i="33"/>
  <c r="CX45" i="33"/>
  <c r="IK45" i="33"/>
  <c r="KK45" i="33"/>
  <c r="IX45" i="33"/>
  <c r="GX45" i="33"/>
  <c r="FK45" i="33"/>
  <c r="DK45" i="33"/>
  <c r="EK45" i="33"/>
  <c r="BK45" i="33"/>
  <c r="BX45" i="33"/>
  <c r="I46" i="39"/>
  <c r="HI46" i="39"/>
  <c r="CV46" i="39"/>
  <c r="BI46" i="39"/>
  <c r="HV46" i="39"/>
  <c r="FV46" i="39"/>
  <c r="V46" i="39"/>
  <c r="IV46" i="39"/>
  <c r="BV46" i="39"/>
  <c r="AI46" i="39"/>
  <c r="GI46" i="39"/>
  <c r="II46" i="39"/>
  <c r="KV46" i="39"/>
  <c r="GV46" i="39"/>
  <c r="LV46" i="39"/>
  <c r="JV46" i="39"/>
  <c r="FI46" i="39"/>
  <c r="LI46" i="39"/>
  <c r="DI46" i="39"/>
  <c r="EV46" i="39"/>
  <c r="CI46" i="39"/>
  <c r="AV46" i="39"/>
  <c r="DV46" i="39"/>
  <c r="EI46" i="39"/>
  <c r="JI46" i="39"/>
  <c r="KI46" i="39"/>
  <c r="I6" i="14"/>
  <c r="H6" i="14"/>
  <c r="IF65" i="33"/>
  <c r="IB67" i="33"/>
  <c r="ID65" i="33"/>
  <c r="IE65" i="33" s="1"/>
  <c r="JF65" i="33"/>
  <c r="JB67" i="33"/>
  <c r="JD65" i="33"/>
  <c r="JE65" i="33" s="1"/>
  <c r="LF65" i="33"/>
  <c r="LB67" i="33"/>
  <c r="LD65" i="33"/>
  <c r="LE65" i="33" s="1"/>
  <c r="HK30" i="33"/>
  <c r="HX30" i="33"/>
  <c r="LK30" i="33"/>
  <c r="X30" i="33"/>
  <c r="KX30" i="33"/>
  <c r="BK30" i="33"/>
  <c r="DK30" i="33"/>
  <c r="KK30" i="33"/>
  <c r="FK30" i="33"/>
  <c r="GK30" i="33"/>
  <c r="CK30" i="33"/>
  <c r="K30" i="33"/>
  <c r="AK30" i="33"/>
  <c r="EK30" i="33"/>
  <c r="JX30" i="33"/>
  <c r="DX30" i="33"/>
  <c r="JK30" i="33"/>
  <c r="LX30" i="33"/>
  <c r="CX30" i="33"/>
  <c r="GX30" i="33"/>
  <c r="AX30" i="33"/>
  <c r="EX30" i="33"/>
  <c r="IK30" i="33"/>
  <c r="IX30" i="33"/>
  <c r="FX30" i="33"/>
  <c r="BX30" i="33"/>
  <c r="AB25" i="8"/>
  <c r="AB30" i="8"/>
  <c r="R19" i="8"/>
  <c r="AC35" i="8"/>
  <c r="AC30" i="8"/>
  <c r="R35" i="8"/>
  <c r="AP17" i="33"/>
  <c r="DC17" i="33"/>
  <c r="GP17" i="33"/>
  <c r="LP17" i="33"/>
  <c r="GC17" i="33"/>
  <c r="EP17" i="33"/>
  <c r="AC17" i="33"/>
  <c r="IC17" i="33"/>
  <c r="BC17" i="33"/>
  <c r="EC17" i="33"/>
  <c r="HP17" i="33"/>
  <c r="P17" i="33"/>
  <c r="LC17" i="33"/>
  <c r="CC17" i="33"/>
  <c r="FC17" i="33"/>
  <c r="FP17" i="33"/>
  <c r="JC17" i="33"/>
  <c r="BP17" i="33"/>
  <c r="JP17" i="33"/>
  <c r="KC17" i="33"/>
  <c r="IP17" i="33"/>
  <c r="DP17" i="33"/>
  <c r="CP17" i="33"/>
  <c r="MC17" i="33"/>
  <c r="KP17" i="33"/>
  <c r="HC17" i="33"/>
  <c r="I4" i="13"/>
  <c r="H4" i="13"/>
  <c r="M10" i="13"/>
  <c r="KI44" i="33"/>
  <c r="AI44" i="33"/>
  <c r="HV44" i="33"/>
  <c r="KV44" i="33"/>
  <c r="V44" i="33"/>
  <c r="BI44" i="33"/>
  <c r="GV44" i="33"/>
  <c r="LI44" i="33"/>
  <c r="DI44" i="33"/>
  <c r="BV44" i="33"/>
  <c r="EI44" i="33"/>
  <c r="II44" i="33"/>
  <c r="HI44" i="33"/>
  <c r="FV44" i="33"/>
  <c r="AV44" i="33"/>
  <c r="GI44" i="33"/>
  <c r="LV44" i="33"/>
  <c r="IV44" i="33"/>
  <c r="DV44" i="33"/>
  <c r="EV44" i="33"/>
  <c r="JV44" i="33"/>
  <c r="JI44" i="33"/>
  <c r="I44" i="33"/>
  <c r="CV44" i="33"/>
  <c r="FI44" i="33"/>
  <c r="CI44" i="33"/>
  <c r="JC29" i="39"/>
  <c r="CP29" i="39"/>
  <c r="EC29" i="39"/>
  <c r="KP29" i="39"/>
  <c r="FC29" i="39"/>
  <c r="P29" i="39"/>
  <c r="AC29" i="39"/>
  <c r="BC29" i="39"/>
  <c r="GP29" i="39"/>
  <c r="LC29" i="39"/>
  <c r="FP29" i="39"/>
  <c r="EP29" i="39"/>
  <c r="HP29" i="39"/>
  <c r="JP29" i="39"/>
  <c r="IC29" i="39"/>
  <c r="LP29" i="39"/>
  <c r="CC29" i="39"/>
  <c r="GC29" i="39"/>
  <c r="AP29" i="39"/>
  <c r="HC29" i="39"/>
  <c r="IP29" i="39"/>
  <c r="BP29" i="39"/>
  <c r="DP29" i="39"/>
  <c r="KC29" i="39"/>
  <c r="MC29" i="39"/>
  <c r="DC29" i="39"/>
  <c r="KX36" i="33"/>
  <c r="CK36" i="33"/>
  <c r="HX36" i="33"/>
  <c r="LX36" i="33"/>
  <c r="X36" i="33"/>
  <c r="JK36" i="33"/>
  <c r="EX36" i="33"/>
  <c r="EK36" i="33"/>
  <c r="FX36" i="33"/>
  <c r="GX36" i="33"/>
  <c r="DX36" i="33"/>
  <c r="LK36" i="33"/>
  <c r="DK36" i="33"/>
  <c r="IK36" i="33"/>
  <c r="BK36" i="33"/>
  <c r="AX36" i="33"/>
  <c r="IX36" i="33"/>
  <c r="CX36" i="33"/>
  <c r="JX36" i="33"/>
  <c r="AK36" i="33"/>
  <c r="FK36" i="33"/>
  <c r="GK36" i="33"/>
  <c r="KK36" i="33"/>
  <c r="K36" i="33"/>
  <c r="BX36" i="33"/>
  <c r="HK36" i="33"/>
  <c r="EI9" i="39"/>
  <c r="EV9" i="39"/>
  <c r="KI9" i="39"/>
  <c r="CI9" i="39"/>
  <c r="IV9" i="39"/>
  <c r="JI9" i="39"/>
  <c r="GV9" i="39"/>
  <c r="DV9" i="39"/>
  <c r="FV9" i="39"/>
  <c r="BI9" i="39"/>
  <c r="I9" i="39"/>
  <c r="HV9" i="39"/>
  <c r="LV9" i="39"/>
  <c r="KV9" i="39"/>
  <c r="LI9" i="39"/>
  <c r="GI9" i="39"/>
  <c r="CV9" i="39"/>
  <c r="FI9" i="39"/>
  <c r="II9" i="39"/>
  <c r="AV9" i="39"/>
  <c r="AI9" i="39"/>
  <c r="V9" i="39"/>
  <c r="DI9" i="39"/>
  <c r="JV9" i="39"/>
  <c r="BV9" i="39"/>
  <c r="HI9" i="39"/>
  <c r="I7" i="14"/>
  <c r="H7" i="14"/>
  <c r="GX24" i="33"/>
  <c r="FX24" i="33"/>
  <c r="EX24" i="33"/>
  <c r="IX24" i="33"/>
  <c r="DX24" i="33"/>
  <c r="K24" i="33"/>
  <c r="BK24" i="33"/>
  <c r="HX24" i="33"/>
  <c r="DK24" i="33"/>
  <c r="BX24" i="33"/>
  <c r="JK24" i="33"/>
  <c r="AX24" i="33"/>
  <c r="LX24" i="33"/>
  <c r="EK24" i="33"/>
  <c r="LK24" i="33"/>
  <c r="CX24" i="33"/>
  <c r="IK24" i="33"/>
  <c r="CK24" i="33"/>
  <c r="GK24" i="33"/>
  <c r="AK24" i="33"/>
  <c r="FK24" i="33"/>
  <c r="JX24" i="33"/>
  <c r="KX24" i="33"/>
  <c r="X24" i="33"/>
  <c r="KK24" i="33"/>
  <c r="HK24" i="33"/>
  <c r="DS49" i="33"/>
  <c r="DQ49" i="33"/>
  <c r="DR49" i="33" s="1"/>
  <c r="JS49" i="33"/>
  <c r="JQ49" i="33"/>
  <c r="JR49" i="33" s="1"/>
  <c r="AS49" i="33"/>
  <c r="AQ49" i="33"/>
  <c r="AR49" i="33" s="1"/>
  <c r="R30" i="12"/>
  <c r="R29" i="12"/>
  <c r="AA29" i="12"/>
  <c r="AB20" i="12"/>
  <c r="DK20" i="33"/>
  <c r="FK20" i="33"/>
  <c r="JK20" i="33"/>
  <c r="GX20" i="33"/>
  <c r="CK20" i="33"/>
  <c r="IK20" i="33"/>
  <c r="HX20" i="33"/>
  <c r="GK20" i="33"/>
  <c r="BK20" i="33"/>
  <c r="CX20" i="33"/>
  <c r="FX20" i="33"/>
  <c r="K20" i="33"/>
  <c r="KX20" i="33"/>
  <c r="JX20" i="33"/>
  <c r="X20" i="33"/>
  <c r="HK20" i="33"/>
  <c r="KK20" i="33"/>
  <c r="AK20" i="33"/>
  <c r="BX20" i="33"/>
  <c r="EK20" i="33"/>
  <c r="DX20" i="33"/>
  <c r="EX20" i="33"/>
  <c r="AX20" i="33"/>
  <c r="IX20" i="33"/>
  <c r="LX20" i="33"/>
  <c r="LK20" i="33"/>
  <c r="H8" i="11"/>
  <c r="I8" i="11"/>
  <c r="AS55" i="33"/>
  <c r="AQ55" i="33"/>
  <c r="AR55" i="33" s="1"/>
  <c r="JF55" i="33"/>
  <c r="JD55" i="33"/>
  <c r="JE55" i="33" s="1"/>
  <c r="GS55" i="33"/>
  <c r="GQ55" i="33"/>
  <c r="GR55" i="33" s="1"/>
  <c r="KC38" i="39"/>
  <c r="GC38" i="39"/>
  <c r="GP38" i="39"/>
  <c r="AP38" i="39"/>
  <c r="IP38" i="39"/>
  <c r="BP38" i="39"/>
  <c r="CC38" i="39"/>
  <c r="EP38" i="39"/>
  <c r="JC38" i="39"/>
  <c r="CP38" i="39"/>
  <c r="JP38" i="39"/>
  <c r="FC38" i="39"/>
  <c r="HC38" i="39"/>
  <c r="AC38" i="39"/>
  <c r="P38" i="39"/>
  <c r="DC38" i="39"/>
  <c r="LP38" i="39"/>
  <c r="MC38" i="39"/>
  <c r="LC38" i="39"/>
  <c r="FP38" i="39"/>
  <c r="EC38" i="39"/>
  <c r="IC38" i="39"/>
  <c r="BC38" i="39"/>
  <c r="KP38" i="39"/>
  <c r="HP38" i="39"/>
  <c r="DP38" i="39"/>
  <c r="AX44" i="33"/>
  <c r="BX44" i="33"/>
  <c r="EK44" i="33"/>
  <c r="IX44" i="33"/>
  <c r="EX44" i="33"/>
  <c r="AK44" i="33"/>
  <c r="GX44" i="33"/>
  <c r="FK44" i="33"/>
  <c r="JX44" i="33"/>
  <c r="DK44" i="33"/>
  <c r="FX44" i="33"/>
  <c r="DX44" i="33"/>
  <c r="K44" i="33"/>
  <c r="JK44" i="33"/>
  <c r="HK44" i="33"/>
  <c r="LX44" i="33"/>
  <c r="KK44" i="33"/>
  <c r="HX44" i="33"/>
  <c r="IK44" i="33"/>
  <c r="GK44" i="33"/>
  <c r="KX44" i="33"/>
  <c r="BK44" i="33"/>
  <c r="LK44" i="33"/>
  <c r="CK44" i="33"/>
  <c r="CX44" i="33"/>
  <c r="X44" i="33"/>
  <c r="BC31" i="33"/>
  <c r="HP31" i="33"/>
  <c r="GP31" i="33"/>
  <c r="FC31" i="33"/>
  <c r="P31" i="33"/>
  <c r="LC31" i="33"/>
  <c r="KC31" i="33"/>
  <c r="AP31" i="33"/>
  <c r="LP31" i="33"/>
  <c r="CC31" i="33"/>
  <c r="JC31" i="33"/>
  <c r="CP31" i="33"/>
  <c r="DP31" i="33"/>
  <c r="MC31" i="33"/>
  <c r="JP31" i="33"/>
  <c r="HC31" i="33"/>
  <c r="FP31" i="33"/>
  <c r="IC31" i="33"/>
  <c r="BP31" i="33"/>
  <c r="KP31" i="33"/>
  <c r="EC31" i="33"/>
  <c r="DC31" i="33"/>
  <c r="EP31" i="33"/>
  <c r="GC31" i="33"/>
  <c r="AC31" i="33"/>
  <c r="IP31" i="33"/>
  <c r="M10" i="12"/>
  <c r="I4" i="12"/>
  <c r="H4" i="12"/>
  <c r="CS52" i="33"/>
  <c r="CQ52" i="33"/>
  <c r="CR52" i="33" s="1"/>
  <c r="BF52" i="33"/>
  <c r="BD52" i="33"/>
  <c r="BE52" i="33" s="1"/>
  <c r="LS52" i="33"/>
  <c r="LQ52" i="33"/>
  <c r="LR52" i="33" s="1"/>
  <c r="AF52" i="33"/>
  <c r="AD52" i="33"/>
  <c r="AE52" i="33" s="1"/>
  <c r="LV22" i="39"/>
  <c r="CI22" i="39"/>
  <c r="AI22" i="39"/>
  <c r="LI22" i="39"/>
  <c r="I22" i="39"/>
  <c r="JV22" i="39"/>
  <c r="DI22" i="39"/>
  <c r="EI22" i="39"/>
  <c r="HI22" i="39"/>
  <c r="II22" i="39"/>
  <c r="KV22" i="39"/>
  <c r="GI22" i="39"/>
  <c r="CV22" i="39"/>
  <c r="KI22" i="39"/>
  <c r="AV22" i="39"/>
  <c r="IV22" i="39"/>
  <c r="HV22" i="39"/>
  <c r="BI22" i="39"/>
  <c r="DV22" i="39"/>
  <c r="JI22" i="39"/>
  <c r="V22" i="39"/>
  <c r="GV22" i="39"/>
  <c r="FV22" i="39"/>
  <c r="BV22" i="39"/>
  <c r="FI22" i="39"/>
  <c r="EV22" i="39"/>
  <c r="GF51" i="33"/>
  <c r="GD51" i="33"/>
  <c r="GE51" i="33" s="1"/>
  <c r="HS51" i="33"/>
  <c r="HQ51" i="33"/>
  <c r="HR51" i="33" s="1"/>
  <c r="KS51" i="33"/>
  <c r="KQ51" i="33"/>
  <c r="KR51" i="33" s="1"/>
  <c r="AA19" i="13"/>
  <c r="AA24" i="13"/>
  <c r="AC20" i="13"/>
  <c r="AA34" i="13"/>
  <c r="FV34" i="39"/>
  <c r="II34" i="39"/>
  <c r="AI34" i="39"/>
  <c r="EV34" i="39"/>
  <c r="DI34" i="39"/>
  <c r="GV34" i="39"/>
  <c r="KI34" i="39"/>
  <c r="KV34" i="39"/>
  <c r="IV34" i="39"/>
  <c r="I34" i="39"/>
  <c r="LV34" i="39"/>
  <c r="FI34" i="39"/>
  <c r="EI34" i="39"/>
  <c r="BI34" i="39"/>
  <c r="JV34" i="39"/>
  <c r="GI34" i="39"/>
  <c r="HI34" i="39"/>
  <c r="HV34" i="39"/>
  <c r="CI34" i="39"/>
  <c r="DV34" i="39"/>
  <c r="CV34" i="39"/>
  <c r="V34" i="39"/>
  <c r="JI34" i="39"/>
  <c r="AV34" i="39"/>
  <c r="BV34" i="39"/>
  <c r="LI34" i="39"/>
  <c r="I7" i="10"/>
  <c r="H7" i="10"/>
  <c r="AC24" i="11"/>
  <c r="AB33" i="11"/>
  <c r="AB23" i="11"/>
  <c r="AB28" i="11"/>
  <c r="AA34" i="11"/>
  <c r="AC20" i="11"/>
  <c r="AA33" i="11"/>
  <c r="AC19" i="11"/>
  <c r="R4" i="11"/>
  <c r="IV25" i="39"/>
  <c r="EI25" i="39"/>
  <c r="EV25" i="39"/>
  <c r="DV25" i="39"/>
  <c r="II25" i="39"/>
  <c r="GI25" i="39"/>
  <c r="CV25" i="39"/>
  <c r="FI25" i="39"/>
  <c r="BI25" i="39"/>
  <c r="AI25" i="39"/>
  <c r="KV25" i="39"/>
  <c r="AV25" i="39"/>
  <c r="DI25" i="39"/>
  <c r="FV25" i="39"/>
  <c r="BV25" i="39"/>
  <c r="HV25" i="39"/>
  <c r="JV25" i="39"/>
  <c r="JI25" i="39"/>
  <c r="LI25" i="39"/>
  <c r="HI25" i="39"/>
  <c r="LV25" i="39"/>
  <c r="V25" i="39"/>
  <c r="GV25" i="39"/>
  <c r="CI25" i="39"/>
  <c r="KI25" i="39"/>
  <c r="I25" i="39"/>
  <c r="BV25" i="33"/>
  <c r="IV25" i="33"/>
  <c r="EV25" i="33"/>
  <c r="KV25" i="33"/>
  <c r="II25" i="33"/>
  <c r="JI25" i="33"/>
  <c r="LV25" i="33"/>
  <c r="BI25" i="33"/>
  <c r="JV25" i="33"/>
  <c r="CV25" i="33"/>
  <c r="EI25" i="33"/>
  <c r="AV25" i="33"/>
  <c r="FV25" i="33"/>
  <c r="HI25" i="33"/>
  <c r="I25" i="33"/>
  <c r="FI25" i="33"/>
  <c r="AI25" i="33"/>
  <c r="CI25" i="33"/>
  <c r="DV25" i="33"/>
  <c r="KI25" i="33"/>
  <c r="HV25" i="33"/>
  <c r="GI25" i="33"/>
  <c r="V25" i="33"/>
  <c r="LI25" i="33"/>
  <c r="GV25" i="33"/>
  <c r="DI25" i="33"/>
  <c r="BX7" i="33"/>
  <c r="HK7" i="33"/>
  <c r="K7" i="33"/>
  <c r="JX7" i="33"/>
  <c r="FK7" i="33"/>
  <c r="KX7" i="33"/>
  <c r="EX7" i="33"/>
  <c r="JK7" i="33"/>
  <c r="AX7" i="33"/>
  <c r="CK7" i="33"/>
  <c r="AK7" i="33"/>
  <c r="LK7" i="33"/>
  <c r="X7" i="33"/>
  <c r="LX7" i="33"/>
  <c r="HX7" i="33"/>
  <c r="FX7" i="33"/>
  <c r="BK7" i="33"/>
  <c r="GK7" i="33"/>
  <c r="KK7" i="33"/>
  <c r="DK7" i="33"/>
  <c r="IK7" i="33"/>
  <c r="DX7" i="33"/>
  <c r="IX7" i="33"/>
  <c r="CX7" i="33"/>
  <c r="EK7" i="33"/>
  <c r="GX7" i="33"/>
  <c r="DP15" i="33"/>
  <c r="EP15" i="33"/>
  <c r="BP15" i="33"/>
  <c r="JC15" i="33"/>
  <c r="CC15" i="33"/>
  <c r="FC15" i="33"/>
  <c r="AC15" i="33"/>
  <c r="BC15" i="33"/>
  <c r="IC15" i="33"/>
  <c r="LC15" i="33"/>
  <c r="P15" i="33"/>
  <c r="HP15" i="33"/>
  <c r="FP15" i="33"/>
  <c r="HC15" i="33"/>
  <c r="EC15" i="33"/>
  <c r="IP15" i="33"/>
  <c r="GP15" i="33"/>
  <c r="JP15" i="33"/>
  <c r="GC15" i="33"/>
  <c r="CP15" i="33"/>
  <c r="KC15" i="33"/>
  <c r="DC15" i="33"/>
  <c r="LP15" i="33"/>
  <c r="MC15" i="33"/>
  <c r="AP15" i="33"/>
  <c r="KP15" i="33"/>
  <c r="CP32" i="39"/>
  <c r="LC32" i="39"/>
  <c r="IC32" i="39"/>
  <c r="JC32" i="39"/>
  <c r="EP32" i="39"/>
  <c r="DC32" i="39"/>
  <c r="HC32" i="39"/>
  <c r="CC32" i="39"/>
  <c r="IP32" i="39"/>
  <c r="BC32" i="39"/>
  <c r="LP32" i="39"/>
  <c r="AP32" i="39"/>
  <c r="JP32" i="39"/>
  <c r="EC32" i="39"/>
  <c r="BP32" i="39"/>
  <c r="FC32" i="39"/>
  <c r="GP32" i="39"/>
  <c r="FP32" i="39"/>
  <c r="HP32" i="39"/>
  <c r="DP32" i="39"/>
  <c r="P32" i="39"/>
  <c r="AC32" i="39"/>
  <c r="KC32" i="39"/>
  <c r="MC32" i="39"/>
  <c r="KP32" i="39"/>
  <c r="GC32" i="39"/>
  <c r="CI17" i="33"/>
  <c r="IV17" i="33"/>
  <c r="DI17" i="33"/>
  <c r="AV17" i="33"/>
  <c r="EV17" i="33"/>
  <c r="GV17" i="33"/>
  <c r="LI17" i="33"/>
  <c r="JV17" i="33"/>
  <c r="II17" i="33"/>
  <c r="V17" i="33"/>
  <c r="DV17" i="33"/>
  <c r="AI17" i="33"/>
  <c r="BI17" i="33"/>
  <c r="KI17" i="33"/>
  <c r="EI17" i="33"/>
  <c r="I17" i="33"/>
  <c r="FV17" i="33"/>
  <c r="LV17" i="33"/>
  <c r="JI17" i="33"/>
  <c r="KV17" i="33"/>
  <c r="BV17" i="33"/>
  <c r="FI17" i="33"/>
  <c r="GI17" i="33"/>
  <c r="CV17" i="33"/>
  <c r="HV17" i="33"/>
  <c r="HI17" i="33"/>
  <c r="AF53" i="33"/>
  <c r="AD53" i="33"/>
  <c r="AE53" i="33" s="1"/>
  <c r="ES53" i="33"/>
  <c r="EQ53" i="33"/>
  <c r="ER53" i="33" s="1"/>
  <c r="GF53" i="33"/>
  <c r="GD53" i="33"/>
  <c r="GE53" i="33" s="1"/>
  <c r="IP10" i="33"/>
  <c r="JC10" i="33"/>
  <c r="IC10" i="33"/>
  <c r="MC10" i="33"/>
  <c r="CC10" i="33"/>
  <c r="KC10" i="33"/>
  <c r="FP10" i="33"/>
  <c r="AC10" i="33"/>
  <c r="GP10" i="33"/>
  <c r="DC10" i="33"/>
  <c r="DP10" i="33"/>
  <c r="KP10" i="33"/>
  <c r="P10" i="33"/>
  <c r="EP10" i="33"/>
  <c r="JP10" i="33"/>
  <c r="LC10" i="33"/>
  <c r="CP10" i="33"/>
  <c r="LP10" i="33"/>
  <c r="AP10" i="33"/>
  <c r="HP10" i="33"/>
  <c r="BC10" i="33"/>
  <c r="EC10" i="33"/>
  <c r="FC10" i="33"/>
  <c r="GC10" i="33"/>
  <c r="HC10" i="33"/>
  <c r="BP10" i="33"/>
  <c r="AC24" i="10"/>
  <c r="AB33" i="10"/>
  <c r="FP21" i="33"/>
  <c r="KC21" i="33"/>
  <c r="GC21" i="33"/>
  <c r="CC21" i="33"/>
  <c r="GP21" i="33"/>
  <c r="EP21" i="33"/>
  <c r="DP21" i="33"/>
  <c r="AC21" i="33"/>
  <c r="AP21" i="33"/>
  <c r="IC21" i="33"/>
  <c r="FC21" i="33"/>
  <c r="LP21" i="33"/>
  <c r="CP21" i="33"/>
  <c r="EC21" i="33"/>
  <c r="MC21" i="33"/>
  <c r="BP21" i="33"/>
  <c r="JP21" i="33"/>
  <c r="JC21" i="33"/>
  <c r="LC21" i="33"/>
  <c r="HP21" i="33"/>
  <c r="IP21" i="33"/>
  <c r="DC21" i="33"/>
  <c r="P21" i="33"/>
  <c r="KP21" i="33"/>
  <c r="HC21" i="33"/>
  <c r="BC21" i="33"/>
  <c r="DV14" i="39"/>
  <c r="BI14" i="39"/>
  <c r="II14" i="39"/>
  <c r="CI14" i="39"/>
  <c r="HV14" i="39"/>
  <c r="AI14" i="39"/>
  <c r="JI14" i="39"/>
  <c r="EI14" i="39"/>
  <c r="BV14" i="39"/>
  <c r="EV14" i="39"/>
  <c r="KV14" i="39"/>
  <c r="GI14" i="39"/>
  <c r="FI14" i="39"/>
  <c r="LI14" i="39"/>
  <c r="GV14" i="39"/>
  <c r="KI14" i="39"/>
  <c r="DI14" i="39"/>
  <c r="I14" i="39"/>
  <c r="CV14" i="39"/>
  <c r="V14" i="39"/>
  <c r="LV14" i="39"/>
  <c r="IV14" i="39"/>
  <c r="HI14" i="39"/>
  <c r="FV14" i="39"/>
  <c r="AV14" i="39"/>
  <c r="JV14" i="39"/>
  <c r="I4" i="11"/>
  <c r="M10" i="11"/>
  <c r="H4" i="11"/>
  <c r="IS48" i="33"/>
  <c r="IQ48" i="33"/>
  <c r="IR48" i="33" s="1"/>
  <c r="EF48" i="33"/>
  <c r="ED48" i="33"/>
  <c r="EE48" i="33" s="1"/>
  <c r="BS48" i="33"/>
  <c r="BQ48" i="33"/>
  <c r="BR48" i="33" s="1"/>
  <c r="H6" i="13"/>
  <c r="I6" i="13"/>
  <c r="AX41" i="39"/>
  <c r="LK41" i="39"/>
  <c r="DX41" i="39"/>
  <c r="IK41" i="39"/>
  <c r="JK41" i="39"/>
  <c r="JX41" i="39"/>
  <c r="X41" i="39"/>
  <c r="FX41" i="39"/>
  <c r="CX41" i="39"/>
  <c r="LX41" i="39"/>
  <c r="EK41" i="39"/>
  <c r="GK41" i="39"/>
  <c r="AK41" i="39"/>
  <c r="CK41" i="39"/>
  <c r="FK41" i="39"/>
  <c r="BX41" i="39"/>
  <c r="BK41" i="39"/>
  <c r="EX41" i="39"/>
  <c r="KK41" i="39"/>
  <c r="DK41" i="39"/>
  <c r="GX41" i="39"/>
  <c r="HK41" i="39"/>
  <c r="IX41" i="39"/>
  <c r="HX41" i="39"/>
  <c r="K41" i="39"/>
  <c r="KX41" i="39"/>
  <c r="AC30" i="14"/>
  <c r="AC35" i="14"/>
  <c r="AA33" i="14"/>
  <c r="AC19" i="14"/>
  <c r="X45" i="39"/>
  <c r="K45" i="39"/>
  <c r="BX45" i="39"/>
  <c r="HX45" i="39"/>
  <c r="JX45" i="39"/>
  <c r="JK45" i="39"/>
  <c r="EX45" i="39"/>
  <c r="GK45" i="39"/>
  <c r="IX45" i="39"/>
  <c r="KX45" i="39"/>
  <c r="EK45" i="39"/>
  <c r="LK45" i="39"/>
  <c r="AX45" i="39"/>
  <c r="LX45" i="39"/>
  <c r="FX45" i="39"/>
  <c r="AK45" i="39"/>
  <c r="DX45" i="39"/>
  <c r="CX45" i="39"/>
  <c r="DK45" i="39"/>
  <c r="FK45" i="39"/>
  <c r="IK45" i="39"/>
  <c r="KK45" i="39"/>
  <c r="BK45" i="39"/>
  <c r="GX45" i="39"/>
  <c r="HK45" i="39"/>
  <c r="CK45" i="39"/>
  <c r="CK28" i="33"/>
  <c r="DK28" i="33"/>
  <c r="KX28" i="33"/>
  <c r="GX28" i="33"/>
  <c r="JX28" i="33"/>
  <c r="KK28" i="33"/>
  <c r="IK28" i="33"/>
  <c r="JK28" i="33"/>
  <c r="BK28" i="33"/>
  <c r="K28" i="33"/>
  <c r="DX28" i="33"/>
  <c r="AK28" i="33"/>
  <c r="FX28" i="33"/>
  <c r="LX28" i="33"/>
  <c r="AX28" i="33"/>
  <c r="EX28" i="33"/>
  <c r="IX28" i="33"/>
  <c r="X28" i="33"/>
  <c r="GK28" i="33"/>
  <c r="HK28" i="33"/>
  <c r="CX28" i="33"/>
  <c r="FK28" i="33"/>
  <c r="HX28" i="33"/>
  <c r="EK28" i="33"/>
  <c r="BX28" i="33"/>
  <c r="LK28" i="33"/>
  <c r="MF65" i="33"/>
  <c r="MB67" i="33"/>
  <c r="MD65" i="33"/>
  <c r="ME65" i="33" s="1"/>
  <c r="DS65" i="33"/>
  <c r="DQ65" i="33"/>
  <c r="DR65" i="33" s="1"/>
  <c r="DO67" i="33"/>
  <c r="HF65" i="33"/>
  <c r="HB67" i="33"/>
  <c r="HD65" i="33"/>
  <c r="HE65" i="33" s="1"/>
  <c r="I4" i="10"/>
  <c r="H4" i="10"/>
  <c r="M10" i="10"/>
  <c r="CK30" i="39"/>
  <c r="FK30" i="39"/>
  <c r="K30" i="39"/>
  <c r="KX30" i="39"/>
  <c r="CX30" i="39"/>
  <c r="FX30" i="39"/>
  <c r="IK30" i="39"/>
  <c r="AX30" i="39"/>
  <c r="X30" i="39"/>
  <c r="AK30" i="39"/>
  <c r="DX30" i="39"/>
  <c r="KK30" i="39"/>
  <c r="BX30" i="39"/>
  <c r="HX30" i="39"/>
  <c r="IX30" i="39"/>
  <c r="LK30" i="39"/>
  <c r="EX30" i="39"/>
  <c r="DK30" i="39"/>
  <c r="BK30" i="39"/>
  <c r="LX30" i="39"/>
  <c r="JX30" i="39"/>
  <c r="JK30" i="39"/>
  <c r="GK30" i="39"/>
  <c r="GX30" i="39"/>
  <c r="HK30" i="39"/>
  <c r="EK30" i="39"/>
  <c r="HV6" i="39"/>
  <c r="GV6" i="39"/>
  <c r="KV6" i="39"/>
  <c r="JI6" i="39"/>
  <c r="CV6" i="39"/>
  <c r="BI6" i="39"/>
  <c r="BV6" i="39"/>
  <c r="EV6" i="39"/>
  <c r="CI6" i="39"/>
  <c r="DV6" i="39"/>
  <c r="GI6" i="39"/>
  <c r="HI6" i="39"/>
  <c r="FI6" i="39"/>
  <c r="FV6" i="39"/>
  <c r="IV6" i="39"/>
  <c r="AI6" i="39"/>
  <c r="KI6" i="39"/>
  <c r="JV6" i="39"/>
  <c r="V6" i="39"/>
  <c r="EI6" i="39"/>
  <c r="I6" i="39"/>
  <c r="II6" i="39"/>
  <c r="DI6" i="39"/>
  <c r="LV6" i="39"/>
  <c r="LI6" i="39"/>
  <c r="AV6" i="39"/>
  <c r="AP17" i="39"/>
  <c r="DP17" i="39"/>
  <c r="GP17" i="39"/>
  <c r="FP17" i="39"/>
  <c r="P17" i="39"/>
  <c r="JP17" i="39"/>
  <c r="BP17" i="39"/>
  <c r="IP17" i="39"/>
  <c r="HC17" i="39"/>
  <c r="LP17" i="39"/>
  <c r="IC17" i="39"/>
  <c r="CP17" i="39"/>
  <c r="EC17" i="39"/>
  <c r="EP17" i="39"/>
  <c r="HP17" i="39"/>
  <c r="DC17" i="39"/>
  <c r="LC17" i="39"/>
  <c r="MC17" i="39"/>
  <c r="KP17" i="39"/>
  <c r="CC17" i="39"/>
  <c r="KC17" i="39"/>
  <c r="AC17" i="39"/>
  <c r="JC17" i="39"/>
  <c r="GC17" i="39"/>
  <c r="BC17" i="39"/>
  <c r="FC17" i="39"/>
  <c r="BV10" i="39"/>
  <c r="HV10" i="39"/>
  <c r="JI10" i="39"/>
  <c r="V10" i="39"/>
  <c r="FI10" i="39"/>
  <c r="AV10" i="39"/>
  <c r="CV10" i="39"/>
  <c r="DV10" i="39"/>
  <c r="KV10" i="39"/>
  <c r="IV10" i="39"/>
  <c r="LV10" i="39"/>
  <c r="EV10" i="39"/>
  <c r="KI10" i="39"/>
  <c r="JV10" i="39"/>
  <c r="GV10" i="39"/>
  <c r="CI10" i="39"/>
  <c r="II10" i="39"/>
  <c r="DI10" i="39"/>
  <c r="AI10" i="39"/>
  <c r="FV10" i="39"/>
  <c r="GI10" i="39"/>
  <c r="LI10" i="39"/>
  <c r="HI10" i="39"/>
  <c r="BI10" i="39"/>
  <c r="EI10" i="39"/>
  <c r="I10" i="39"/>
  <c r="BP39" i="33"/>
  <c r="GC39" i="33"/>
  <c r="JC39" i="33"/>
  <c r="HC39" i="33"/>
  <c r="MC39" i="33"/>
  <c r="LP39" i="33"/>
  <c r="KC39" i="33"/>
  <c r="EC39" i="33"/>
  <c r="HP39" i="33"/>
  <c r="AC39" i="33"/>
  <c r="EP39" i="33"/>
  <c r="KP39" i="33"/>
  <c r="DC39" i="33"/>
  <c r="AP39" i="33"/>
  <c r="FP39" i="33"/>
  <c r="CC39" i="33"/>
  <c r="DP39" i="33"/>
  <c r="BC39" i="33"/>
  <c r="P39" i="33"/>
  <c r="IP39" i="33"/>
  <c r="LC39" i="33"/>
  <c r="CP39" i="33"/>
  <c r="FC39" i="33"/>
  <c r="GP39" i="33"/>
  <c r="IC39" i="33"/>
  <c r="JP39" i="33"/>
  <c r="EP34" i="33"/>
  <c r="HP34" i="33"/>
  <c r="IP34" i="33"/>
  <c r="IC34" i="33"/>
  <c r="CP34" i="33"/>
  <c r="LC34" i="33"/>
  <c r="DP34" i="33"/>
  <c r="BC34" i="33"/>
  <c r="CC34" i="33"/>
  <c r="KP34" i="33"/>
  <c r="LP34" i="33"/>
  <c r="MC34" i="33"/>
  <c r="JC34" i="33"/>
  <c r="JP34" i="33"/>
  <c r="GP34" i="33"/>
  <c r="KC34" i="33"/>
  <c r="EC34" i="33"/>
  <c r="BP34" i="33"/>
  <c r="AC34" i="33"/>
  <c r="HC34" i="33"/>
  <c r="GC34" i="33"/>
  <c r="AP34" i="33"/>
  <c r="FC34" i="33"/>
  <c r="P34" i="33"/>
  <c r="DC34" i="33"/>
  <c r="FP34" i="33"/>
  <c r="EC29" i="33"/>
  <c r="KP29" i="33"/>
  <c r="GP29" i="33"/>
  <c r="HC29" i="33"/>
  <c r="IP29" i="33"/>
  <c r="BP29" i="33"/>
  <c r="CP29" i="33"/>
  <c r="HP29" i="33"/>
  <c r="KC29" i="33"/>
  <c r="AP29" i="33"/>
  <c r="AC29" i="33"/>
  <c r="JC29" i="33"/>
  <c r="GC29" i="33"/>
  <c r="FP29" i="33"/>
  <c r="JP29" i="33"/>
  <c r="MC29" i="33"/>
  <c r="IC29" i="33"/>
  <c r="P29" i="33"/>
  <c r="EP29" i="33"/>
  <c r="CC29" i="33"/>
  <c r="LC29" i="33"/>
  <c r="DP29" i="33"/>
  <c r="DC29" i="33"/>
  <c r="LP29" i="33"/>
  <c r="BC29" i="33"/>
  <c r="FC29" i="33"/>
  <c r="GX36" i="39"/>
  <c r="LX36" i="39"/>
  <c r="EK36" i="39"/>
  <c r="FX36" i="39"/>
  <c r="HK36" i="39"/>
  <c r="K36" i="39"/>
  <c r="KX36" i="39"/>
  <c r="IX36" i="39"/>
  <c r="IK36" i="39"/>
  <c r="LK36" i="39"/>
  <c r="CX36" i="39"/>
  <c r="FK36" i="39"/>
  <c r="HX36" i="39"/>
  <c r="KK36" i="39"/>
  <c r="JK36" i="39"/>
  <c r="AX36" i="39"/>
  <c r="JX36" i="39"/>
  <c r="BK36" i="39"/>
  <c r="DX36" i="39"/>
  <c r="DK36" i="39"/>
  <c r="EX36" i="39"/>
  <c r="BX36" i="39"/>
  <c r="GK36" i="39"/>
  <c r="CK36" i="39"/>
  <c r="AK36" i="39"/>
  <c r="X36" i="39"/>
  <c r="H7" i="11"/>
  <c r="I7" i="11"/>
  <c r="P44" i="39"/>
  <c r="KC44" i="39"/>
  <c r="EP44" i="39"/>
  <c r="BC44" i="39"/>
  <c r="FP44" i="39"/>
  <c r="CC44" i="39"/>
  <c r="EC44" i="39"/>
  <c r="GC44" i="39"/>
  <c r="IC44" i="39"/>
  <c r="HC44" i="39"/>
  <c r="MC44" i="39"/>
  <c r="DP44" i="39"/>
  <c r="JC44" i="39"/>
  <c r="JP44" i="39"/>
  <c r="FC44" i="39"/>
  <c r="KP44" i="39"/>
  <c r="LC44" i="39"/>
  <c r="AP44" i="39"/>
  <c r="LP44" i="39"/>
  <c r="CP44" i="39"/>
  <c r="IP44" i="39"/>
  <c r="HP44" i="39"/>
  <c r="BP44" i="39"/>
  <c r="AC44" i="39"/>
  <c r="GP44" i="39"/>
  <c r="DC44" i="39"/>
  <c r="BS49" i="33"/>
  <c r="BQ49" i="33"/>
  <c r="BR49" i="33" s="1"/>
  <c r="GF49" i="33"/>
  <c r="GD49" i="33"/>
  <c r="GE49" i="33" s="1"/>
  <c r="LS49" i="33"/>
  <c r="LQ49" i="33"/>
  <c r="LR49" i="33" s="1"/>
  <c r="CS49" i="33"/>
  <c r="CQ49" i="33"/>
  <c r="CR49" i="33" s="1"/>
  <c r="AB25" i="12"/>
  <c r="AB30" i="12"/>
  <c r="CI27" i="39"/>
  <c r="V27" i="39"/>
  <c r="KV27" i="39"/>
  <c r="EV27" i="39"/>
  <c r="GV27" i="39"/>
  <c r="LV27" i="39"/>
  <c r="BV27" i="39"/>
  <c r="AV27" i="39"/>
  <c r="BI27" i="39"/>
  <c r="AI27" i="39"/>
  <c r="KI27" i="39"/>
  <c r="IV27" i="39"/>
  <c r="JV27" i="39"/>
  <c r="LI27" i="39"/>
  <c r="JI27" i="39"/>
  <c r="FI27" i="39"/>
  <c r="DV27" i="39"/>
  <c r="EI27" i="39"/>
  <c r="FV27" i="39"/>
  <c r="GI27" i="39"/>
  <c r="CV27" i="39"/>
  <c r="HV27" i="39"/>
  <c r="HI27" i="39"/>
  <c r="DI27" i="39"/>
  <c r="II27" i="39"/>
  <c r="I27" i="39"/>
  <c r="MC24" i="33"/>
  <c r="AC24" i="33"/>
  <c r="JP24" i="33"/>
  <c r="BC24" i="33"/>
  <c r="FC24" i="33"/>
  <c r="GC24" i="33"/>
  <c r="DP24" i="33"/>
  <c r="P24" i="33"/>
  <c r="JC24" i="33"/>
  <c r="HC24" i="33"/>
  <c r="HP24" i="33"/>
  <c r="IP24" i="33"/>
  <c r="EC24" i="33"/>
  <c r="DC24" i="33"/>
  <c r="FP24" i="33"/>
  <c r="BP24" i="33"/>
  <c r="GP24" i="33"/>
  <c r="CC24" i="33"/>
  <c r="CP24" i="33"/>
  <c r="AP24" i="33"/>
  <c r="IC24" i="33"/>
  <c r="KP24" i="33"/>
  <c r="LP24" i="33"/>
  <c r="EP24" i="33"/>
  <c r="LC24" i="33"/>
  <c r="KC24" i="33"/>
  <c r="JX35" i="33"/>
  <c r="HX35" i="33"/>
  <c r="K35" i="33"/>
  <c r="FK35" i="33"/>
  <c r="CX35" i="33"/>
  <c r="BK35" i="33"/>
  <c r="IX35" i="33"/>
  <c r="KX35" i="33"/>
  <c r="BX35" i="33"/>
  <c r="EX35" i="33"/>
  <c r="AX35" i="33"/>
  <c r="EK35" i="33"/>
  <c r="GX35" i="33"/>
  <c r="LK35" i="33"/>
  <c r="X35" i="33"/>
  <c r="LX35" i="33"/>
  <c r="AK35" i="33"/>
  <c r="CK35" i="33"/>
  <c r="FX35" i="33"/>
  <c r="GK35" i="33"/>
  <c r="DX35" i="33"/>
  <c r="HK35" i="33"/>
  <c r="JK35" i="33"/>
  <c r="KK35" i="33"/>
  <c r="IK35" i="33"/>
  <c r="DK35" i="33"/>
  <c r="FF55" i="33"/>
  <c r="FD55" i="33"/>
  <c r="FE55" i="33" s="1"/>
  <c r="DF55" i="33"/>
  <c r="DD55" i="33"/>
  <c r="DE55" i="33" s="1"/>
  <c r="IS55" i="33"/>
  <c r="IQ55" i="33"/>
  <c r="IR55" i="33" s="1"/>
  <c r="IP31" i="39"/>
  <c r="AP31" i="39"/>
  <c r="HP31" i="39"/>
  <c r="CP31" i="39"/>
  <c r="MC31" i="39"/>
  <c r="FC31" i="39"/>
  <c r="BC31" i="39"/>
  <c r="KC31" i="39"/>
  <c r="JP31" i="39"/>
  <c r="LC31" i="39"/>
  <c r="GC31" i="39"/>
  <c r="EP31" i="39"/>
  <c r="AC31" i="39"/>
  <c r="P31" i="39"/>
  <c r="KP31" i="39"/>
  <c r="DC31" i="39"/>
  <c r="HC31" i="39"/>
  <c r="GP31" i="39"/>
  <c r="BP31" i="39"/>
  <c r="EC31" i="39"/>
  <c r="JC31" i="39"/>
  <c r="DP31" i="39"/>
  <c r="FP31" i="39"/>
  <c r="CC31" i="39"/>
  <c r="LP31" i="39"/>
  <c r="IC31" i="39"/>
  <c r="FS52" i="33"/>
  <c r="FQ52" i="33"/>
  <c r="FR52" i="33" s="1"/>
  <c r="FF52" i="33"/>
  <c r="FD52" i="33"/>
  <c r="FE52" i="33" s="1"/>
  <c r="HF52" i="33"/>
  <c r="HD52" i="33"/>
  <c r="HE52" i="33" s="1"/>
  <c r="IS52" i="33"/>
  <c r="IQ52" i="33"/>
  <c r="IR52" i="33" s="1"/>
  <c r="JS51" i="33"/>
  <c r="JQ51" i="33"/>
  <c r="JR51" i="33" s="1"/>
  <c r="ES51" i="33"/>
  <c r="EQ51" i="33"/>
  <c r="ER51" i="33" s="1"/>
  <c r="AS51" i="33"/>
  <c r="AQ51" i="33"/>
  <c r="AR51" i="33" s="1"/>
  <c r="HI18" i="39"/>
  <c r="KV18" i="39"/>
  <c r="GV18" i="39"/>
  <c r="FI18" i="39"/>
  <c r="BV18" i="39"/>
  <c r="HV18" i="39"/>
  <c r="BI18" i="39"/>
  <c r="LI18" i="39"/>
  <c r="JI18" i="39"/>
  <c r="EV18" i="39"/>
  <c r="JV18" i="39"/>
  <c r="CI18" i="39"/>
  <c r="FV18" i="39"/>
  <c r="EI18" i="39"/>
  <c r="DV18" i="39"/>
  <c r="IV18" i="39"/>
  <c r="DI18" i="39"/>
  <c r="GI18" i="39"/>
  <c r="AI18" i="39"/>
  <c r="LV18" i="39"/>
  <c r="I18" i="39"/>
  <c r="CV18" i="39"/>
  <c r="AV18" i="39"/>
  <c r="KI18" i="39"/>
  <c r="V18" i="39"/>
  <c r="II18" i="39"/>
  <c r="AB18" i="13"/>
  <c r="AA28" i="13"/>
  <c r="R24" i="13"/>
  <c r="AA29" i="13"/>
  <c r="AB20" i="13"/>
  <c r="H9" i="8"/>
  <c r="I9" i="8"/>
  <c r="LI7" i="39"/>
  <c r="I7" i="39"/>
  <c r="GV7" i="39"/>
  <c r="JI7" i="39"/>
  <c r="KV7" i="39"/>
  <c r="CV7" i="39"/>
  <c r="FV7" i="39"/>
  <c r="II7" i="39"/>
  <c r="BV7" i="39"/>
  <c r="EI7" i="39"/>
  <c r="V7" i="39"/>
  <c r="AV7" i="39"/>
  <c r="FI7" i="39"/>
  <c r="IV7" i="39"/>
  <c r="CI7" i="39"/>
  <c r="EV7" i="39"/>
  <c r="LV7" i="39"/>
  <c r="DI7" i="39"/>
  <c r="JV7" i="39"/>
  <c r="KI7" i="39"/>
  <c r="GI7" i="39"/>
  <c r="BI7" i="39"/>
  <c r="HI7" i="39"/>
  <c r="DV7" i="39"/>
  <c r="AI7" i="39"/>
  <c r="HV7" i="39"/>
  <c r="X9" i="33"/>
  <c r="IK9" i="33"/>
  <c r="LK9" i="33"/>
  <c r="HK9" i="33"/>
  <c r="JK9" i="33"/>
  <c r="EK9" i="33"/>
  <c r="KX9" i="33"/>
  <c r="CX9" i="33"/>
  <c r="CK9" i="33"/>
  <c r="HX9" i="33"/>
  <c r="GX9" i="33"/>
  <c r="IX9" i="33"/>
  <c r="GK9" i="33"/>
  <c r="DX9" i="33"/>
  <c r="EX9" i="33"/>
  <c r="FX9" i="33"/>
  <c r="BK9" i="33"/>
  <c r="AK9" i="33"/>
  <c r="AX9" i="33"/>
  <c r="JX9" i="33"/>
  <c r="KK9" i="33"/>
  <c r="K9" i="33"/>
  <c r="FK9" i="33"/>
  <c r="LX9" i="33"/>
  <c r="BX9" i="33"/>
  <c r="DK9" i="33"/>
  <c r="DC16" i="33"/>
  <c r="JC16" i="33"/>
  <c r="EP16" i="33"/>
  <c r="FC16" i="33"/>
  <c r="KC16" i="33"/>
  <c r="IC16" i="33"/>
  <c r="BP16" i="33"/>
  <c r="EC16" i="33"/>
  <c r="HP16" i="33"/>
  <c r="JP16" i="33"/>
  <c r="IP16" i="33"/>
  <c r="GC16" i="33"/>
  <c r="GP16" i="33"/>
  <c r="KP16" i="33"/>
  <c r="LP16" i="33"/>
  <c r="AP16" i="33"/>
  <c r="CC16" i="33"/>
  <c r="DP16" i="33"/>
  <c r="HC16" i="33"/>
  <c r="MC16" i="33"/>
  <c r="LC16" i="33"/>
  <c r="P16" i="33"/>
  <c r="FP16" i="33"/>
  <c r="BC16" i="33"/>
  <c r="CP16" i="33"/>
  <c r="AC16" i="33"/>
  <c r="LV20" i="33"/>
  <c r="DI20" i="33"/>
  <c r="FI20" i="33"/>
  <c r="CI20" i="33"/>
  <c r="V20" i="33"/>
  <c r="KI20" i="33"/>
  <c r="JI20" i="33"/>
  <c r="AI20" i="33"/>
  <c r="II20" i="33"/>
  <c r="JV20" i="33"/>
  <c r="GV20" i="33"/>
  <c r="GI20" i="33"/>
  <c r="LI20" i="33"/>
  <c r="DV20" i="33"/>
  <c r="AV20" i="33"/>
  <c r="HV20" i="33"/>
  <c r="EI20" i="33"/>
  <c r="IV20" i="33"/>
  <c r="BI20" i="33"/>
  <c r="FV20" i="33"/>
  <c r="BV20" i="33"/>
  <c r="EV20" i="33"/>
  <c r="CV20" i="33"/>
  <c r="KV20" i="33"/>
  <c r="I20" i="33"/>
  <c r="HI20" i="33"/>
  <c r="AA18" i="11"/>
  <c r="AA23" i="11"/>
  <c r="HV20" i="39"/>
  <c r="FI20" i="39"/>
  <c r="JI20" i="39"/>
  <c r="BV20" i="39"/>
  <c r="AI20" i="39"/>
  <c r="KV20" i="39"/>
  <c r="CI20" i="39"/>
  <c r="II20" i="39"/>
  <c r="CV20" i="39"/>
  <c r="EV20" i="39"/>
  <c r="AV20" i="39"/>
  <c r="LI20" i="39"/>
  <c r="LV20" i="39"/>
  <c r="V20" i="39"/>
  <c r="GV20" i="39"/>
  <c r="HI20" i="39"/>
  <c r="DV20" i="39"/>
  <c r="KI20" i="39"/>
  <c r="BI20" i="39"/>
  <c r="EI20" i="39"/>
  <c r="GI20" i="39"/>
  <c r="IV20" i="39"/>
  <c r="FV20" i="39"/>
  <c r="DI20" i="39"/>
  <c r="I20" i="39"/>
  <c r="JV20" i="39"/>
  <c r="AA28" i="11"/>
  <c r="AB18" i="11"/>
  <c r="H6" i="10"/>
  <c r="I6" i="10"/>
  <c r="CF53" i="33"/>
  <c r="CD53" i="33"/>
  <c r="CE53" i="33" s="1"/>
  <c r="KF53" i="33"/>
  <c r="KD53" i="33"/>
  <c r="KE53" i="33" s="1"/>
  <c r="JS53" i="33"/>
  <c r="JQ53" i="33"/>
  <c r="JR53" i="33" s="1"/>
  <c r="I8" i="8"/>
  <c r="H8" i="8"/>
  <c r="AA24" i="10"/>
  <c r="AA19" i="10"/>
  <c r="R29" i="10"/>
  <c r="DP21" i="39"/>
  <c r="HP21" i="39"/>
  <c r="EP21" i="39"/>
  <c r="LC21" i="39"/>
  <c r="KC21" i="39"/>
  <c r="CP21" i="39"/>
  <c r="AC21" i="39"/>
  <c r="JP21" i="39"/>
  <c r="AP21" i="39"/>
  <c r="LP21" i="39"/>
  <c r="GP21" i="39"/>
  <c r="KP21" i="39"/>
  <c r="IP21" i="39"/>
  <c r="HC21" i="39"/>
  <c r="EC21" i="39"/>
  <c r="MC21" i="39"/>
  <c r="BP21" i="39"/>
  <c r="FC21" i="39"/>
  <c r="IC21" i="39"/>
  <c r="FP21" i="39"/>
  <c r="BC21" i="39"/>
  <c r="P21" i="39"/>
  <c r="CC21" i="39"/>
  <c r="GC21" i="39"/>
  <c r="JC21" i="39"/>
  <c r="DC21" i="39"/>
  <c r="GC20" i="33"/>
  <c r="JP20" i="33"/>
  <c r="FP20" i="33"/>
  <c r="BP20" i="33"/>
  <c r="AP20" i="33"/>
  <c r="KP20" i="33"/>
  <c r="GP20" i="33"/>
  <c r="P20" i="33"/>
  <c r="MC20" i="33"/>
  <c r="CP20" i="33"/>
  <c r="IP20" i="33"/>
  <c r="CC20" i="33"/>
  <c r="BC20" i="33"/>
  <c r="LP20" i="33"/>
  <c r="KC20" i="33"/>
  <c r="HC20" i="33"/>
  <c r="HP20" i="33"/>
  <c r="DC20" i="33"/>
  <c r="EC20" i="33"/>
  <c r="EP20" i="33"/>
  <c r="IC20" i="33"/>
  <c r="JC20" i="33"/>
  <c r="FC20" i="33"/>
  <c r="LC20" i="33"/>
  <c r="DP20" i="33"/>
  <c r="AC20" i="33"/>
  <c r="FV31" i="39"/>
  <c r="AI31" i="39"/>
  <c r="GI31" i="39"/>
  <c r="JV31" i="39"/>
  <c r="DV31" i="39"/>
  <c r="FI31" i="39"/>
  <c r="IV31" i="39"/>
  <c r="I31" i="39"/>
  <c r="KI31" i="39"/>
  <c r="CI31" i="39"/>
  <c r="LI31" i="39"/>
  <c r="BV31" i="39"/>
  <c r="KV31" i="39"/>
  <c r="BI31" i="39"/>
  <c r="II31" i="39"/>
  <c r="HI31" i="39"/>
  <c r="LV31" i="39"/>
  <c r="HV31" i="39"/>
  <c r="AV31" i="39"/>
  <c r="V31" i="39"/>
  <c r="CV31" i="39"/>
  <c r="EV31" i="39"/>
  <c r="DI31" i="39"/>
  <c r="JI31" i="39"/>
  <c r="EI31" i="39"/>
  <c r="GV31" i="39"/>
  <c r="MF48" i="33"/>
  <c r="MD48" i="33"/>
  <c r="ME48" i="33" s="1"/>
  <c r="HF48" i="33"/>
  <c r="HD48" i="33"/>
  <c r="HE48" i="33" s="1"/>
  <c r="IF48" i="33"/>
  <c r="ID48" i="33"/>
  <c r="IE48" i="33" s="1"/>
  <c r="LF48" i="33"/>
  <c r="LD48" i="33"/>
  <c r="LE48" i="33" s="1"/>
  <c r="LK29" i="39"/>
  <c r="JK29" i="39"/>
  <c r="DX29" i="39"/>
  <c r="IX29" i="39"/>
  <c r="AK29" i="39"/>
  <c r="AX29" i="39"/>
  <c r="BX29" i="39"/>
  <c r="GK29" i="39"/>
  <c r="CX29" i="39"/>
  <c r="X29" i="39"/>
  <c r="EX29" i="39"/>
  <c r="CK29" i="39"/>
  <c r="FX29" i="39"/>
  <c r="HX29" i="39"/>
  <c r="LX29" i="39"/>
  <c r="IK29" i="39"/>
  <c r="JX29" i="39"/>
  <c r="DK29" i="39"/>
  <c r="EK29" i="39"/>
  <c r="KX29" i="39"/>
  <c r="HK29" i="39"/>
  <c r="K29" i="39"/>
  <c r="BK29" i="39"/>
  <c r="GX29" i="39"/>
  <c r="KK29" i="39"/>
  <c r="FK29" i="39"/>
  <c r="HK29" i="33"/>
  <c r="DK29" i="33"/>
  <c r="AK29" i="33"/>
  <c r="JX29" i="33"/>
  <c r="KK29" i="33"/>
  <c r="HX29" i="33"/>
  <c r="K29" i="33"/>
  <c r="EK29" i="33"/>
  <c r="GK29" i="33"/>
  <c r="CK29" i="33"/>
  <c r="FX29" i="33"/>
  <c r="KX29" i="33"/>
  <c r="FK29" i="33"/>
  <c r="LK29" i="33"/>
  <c r="BX29" i="33"/>
  <c r="JK29" i="33"/>
  <c r="BK29" i="33"/>
  <c r="X29" i="33"/>
  <c r="IK29" i="33"/>
  <c r="IX29" i="33"/>
  <c r="AX29" i="33"/>
  <c r="CX29" i="33"/>
  <c r="EX29" i="33"/>
  <c r="GX29" i="33"/>
  <c r="LX29" i="33"/>
  <c r="DX29" i="33"/>
  <c r="IC36" i="33"/>
  <c r="EP36" i="33"/>
  <c r="P36" i="33"/>
  <c r="KC36" i="33"/>
  <c r="FP36" i="33"/>
  <c r="CC36" i="33"/>
  <c r="HP36" i="33"/>
  <c r="LP36" i="33"/>
  <c r="KP36" i="33"/>
  <c r="FC36" i="33"/>
  <c r="AP36" i="33"/>
  <c r="EC36" i="33"/>
  <c r="HC36" i="33"/>
  <c r="MC36" i="33"/>
  <c r="JP36" i="33"/>
  <c r="JC36" i="33"/>
  <c r="BC36" i="33"/>
  <c r="DP36" i="33"/>
  <c r="IP36" i="33"/>
  <c r="GP36" i="33"/>
  <c r="DC36" i="33"/>
  <c r="GC36" i="33"/>
  <c r="LC36" i="33"/>
  <c r="BP36" i="33"/>
  <c r="AC36" i="33"/>
  <c r="CP36" i="33"/>
  <c r="FS54" i="33"/>
  <c r="FQ54" i="33"/>
  <c r="FR54" i="33" s="1"/>
  <c r="HF54" i="33"/>
  <c r="HD54" i="33"/>
  <c r="HE54" i="33" s="1"/>
  <c r="ES50" i="33"/>
  <c r="EQ50" i="33"/>
  <c r="ER50" i="33" s="1"/>
  <c r="II43" i="33"/>
  <c r="V43" i="33"/>
  <c r="AV43" i="33"/>
  <c r="LV43" i="33"/>
  <c r="GV43" i="33"/>
  <c r="CV43" i="33"/>
  <c r="GI43" i="33"/>
  <c r="KI43" i="33"/>
  <c r="BI43" i="33"/>
  <c r="FV43" i="33"/>
  <c r="FI43" i="33"/>
  <c r="JV43" i="33"/>
  <c r="LI43" i="33"/>
  <c r="I43" i="33"/>
  <c r="HV43" i="33"/>
  <c r="CI43" i="33"/>
  <c r="DI43" i="33"/>
  <c r="EV43" i="33"/>
  <c r="BV43" i="33"/>
  <c r="HI43" i="33"/>
  <c r="EI43" i="33"/>
  <c r="JI43" i="33"/>
  <c r="IV43" i="33"/>
  <c r="AI43" i="33"/>
  <c r="DV43" i="33"/>
  <c r="KV43" i="33"/>
  <c r="DI41" i="39"/>
  <c r="IV41" i="39"/>
  <c r="FV41" i="39"/>
  <c r="II41" i="39"/>
  <c r="BV41" i="39"/>
  <c r="DV41" i="39"/>
  <c r="LV41" i="39"/>
  <c r="EI41" i="39"/>
  <c r="AV41" i="39"/>
  <c r="BI41" i="39"/>
  <c r="JI41" i="39"/>
  <c r="EV41" i="39"/>
  <c r="GV41" i="39"/>
  <c r="FI41" i="39"/>
  <c r="HI41" i="39"/>
  <c r="AI41" i="39"/>
  <c r="CV41" i="39"/>
  <c r="JV41" i="39"/>
  <c r="V41" i="39"/>
  <c r="KV41" i="39"/>
  <c r="LI41" i="39"/>
  <c r="HV41" i="39"/>
  <c r="I41" i="39"/>
  <c r="CI41" i="39"/>
  <c r="GI41" i="39"/>
  <c r="KI41" i="39"/>
  <c r="AC25" i="14"/>
  <c r="AB35" i="14"/>
  <c r="AC20" i="14"/>
  <c r="AA34" i="14"/>
  <c r="KK14" i="39"/>
  <c r="IK14" i="39"/>
  <c r="LX14" i="39"/>
  <c r="CX14" i="39"/>
  <c r="BK14" i="39"/>
  <c r="FK14" i="39"/>
  <c r="GX14" i="39"/>
  <c r="AK14" i="39"/>
  <c r="DX14" i="39"/>
  <c r="X14" i="39"/>
  <c r="CK14" i="39"/>
  <c r="JX14" i="39"/>
  <c r="GK14" i="39"/>
  <c r="KX14" i="39"/>
  <c r="EK14" i="39"/>
  <c r="K14" i="39"/>
  <c r="FX14" i="39"/>
  <c r="AX14" i="39"/>
  <c r="HX14" i="39"/>
  <c r="IX14" i="39"/>
  <c r="BX14" i="39"/>
  <c r="JK14" i="39"/>
  <c r="HK14" i="39"/>
  <c r="DK14" i="39"/>
  <c r="EX14" i="39"/>
  <c r="LK14" i="39"/>
  <c r="AK15" i="33"/>
  <c r="GX15" i="33"/>
  <c r="HX15" i="33"/>
  <c r="JX15" i="33"/>
  <c r="FX15" i="33"/>
  <c r="KK15" i="33"/>
  <c r="LK15" i="33"/>
  <c r="EK15" i="33"/>
  <c r="BK15" i="33"/>
  <c r="IX15" i="33"/>
  <c r="FK15" i="33"/>
  <c r="LX15" i="33"/>
  <c r="EX15" i="33"/>
  <c r="CX15" i="33"/>
  <c r="HK15" i="33"/>
  <c r="K15" i="33"/>
  <c r="JK15" i="33"/>
  <c r="IK15" i="33"/>
  <c r="AX15" i="33"/>
  <c r="CK15" i="33"/>
  <c r="BX15" i="33"/>
  <c r="GK15" i="33"/>
  <c r="DK15" i="33"/>
  <c r="KX15" i="33"/>
  <c r="DX15" i="33"/>
  <c r="X15" i="33"/>
  <c r="JX6" i="39"/>
  <c r="DX6" i="39"/>
  <c r="DK6" i="39"/>
  <c r="FK6" i="39"/>
  <c r="BX6" i="39"/>
  <c r="GK6" i="39"/>
  <c r="IK6" i="39"/>
  <c r="FX6" i="39"/>
  <c r="EX6" i="39"/>
  <c r="CX6" i="39"/>
  <c r="K6" i="39"/>
  <c r="EK6" i="39"/>
  <c r="GX6" i="39"/>
  <c r="LX6" i="39"/>
  <c r="JK6" i="39"/>
  <c r="CK6" i="39"/>
  <c r="X6" i="39"/>
  <c r="AK6" i="39"/>
  <c r="IX6" i="39"/>
  <c r="HX6" i="39"/>
  <c r="LK6" i="39"/>
  <c r="BK6" i="39"/>
  <c r="HK6" i="39"/>
  <c r="KX6" i="39"/>
  <c r="AX6" i="39"/>
  <c r="KK6" i="39"/>
  <c r="FF65" i="33"/>
  <c r="FD65" i="33"/>
  <c r="FE65" i="33" s="1"/>
  <c r="FB67" i="33"/>
  <c r="IS65" i="33"/>
  <c r="IQ65" i="33"/>
  <c r="IR65" i="33" s="1"/>
  <c r="IO67" i="33"/>
  <c r="CF65" i="33"/>
  <c r="CB67" i="33"/>
  <c r="CD65" i="33"/>
  <c r="CE65" i="33" s="1"/>
  <c r="GC13" i="39"/>
  <c r="KP13" i="39"/>
  <c r="LC13" i="39"/>
  <c r="IP13" i="39"/>
  <c r="AP13" i="39"/>
  <c r="CC13" i="39"/>
  <c r="EP13" i="39"/>
  <c r="FC13" i="39"/>
  <c r="LP13" i="39"/>
  <c r="P13" i="39"/>
  <c r="DP13" i="39"/>
  <c r="MC13" i="39"/>
  <c r="JP13" i="39"/>
  <c r="BP13" i="39"/>
  <c r="JC13" i="39"/>
  <c r="IC13" i="39"/>
  <c r="FP13" i="39"/>
  <c r="KC13" i="39"/>
  <c r="BC13" i="39"/>
  <c r="HP13" i="39"/>
  <c r="EC13" i="39"/>
  <c r="HC13" i="39"/>
  <c r="AC13" i="39"/>
  <c r="CP13" i="39"/>
  <c r="DC13" i="39"/>
  <c r="GP13" i="39"/>
  <c r="CV24" i="33"/>
  <c r="FI24" i="33"/>
  <c r="DV24" i="33"/>
  <c r="I24" i="33"/>
  <c r="EV24" i="33"/>
  <c r="AV24" i="33"/>
  <c r="DI24" i="33"/>
  <c r="AI24" i="33"/>
  <c r="GI24" i="33"/>
  <c r="KI24" i="33"/>
  <c r="HV24" i="33"/>
  <c r="II24" i="33"/>
  <c r="KV24" i="33"/>
  <c r="JV24" i="33"/>
  <c r="CI24" i="33"/>
  <c r="GV24" i="33"/>
  <c r="LV24" i="33"/>
  <c r="IV24" i="33"/>
  <c r="HI24" i="33"/>
  <c r="JI24" i="33"/>
  <c r="V24" i="33"/>
  <c r="FV24" i="33"/>
  <c r="BI24" i="33"/>
  <c r="LI24" i="33"/>
  <c r="EI24" i="33"/>
  <c r="BV24" i="33"/>
  <c r="EI15" i="33"/>
  <c r="CI15" i="33"/>
  <c r="II15" i="33"/>
  <c r="HI15" i="33"/>
  <c r="LV15" i="33"/>
  <c r="BI15" i="33"/>
  <c r="KV15" i="33"/>
  <c r="V15" i="33"/>
  <c r="DI15" i="33"/>
  <c r="AI15" i="33"/>
  <c r="GI15" i="33"/>
  <c r="JI15" i="33"/>
  <c r="HV15" i="33"/>
  <c r="FI15" i="33"/>
  <c r="KI15" i="33"/>
  <c r="DV15" i="33"/>
  <c r="FV15" i="33"/>
  <c r="IV15" i="33"/>
  <c r="I15" i="33"/>
  <c r="GV15" i="33"/>
  <c r="CV15" i="33"/>
  <c r="LI15" i="33"/>
  <c r="BV15" i="33"/>
  <c r="EV15" i="33"/>
  <c r="JV15" i="33"/>
  <c r="AV15" i="33"/>
  <c r="R7" i="8"/>
  <c r="AB18" i="8"/>
  <c r="AA28" i="8"/>
  <c r="AA24" i="8"/>
  <c r="AA19" i="8"/>
  <c r="I8" i="10"/>
  <c r="H8" i="10"/>
  <c r="HP39" i="39"/>
  <c r="KC39" i="39"/>
  <c r="AP39" i="39"/>
  <c r="LP39" i="39"/>
  <c r="JP39" i="39"/>
  <c r="P39" i="39"/>
  <c r="BC39" i="39"/>
  <c r="AC39" i="39"/>
  <c r="KP39" i="39"/>
  <c r="MC39" i="39"/>
  <c r="DP39" i="39"/>
  <c r="HC39" i="39"/>
  <c r="LC39" i="39"/>
  <c r="FC39" i="39"/>
  <c r="GC39" i="39"/>
  <c r="EC39" i="39"/>
  <c r="FP39" i="39"/>
  <c r="BP39" i="39"/>
  <c r="EP39" i="39"/>
  <c r="IC39" i="39"/>
  <c r="CC39" i="39"/>
  <c r="CP39" i="39"/>
  <c r="JC39" i="39"/>
  <c r="DC39" i="39"/>
  <c r="GP39" i="39"/>
  <c r="IP39" i="39"/>
  <c r="II8" i="33"/>
  <c r="EI8" i="33"/>
  <c r="I8" i="33"/>
  <c r="IV8" i="33"/>
  <c r="AV8" i="33"/>
  <c r="KV8" i="33"/>
  <c r="DI8" i="33"/>
  <c r="DV8" i="33"/>
  <c r="GI8" i="33"/>
  <c r="GV8" i="33"/>
  <c r="CV8" i="33"/>
  <c r="FI8" i="33"/>
  <c r="HV8" i="33"/>
  <c r="HI8" i="33"/>
  <c r="CI8" i="33"/>
  <c r="EV8" i="33"/>
  <c r="BI8" i="33"/>
  <c r="LV8" i="33"/>
  <c r="AI8" i="33"/>
  <c r="JV8" i="33"/>
  <c r="LI8" i="33"/>
  <c r="KI8" i="33"/>
  <c r="BV8" i="33"/>
  <c r="V8" i="33"/>
  <c r="JI8" i="33"/>
  <c r="FV8" i="33"/>
  <c r="H6" i="12"/>
  <c r="Q28" i="12" s="1"/>
  <c r="V28" i="12" s="1"/>
  <c r="I6" i="12"/>
  <c r="I23" i="33"/>
  <c r="LI23" i="33"/>
  <c r="GV23" i="33"/>
  <c r="V23" i="33"/>
  <c r="FI23" i="33"/>
  <c r="EI23" i="33"/>
  <c r="DI23" i="33"/>
  <c r="BV23" i="33"/>
  <c r="CI23" i="33"/>
  <c r="BI23" i="33"/>
  <c r="HV23" i="33"/>
  <c r="KI23" i="33"/>
  <c r="GI23" i="33"/>
  <c r="II23" i="33"/>
  <c r="AI23" i="33"/>
  <c r="HI23" i="33"/>
  <c r="KV23" i="33"/>
  <c r="CV23" i="33"/>
  <c r="LV23" i="33"/>
  <c r="EV23" i="33"/>
  <c r="IV23" i="33"/>
  <c r="JI23" i="33"/>
  <c r="AV23" i="33"/>
  <c r="JV23" i="33"/>
  <c r="DV23" i="33"/>
  <c r="FV23" i="33"/>
  <c r="BC23" i="39"/>
  <c r="DC23" i="39"/>
  <c r="FC23" i="39"/>
  <c r="HC23" i="39"/>
  <c r="EC23" i="39"/>
  <c r="KC23" i="39"/>
  <c r="IP23" i="39"/>
  <c r="CC23" i="39"/>
  <c r="GP23" i="39"/>
  <c r="KP23" i="39"/>
  <c r="P23" i="39"/>
  <c r="HP23" i="39"/>
  <c r="AP23" i="39"/>
  <c r="JC23" i="39"/>
  <c r="MC23" i="39"/>
  <c r="AC23" i="39"/>
  <c r="BP23" i="39"/>
  <c r="CP23" i="39"/>
  <c r="DP23" i="39"/>
  <c r="LP23" i="39"/>
  <c r="IC23" i="39"/>
  <c r="JP23" i="39"/>
  <c r="FP23" i="39"/>
  <c r="GC23" i="39"/>
  <c r="EP23" i="39"/>
  <c r="LC23" i="39"/>
  <c r="KC8" i="33"/>
  <c r="BP8" i="33"/>
  <c r="IC8" i="33"/>
  <c r="HC8" i="33"/>
  <c r="FC8" i="33"/>
  <c r="JC8" i="33"/>
  <c r="EP8" i="33"/>
  <c r="AC8" i="33"/>
  <c r="GP8" i="33"/>
  <c r="BC8" i="33"/>
  <c r="FP8" i="33"/>
  <c r="P8" i="33"/>
  <c r="DC8" i="33"/>
  <c r="LC8" i="33"/>
  <c r="DP8" i="33"/>
  <c r="IP8" i="33"/>
  <c r="AP8" i="33"/>
  <c r="LP8" i="33"/>
  <c r="MC8" i="33"/>
  <c r="GC8" i="33"/>
  <c r="EC8" i="33"/>
  <c r="CC8" i="33"/>
  <c r="KP8" i="33"/>
  <c r="JP8" i="33"/>
  <c r="CP8" i="33"/>
  <c r="HP8" i="33"/>
  <c r="DF49" i="33"/>
  <c r="DD49" i="33"/>
  <c r="DE49" i="33" s="1"/>
  <c r="HS49" i="33"/>
  <c r="HQ49" i="33"/>
  <c r="HR49" i="33" s="1"/>
  <c r="FF49" i="33"/>
  <c r="FD49" i="33"/>
  <c r="FE49" i="33" s="1"/>
  <c r="HF49" i="33"/>
  <c r="HD49" i="33"/>
  <c r="HE49" i="33" s="1"/>
  <c r="IK34" i="33"/>
  <c r="EX34" i="33"/>
  <c r="BK34" i="33"/>
  <c r="KX34" i="33"/>
  <c r="CX34" i="33"/>
  <c r="JX34" i="33"/>
  <c r="AK34" i="33"/>
  <c r="HK34" i="33"/>
  <c r="JK34" i="33"/>
  <c r="BX34" i="33"/>
  <c r="X34" i="33"/>
  <c r="IX34" i="33"/>
  <c r="DX34" i="33"/>
  <c r="HX34" i="33"/>
  <c r="K34" i="33"/>
  <c r="FX34" i="33"/>
  <c r="LK34" i="33"/>
  <c r="EK34" i="33"/>
  <c r="GK34" i="33"/>
  <c r="GX34" i="33"/>
  <c r="FK34" i="33"/>
  <c r="CK34" i="33"/>
  <c r="AX34" i="33"/>
  <c r="KK34" i="33"/>
  <c r="LX34" i="33"/>
  <c r="DK34" i="33"/>
  <c r="AB33" i="12"/>
  <c r="AC24" i="12"/>
  <c r="X13" i="39"/>
  <c r="IX13" i="39"/>
  <c r="EX13" i="39"/>
  <c r="JK13" i="39"/>
  <c r="CK13" i="39"/>
  <c r="BX13" i="39"/>
  <c r="AX13" i="39"/>
  <c r="BK13" i="39"/>
  <c r="KX13" i="39"/>
  <c r="IK13" i="39"/>
  <c r="LX13" i="39"/>
  <c r="EK13" i="39"/>
  <c r="AK13" i="39"/>
  <c r="DK13" i="39"/>
  <c r="K13" i="39"/>
  <c r="HX13" i="39"/>
  <c r="FK13" i="39"/>
  <c r="HK13" i="39"/>
  <c r="GX13" i="39"/>
  <c r="DX13" i="39"/>
  <c r="JX13" i="39"/>
  <c r="KK13" i="39"/>
  <c r="LK13" i="39"/>
  <c r="FX13" i="39"/>
  <c r="GK13" i="39"/>
  <c r="CX13" i="39"/>
  <c r="K20" i="39"/>
  <c r="IX20" i="39"/>
  <c r="EX20" i="39"/>
  <c r="FX20" i="39"/>
  <c r="DX20" i="39"/>
  <c r="AX20" i="39"/>
  <c r="LX20" i="39"/>
  <c r="JK20" i="39"/>
  <c r="AK20" i="39"/>
  <c r="KX20" i="39"/>
  <c r="HK20" i="39"/>
  <c r="FK20" i="39"/>
  <c r="LK20" i="39"/>
  <c r="BK20" i="39"/>
  <c r="IK20" i="39"/>
  <c r="X20" i="39"/>
  <c r="BX20" i="39"/>
  <c r="EK20" i="39"/>
  <c r="KK20" i="39"/>
  <c r="CK20" i="39"/>
  <c r="HX20" i="39"/>
  <c r="GX20" i="39"/>
  <c r="DK20" i="39"/>
  <c r="JX20" i="39"/>
  <c r="GK20" i="39"/>
  <c r="CX20" i="39"/>
  <c r="JP24" i="39"/>
  <c r="MC24" i="39"/>
  <c r="FP24" i="39"/>
  <c r="LP24" i="39"/>
  <c r="GC24" i="39"/>
  <c r="LC24" i="39"/>
  <c r="CP24" i="39"/>
  <c r="P24" i="39"/>
  <c r="GP24" i="39"/>
  <c r="JC24" i="39"/>
  <c r="EC24" i="39"/>
  <c r="DP24" i="39"/>
  <c r="EP24" i="39"/>
  <c r="HC24" i="39"/>
  <c r="IP24" i="39"/>
  <c r="DC24" i="39"/>
  <c r="KP24" i="39"/>
  <c r="AC24" i="39"/>
  <c r="BP24" i="39"/>
  <c r="KC24" i="39"/>
  <c r="AP24" i="39"/>
  <c r="BC24" i="39"/>
  <c r="FC24" i="39"/>
  <c r="IC24" i="39"/>
  <c r="CC24" i="39"/>
  <c r="HP24" i="39"/>
  <c r="EK22" i="39"/>
  <c r="BK22" i="39"/>
  <c r="JX22" i="39"/>
  <c r="CK22" i="39"/>
  <c r="DK22" i="39"/>
  <c r="X22" i="39"/>
  <c r="KX22" i="39"/>
  <c r="FX22" i="39"/>
  <c r="LX22" i="39"/>
  <c r="EX22" i="39"/>
  <c r="JK22" i="39"/>
  <c r="FK22" i="39"/>
  <c r="GX22" i="39"/>
  <c r="KK22" i="39"/>
  <c r="IK22" i="39"/>
  <c r="LK22" i="39"/>
  <c r="IX22" i="39"/>
  <c r="HK22" i="39"/>
  <c r="BX22" i="39"/>
  <c r="K22" i="39"/>
  <c r="AX22" i="39"/>
  <c r="GK22" i="39"/>
  <c r="DX22" i="39"/>
  <c r="AK22" i="39"/>
  <c r="CX22" i="39"/>
  <c r="HX22" i="39"/>
  <c r="IF55" i="33"/>
  <c r="ID55" i="33"/>
  <c r="IE55" i="33" s="1"/>
  <c r="AF55" i="33"/>
  <c r="AD55" i="33"/>
  <c r="AE55" i="33" s="1"/>
  <c r="FS55" i="33"/>
  <c r="FQ55" i="33"/>
  <c r="FR55" i="33" s="1"/>
  <c r="JK44" i="39"/>
  <c r="DK44" i="39"/>
  <c r="IK44" i="39"/>
  <c r="K44" i="39"/>
  <c r="LK44" i="39"/>
  <c r="BX44" i="39"/>
  <c r="GX44" i="39"/>
  <c r="AX44" i="39"/>
  <c r="HK44" i="39"/>
  <c r="FK44" i="39"/>
  <c r="KK44" i="39"/>
  <c r="EK44" i="39"/>
  <c r="AK44" i="39"/>
  <c r="DX44" i="39"/>
  <c r="BK44" i="39"/>
  <c r="EX44" i="39"/>
  <c r="X44" i="39"/>
  <c r="KX44" i="39"/>
  <c r="CK44" i="39"/>
  <c r="IX44" i="39"/>
  <c r="LX44" i="39"/>
  <c r="JX44" i="39"/>
  <c r="CX44" i="39"/>
  <c r="FX44" i="39"/>
  <c r="HX44" i="39"/>
  <c r="GK44" i="39"/>
  <c r="I8" i="12"/>
  <c r="H8" i="12"/>
  <c r="AS52" i="33"/>
  <c r="AQ52" i="33"/>
  <c r="AR52" i="33" s="1"/>
  <c r="JF52" i="33"/>
  <c r="JD52" i="33"/>
  <c r="JE52" i="33" s="1"/>
  <c r="ES52" i="33"/>
  <c r="EQ52" i="33"/>
  <c r="ER52" i="33" s="1"/>
  <c r="DS51" i="33"/>
  <c r="DQ51" i="33"/>
  <c r="DR51" i="33" s="1"/>
  <c r="KF51" i="33"/>
  <c r="KD51" i="33"/>
  <c r="KE51" i="33" s="1"/>
  <c r="BF51" i="33"/>
  <c r="BD51" i="33"/>
  <c r="BE51" i="33" s="1"/>
  <c r="EP6" i="33"/>
  <c r="JC6" i="33"/>
  <c r="FC6" i="33"/>
  <c r="FP6" i="33"/>
  <c r="DP6" i="33"/>
  <c r="AP6" i="33"/>
  <c r="HP6" i="33"/>
  <c r="EC6" i="33"/>
  <c r="DC6" i="33"/>
  <c r="LP6" i="33"/>
  <c r="GC6" i="33"/>
  <c r="KP6" i="33"/>
  <c r="IP6" i="33"/>
  <c r="AC6" i="33"/>
  <c r="IC6" i="33"/>
  <c r="JP6" i="33"/>
  <c r="LC6" i="33"/>
  <c r="P6" i="33"/>
  <c r="GP6" i="33"/>
  <c r="BC6" i="33"/>
  <c r="MC6" i="33"/>
  <c r="KC6" i="33"/>
  <c r="CC6" i="33"/>
  <c r="HC6" i="33"/>
  <c r="BP6" i="33"/>
  <c r="CP6" i="33"/>
  <c r="AB28" i="13"/>
  <c r="AB23" i="13"/>
  <c r="AB25" i="13"/>
  <c r="AB30" i="13"/>
  <c r="AC35" i="13"/>
  <c r="AC30" i="13"/>
  <c r="IC11" i="39"/>
  <c r="GC11" i="39"/>
  <c r="LC11" i="39"/>
  <c r="EC11" i="39"/>
  <c r="HC11" i="39"/>
  <c r="JP11" i="39"/>
  <c r="LP11" i="39"/>
  <c r="GP11" i="39"/>
  <c r="FC11" i="39"/>
  <c r="DP11" i="39"/>
  <c r="EP11" i="39"/>
  <c r="BP11" i="39"/>
  <c r="JC11" i="39"/>
  <c r="HP11" i="39"/>
  <c r="BC11" i="39"/>
  <c r="FP11" i="39"/>
  <c r="KP11" i="39"/>
  <c r="KC11" i="39"/>
  <c r="MC11" i="39"/>
  <c r="IP11" i="39"/>
  <c r="AC11" i="39"/>
  <c r="CP11" i="39"/>
  <c r="CC11" i="39"/>
  <c r="AP11" i="39"/>
  <c r="P11" i="39"/>
  <c r="DC11" i="39"/>
  <c r="BP22" i="39"/>
  <c r="CC22" i="39"/>
  <c r="IC22" i="39"/>
  <c r="CP22" i="39"/>
  <c r="AC22" i="39"/>
  <c r="JP22" i="39"/>
  <c r="LC22" i="39"/>
  <c r="HC22" i="39"/>
  <c r="IP22" i="39"/>
  <c r="DC22" i="39"/>
  <c r="HP22" i="39"/>
  <c r="FP22" i="39"/>
  <c r="FC22" i="39"/>
  <c r="MC22" i="39"/>
  <c r="EC22" i="39"/>
  <c r="GP22" i="39"/>
  <c r="EP22" i="39"/>
  <c r="P22" i="39"/>
  <c r="LP22" i="39"/>
  <c r="JC22" i="39"/>
  <c r="GC22" i="39"/>
  <c r="BC22" i="39"/>
  <c r="AP22" i="39"/>
  <c r="KP22" i="39"/>
  <c r="KC22" i="39"/>
  <c r="DP22" i="39"/>
  <c r="AC29" i="11"/>
  <c r="AC34" i="11"/>
  <c r="AC25" i="11"/>
  <c r="AB35" i="11"/>
  <c r="DI29" i="33"/>
  <c r="LI29" i="33"/>
  <c r="GI29" i="33"/>
  <c r="GV29" i="33"/>
  <c r="FI29" i="33"/>
  <c r="I29" i="33"/>
  <c r="BV29" i="33"/>
  <c r="CV29" i="33"/>
  <c r="EV29" i="33"/>
  <c r="V29" i="33"/>
  <c r="IV29" i="33"/>
  <c r="HI29" i="33"/>
  <c r="AV29" i="33"/>
  <c r="DV29" i="33"/>
  <c r="LV29" i="33"/>
  <c r="AI29" i="33"/>
  <c r="EI29" i="33"/>
  <c r="HV29" i="33"/>
  <c r="II29" i="33"/>
  <c r="JV29" i="33"/>
  <c r="FV29" i="33"/>
  <c r="BI29" i="33"/>
  <c r="KI29" i="33"/>
  <c r="JI29" i="33"/>
  <c r="KV29" i="33"/>
  <c r="CI29" i="33"/>
  <c r="BX39" i="33"/>
  <c r="DK39" i="33"/>
  <c r="EK39" i="33"/>
  <c r="EX39" i="33"/>
  <c r="AK39" i="33"/>
  <c r="KX39" i="33"/>
  <c r="AX39" i="33"/>
  <c r="GK39" i="33"/>
  <c r="GX39" i="33"/>
  <c r="KK39" i="33"/>
  <c r="DX39" i="33"/>
  <c r="HX39" i="33"/>
  <c r="K39" i="33"/>
  <c r="JK39" i="33"/>
  <c r="FK39" i="33"/>
  <c r="LX39" i="33"/>
  <c r="BK39" i="33"/>
  <c r="X39" i="33"/>
  <c r="IK39" i="33"/>
  <c r="HK39" i="33"/>
  <c r="CX39" i="33"/>
  <c r="IX39" i="33"/>
  <c r="JX39" i="33"/>
  <c r="FX39" i="33"/>
  <c r="CK39" i="33"/>
  <c r="LK39" i="33"/>
  <c r="GX17" i="39"/>
  <c r="EK17" i="39"/>
  <c r="KK17" i="39"/>
  <c r="FK17" i="39"/>
  <c r="BX17" i="39"/>
  <c r="FX17" i="39"/>
  <c r="JX17" i="39"/>
  <c r="HK17" i="39"/>
  <c r="LK17" i="39"/>
  <c r="KX17" i="39"/>
  <c r="HX17" i="39"/>
  <c r="AK17" i="39"/>
  <c r="BK17" i="39"/>
  <c r="IK17" i="39"/>
  <c r="DX17" i="39"/>
  <c r="CK17" i="39"/>
  <c r="GK17" i="39"/>
  <c r="CX17" i="39"/>
  <c r="X17" i="39"/>
  <c r="JK17" i="39"/>
  <c r="K17" i="39"/>
  <c r="DK17" i="39"/>
  <c r="AX17" i="39"/>
  <c r="IX17" i="39"/>
  <c r="EX17" i="39"/>
  <c r="LX17" i="39"/>
  <c r="K25" i="39"/>
  <c r="IX25" i="39"/>
  <c r="JK25" i="39"/>
  <c r="DK25" i="39"/>
  <c r="IK25" i="39"/>
  <c r="LK25" i="39"/>
  <c r="BK25" i="39"/>
  <c r="FK25" i="39"/>
  <c r="X25" i="39"/>
  <c r="GK25" i="39"/>
  <c r="DX25" i="39"/>
  <c r="HX25" i="39"/>
  <c r="GX25" i="39"/>
  <c r="EK25" i="39"/>
  <c r="AX25" i="39"/>
  <c r="HK25" i="39"/>
  <c r="BX25" i="39"/>
  <c r="KK25" i="39"/>
  <c r="FX25" i="39"/>
  <c r="CK25" i="39"/>
  <c r="JX25" i="39"/>
  <c r="KX25" i="39"/>
  <c r="AK25" i="39"/>
  <c r="LX25" i="39"/>
  <c r="EX25" i="39"/>
  <c r="CX25" i="39"/>
  <c r="S53" i="33"/>
  <c r="Q53" i="33"/>
  <c r="R53" i="33" s="1"/>
  <c r="LS53" i="33"/>
  <c r="LQ53" i="33"/>
  <c r="LR53" i="33" s="1"/>
  <c r="JF53" i="33"/>
  <c r="JD53" i="33"/>
  <c r="JE53" i="33" s="1"/>
  <c r="AA29" i="10"/>
  <c r="AB20" i="10"/>
  <c r="R4" i="10"/>
  <c r="AA34" i="10"/>
  <c r="AC20" i="10"/>
  <c r="BX23" i="39"/>
  <c r="LK23" i="39"/>
  <c r="KK23" i="39"/>
  <c r="K23" i="39"/>
  <c r="IX23" i="39"/>
  <c r="AK23" i="39"/>
  <c r="KX23" i="39"/>
  <c r="JX23" i="39"/>
  <c r="IK23" i="39"/>
  <c r="JK23" i="39"/>
  <c r="CK23" i="39"/>
  <c r="HK23" i="39"/>
  <c r="DX23" i="39"/>
  <c r="CX23" i="39"/>
  <c r="AX23" i="39"/>
  <c r="FX23" i="39"/>
  <c r="GK23" i="39"/>
  <c r="HX23" i="39"/>
  <c r="EX23" i="39"/>
  <c r="BK23" i="39"/>
  <c r="FK23" i="39"/>
  <c r="DK23" i="39"/>
  <c r="EK23" i="39"/>
  <c r="GX23" i="39"/>
  <c r="LX23" i="39"/>
  <c r="X23" i="39"/>
  <c r="GP20" i="39"/>
  <c r="KC20" i="39"/>
  <c r="MC20" i="39"/>
  <c r="BP20" i="39"/>
  <c r="EC20" i="39"/>
  <c r="CP20" i="39"/>
  <c r="JC20" i="39"/>
  <c r="IP20" i="39"/>
  <c r="AC20" i="39"/>
  <c r="LC20" i="39"/>
  <c r="HC20" i="39"/>
  <c r="EP20" i="39"/>
  <c r="LP20" i="39"/>
  <c r="JP20" i="39"/>
  <c r="DP20" i="39"/>
  <c r="FP20" i="39"/>
  <c r="CC20" i="39"/>
  <c r="GC20" i="39"/>
  <c r="HP20" i="39"/>
  <c r="AP20" i="39"/>
  <c r="IC20" i="39"/>
  <c r="BC20" i="39"/>
  <c r="KP20" i="39"/>
  <c r="P20" i="39"/>
  <c r="FC20" i="39"/>
  <c r="DC20" i="39"/>
  <c r="GS48" i="33"/>
  <c r="GQ48" i="33"/>
  <c r="GR48" i="33" s="1"/>
  <c r="ES48" i="33"/>
  <c r="EQ48" i="33"/>
  <c r="ER48" i="33" s="1"/>
  <c r="AS48" i="33"/>
  <c r="AQ48" i="33"/>
  <c r="AR48" i="33" s="1"/>
  <c r="I5" i="13"/>
  <c r="H5" i="13"/>
  <c r="HS54" i="33"/>
  <c r="HQ54" i="33"/>
  <c r="HR54" i="33" s="1"/>
  <c r="DK10" i="33"/>
  <c r="FK10" i="33"/>
  <c r="CK10" i="33"/>
  <c r="JK10" i="33"/>
  <c r="HK10" i="33"/>
  <c r="DX10" i="33"/>
  <c r="AX10" i="33"/>
  <c r="BX10" i="33"/>
  <c r="JX10" i="33"/>
  <c r="KK10" i="33"/>
  <c r="AK10" i="33"/>
  <c r="IK10" i="33"/>
  <c r="LX10" i="33"/>
  <c r="LK10" i="33"/>
  <c r="X10" i="33"/>
  <c r="EK10" i="33"/>
  <c r="HX10" i="33"/>
  <c r="BK10" i="33"/>
  <c r="FX10" i="33"/>
  <c r="IX10" i="33"/>
  <c r="GX10" i="33"/>
  <c r="KX10" i="33"/>
  <c r="GK10" i="33"/>
  <c r="CX10" i="33"/>
  <c r="EX10" i="33"/>
  <c r="K10" i="33"/>
  <c r="BF54" i="33"/>
  <c r="BD54" i="33"/>
  <c r="BE54" i="33" s="1"/>
  <c r="S50" i="33"/>
  <c r="Q50" i="33"/>
  <c r="R50" i="33" s="1"/>
  <c r="FF50" i="33"/>
  <c r="FD50" i="33"/>
  <c r="FE50" i="33" s="1"/>
  <c r="I5" i="10"/>
  <c r="H5" i="10"/>
  <c r="KI35" i="39"/>
  <c r="JV35" i="39"/>
  <c r="II35" i="39"/>
  <c r="GI35" i="39"/>
  <c r="KV35" i="39"/>
  <c r="V35" i="39"/>
  <c r="IV35" i="39"/>
  <c r="GV35" i="39"/>
  <c r="FV35" i="39"/>
  <c r="I35" i="39"/>
  <c r="DV35" i="39"/>
  <c r="CI35" i="39"/>
  <c r="FI35" i="39"/>
  <c r="BV35" i="39"/>
  <c r="EI35" i="39"/>
  <c r="HI35" i="39"/>
  <c r="LI35" i="39"/>
  <c r="JI35" i="39"/>
  <c r="BI35" i="39"/>
  <c r="CV35" i="39"/>
  <c r="DI35" i="39"/>
  <c r="EV35" i="39"/>
  <c r="LV35" i="39"/>
  <c r="AV35" i="39"/>
  <c r="AI35" i="39"/>
  <c r="HV35" i="39"/>
  <c r="FK31" i="33"/>
  <c r="FX31" i="33"/>
  <c r="LX31" i="33"/>
  <c r="AX31" i="33"/>
  <c r="JK31" i="33"/>
  <c r="HX31" i="33"/>
  <c r="CK31" i="33"/>
  <c r="AK31" i="33"/>
  <c r="GK31" i="33"/>
  <c r="BK31" i="33"/>
  <c r="BX31" i="33"/>
  <c r="LK31" i="33"/>
  <c r="KK31" i="33"/>
  <c r="JX31" i="33"/>
  <c r="KX31" i="33"/>
  <c r="IK31" i="33"/>
  <c r="EX31" i="33"/>
  <c r="IX31" i="33"/>
  <c r="DK31" i="33"/>
  <c r="EK31" i="33"/>
  <c r="CX31" i="33"/>
  <c r="DX31" i="33"/>
  <c r="X31" i="33"/>
  <c r="HK31" i="33"/>
  <c r="K31" i="33"/>
  <c r="GX31" i="33"/>
  <c r="AF54" i="33"/>
  <c r="AD54" i="33"/>
  <c r="AE54" i="33" s="1"/>
  <c r="LF54" i="33"/>
  <c r="LD54" i="33"/>
  <c r="LE54" i="33" s="1"/>
  <c r="AS54" i="33"/>
  <c r="AQ54" i="33"/>
  <c r="AR54" i="33" s="1"/>
  <c r="LS50" i="33"/>
  <c r="LQ50" i="33"/>
  <c r="LR50" i="33" s="1"/>
  <c r="DS50" i="33"/>
  <c r="DQ50" i="33"/>
  <c r="DR50" i="33" s="1"/>
  <c r="JF50" i="33"/>
  <c r="JD50" i="33"/>
  <c r="JE50" i="33" s="1"/>
  <c r="CK41" i="33"/>
  <c r="GX41" i="33"/>
  <c r="KK41" i="33"/>
  <c r="JK41" i="33"/>
  <c r="EK41" i="33"/>
  <c r="DK41" i="33"/>
  <c r="X41" i="33"/>
  <c r="FK41" i="33"/>
  <c r="AX41" i="33"/>
  <c r="JX41" i="33"/>
  <c r="AK41" i="33"/>
  <c r="CX41" i="33"/>
  <c r="BX41" i="33"/>
  <c r="HK41" i="33"/>
  <c r="DX41" i="33"/>
  <c r="GK41" i="33"/>
  <c r="KX41" i="33"/>
  <c r="K41" i="33"/>
  <c r="LX41" i="33"/>
  <c r="FX41" i="33"/>
  <c r="HX41" i="33"/>
  <c r="BK41" i="33"/>
  <c r="IK41" i="33"/>
  <c r="EX41" i="33"/>
  <c r="IX41" i="33"/>
  <c r="LK41" i="33"/>
  <c r="IC46" i="39"/>
  <c r="P46" i="39"/>
  <c r="KP46" i="39"/>
  <c r="HC46" i="39"/>
  <c r="GC46" i="39"/>
  <c r="MC46" i="39"/>
  <c r="IP46" i="39"/>
  <c r="CP46" i="39"/>
  <c r="CC46" i="39"/>
  <c r="BC46" i="39"/>
  <c r="AP46" i="39"/>
  <c r="FC46" i="39"/>
  <c r="BP46" i="39"/>
  <c r="KC46" i="39"/>
  <c r="EC46" i="39"/>
  <c r="LP46" i="39"/>
  <c r="AC46" i="39"/>
  <c r="LC46" i="39"/>
  <c r="JC46" i="39"/>
  <c r="DC46" i="39"/>
  <c r="FP46" i="39"/>
  <c r="HP46" i="39"/>
  <c r="DP46" i="39"/>
  <c r="GP46" i="39"/>
  <c r="JP46" i="39"/>
  <c r="EP46" i="39"/>
  <c r="R28" i="14"/>
  <c r="R29" i="14"/>
  <c r="R24" i="14"/>
  <c r="LV42" i="39"/>
  <c r="FI42" i="39"/>
  <c r="BI42" i="39"/>
  <c r="HV42" i="39"/>
  <c r="AV42" i="39"/>
  <c r="CI42" i="39"/>
  <c r="DV42" i="39"/>
  <c r="IV42" i="39"/>
  <c r="BV42" i="39"/>
  <c r="CV42" i="39"/>
  <c r="HI42" i="39"/>
  <c r="GI42" i="39"/>
  <c r="EI42" i="39"/>
  <c r="JV42" i="39"/>
  <c r="EV42" i="39"/>
  <c r="V42" i="39"/>
  <c r="I42" i="39"/>
  <c r="KI42" i="39"/>
  <c r="KV42" i="39"/>
  <c r="LI42" i="39"/>
  <c r="GV42" i="39"/>
  <c r="DI42" i="39"/>
  <c r="II42" i="39"/>
  <c r="AI42" i="39"/>
  <c r="JI42" i="39"/>
  <c r="FV42" i="39"/>
  <c r="IK42" i="39"/>
  <c r="CK42" i="39"/>
  <c r="X42" i="39"/>
  <c r="GK42" i="39"/>
  <c r="LK42" i="39"/>
  <c r="KK42" i="39"/>
  <c r="FK42" i="39"/>
  <c r="CX42" i="39"/>
  <c r="AK42" i="39"/>
  <c r="DK42" i="39"/>
  <c r="EX42" i="39"/>
  <c r="KX42" i="39"/>
  <c r="BX42" i="39"/>
  <c r="JK42" i="39"/>
  <c r="EK42" i="39"/>
  <c r="DX42" i="39"/>
  <c r="HK42" i="39"/>
  <c r="AX42" i="39"/>
  <c r="JX42" i="39"/>
  <c r="GX42" i="39"/>
  <c r="LX42" i="39"/>
  <c r="K42" i="39"/>
  <c r="BK42" i="39"/>
  <c r="HX42" i="39"/>
  <c r="FX42" i="39"/>
  <c r="IX42" i="39"/>
  <c r="BV21" i="33"/>
  <c r="LI21" i="33"/>
  <c r="HI21" i="33"/>
  <c r="AI21" i="33"/>
  <c r="LV21" i="33"/>
  <c r="GI21" i="33"/>
  <c r="IV21" i="33"/>
  <c r="JI21" i="33"/>
  <c r="JV21" i="33"/>
  <c r="EV21" i="33"/>
  <c r="DI21" i="33"/>
  <c r="FV21" i="33"/>
  <c r="BI21" i="33"/>
  <c r="GV21" i="33"/>
  <c r="FI21" i="33"/>
  <c r="II21" i="33"/>
  <c r="I21" i="33"/>
  <c r="V21" i="33"/>
  <c r="CI21" i="33"/>
  <c r="KI21" i="33"/>
  <c r="HV21" i="33"/>
  <c r="DV21" i="33"/>
  <c r="KV21" i="33"/>
  <c r="CV21" i="33"/>
  <c r="AV21" i="33"/>
  <c r="EI21" i="33"/>
  <c r="DF65" i="33"/>
  <c r="DD65" i="33"/>
  <c r="DE65" i="33" s="1"/>
  <c r="DB67" i="33"/>
  <c r="LS65" i="33"/>
  <c r="LO67" i="33"/>
  <c r="LQ65" i="33"/>
  <c r="LR65" i="33" s="1"/>
  <c r="KF65" i="33"/>
  <c r="KB67" i="33"/>
  <c r="KD65" i="33"/>
  <c r="KE65" i="33" s="1"/>
  <c r="DC13" i="33"/>
  <c r="GP13" i="33"/>
  <c r="IP13" i="33"/>
  <c r="JP13" i="33"/>
  <c r="BC13" i="33"/>
  <c r="LP13" i="33"/>
  <c r="LC13" i="33"/>
  <c r="CC13" i="33"/>
  <c r="BP13" i="33"/>
  <c r="FP13" i="33"/>
  <c r="HC13" i="33"/>
  <c r="AC13" i="33"/>
  <c r="GC13" i="33"/>
  <c r="MC13" i="33"/>
  <c r="EC13" i="33"/>
  <c r="CP13" i="33"/>
  <c r="KC13" i="33"/>
  <c r="P13" i="33"/>
  <c r="EP13" i="33"/>
  <c r="KP13" i="33"/>
  <c r="AP13" i="33"/>
  <c r="FC13" i="33"/>
  <c r="IC13" i="33"/>
  <c r="DP13" i="33"/>
  <c r="JC13" i="33"/>
  <c r="HP13" i="33"/>
  <c r="HC30" i="33"/>
  <c r="CP30" i="33"/>
  <c r="GC30" i="33"/>
  <c r="FP30" i="33"/>
  <c r="DP30" i="33"/>
  <c r="JP30" i="33"/>
  <c r="LC30" i="33"/>
  <c r="JC30" i="33"/>
  <c r="FC30" i="33"/>
  <c r="IP30" i="33"/>
  <c r="LP30" i="33"/>
  <c r="BC30" i="33"/>
  <c r="GP30" i="33"/>
  <c r="EP30" i="33"/>
  <c r="KC30" i="33"/>
  <c r="BP30" i="33"/>
  <c r="AP30" i="33"/>
  <c r="HP30" i="33"/>
  <c r="DC30" i="33"/>
  <c r="IC30" i="33"/>
  <c r="MC30" i="33"/>
  <c r="EC30" i="33"/>
  <c r="P30" i="33"/>
  <c r="KP30" i="33"/>
  <c r="AC30" i="33"/>
  <c r="CC30" i="33"/>
  <c r="AB35" i="8"/>
  <c r="AC25" i="8"/>
  <c r="R24" i="8"/>
  <c r="R30" i="8"/>
  <c r="AC24" i="8"/>
  <c r="AB33" i="8"/>
  <c r="H9" i="13"/>
  <c r="I9" i="13"/>
  <c r="AX8" i="39"/>
  <c r="LX8" i="39"/>
  <c r="FX8" i="39"/>
  <c r="GX8" i="39"/>
  <c r="K8" i="39"/>
  <c r="HK8" i="39"/>
  <c r="JX8" i="39"/>
  <c r="DX8" i="39"/>
  <c r="KK8" i="39"/>
  <c r="BX8" i="39"/>
  <c r="CX8" i="39"/>
  <c r="IK8" i="39"/>
  <c r="EK8" i="39"/>
  <c r="JK8" i="39"/>
  <c r="GK8" i="39"/>
  <c r="KX8" i="39"/>
  <c r="HX8" i="39"/>
  <c r="X8" i="39"/>
  <c r="FK8" i="39"/>
  <c r="AK8" i="39"/>
  <c r="IX8" i="39"/>
  <c r="CK8" i="39"/>
  <c r="EX8" i="39"/>
  <c r="BK8" i="39"/>
  <c r="LK8" i="39"/>
  <c r="DK8" i="39"/>
  <c r="EP23" i="33"/>
  <c r="P23" i="33"/>
  <c r="JC23" i="33"/>
  <c r="JP23" i="33"/>
  <c r="DP23" i="33"/>
  <c r="MC23" i="33"/>
  <c r="EC23" i="33"/>
  <c r="HP23" i="33"/>
  <c r="FP23" i="33"/>
  <c r="IP23" i="33"/>
  <c r="CP23" i="33"/>
  <c r="BP23" i="33"/>
  <c r="DC23" i="33"/>
  <c r="KC23" i="33"/>
  <c r="GP23" i="33"/>
  <c r="IC23" i="33"/>
  <c r="BC23" i="33"/>
  <c r="AC23" i="33"/>
  <c r="CC23" i="33"/>
  <c r="LC23" i="33"/>
  <c r="KP23" i="33"/>
  <c r="AP23" i="33"/>
  <c r="HC23" i="33"/>
  <c r="FC23" i="33"/>
  <c r="LP23" i="33"/>
  <c r="GC23" i="33"/>
  <c r="HP8" i="39"/>
  <c r="IC8" i="39"/>
  <c r="LC8" i="39"/>
  <c r="AC8" i="39"/>
  <c r="DC8" i="39"/>
  <c r="P8" i="39"/>
  <c r="GP8" i="39"/>
  <c r="CC8" i="39"/>
  <c r="KC8" i="39"/>
  <c r="DP8" i="39"/>
  <c r="EC8" i="39"/>
  <c r="HC8" i="39"/>
  <c r="AP8" i="39"/>
  <c r="GC8" i="39"/>
  <c r="EP8" i="39"/>
  <c r="JP8" i="39"/>
  <c r="LP8" i="39"/>
  <c r="KP8" i="39"/>
  <c r="BC8" i="39"/>
  <c r="FC8" i="39"/>
  <c r="FP8" i="39"/>
  <c r="IP8" i="39"/>
  <c r="MC8" i="39"/>
  <c r="JC8" i="39"/>
  <c r="BP8" i="39"/>
  <c r="CP8" i="39"/>
  <c r="MF49" i="33"/>
  <c r="MD49" i="33"/>
  <c r="ME49" i="33" s="1"/>
  <c r="AF49" i="33"/>
  <c r="AD49" i="33"/>
  <c r="AE49" i="33" s="1"/>
  <c r="S49" i="33"/>
  <c r="Q49" i="33"/>
  <c r="R49" i="33" s="1"/>
  <c r="AB23" i="12"/>
  <c r="AB28" i="12"/>
  <c r="AA19" i="12"/>
  <c r="AA24" i="12"/>
  <c r="R25" i="12"/>
  <c r="HX16" i="39"/>
  <c r="X16" i="39"/>
  <c r="FX16" i="39"/>
  <c r="KK16" i="39"/>
  <c r="JX16" i="39"/>
  <c r="AK16" i="39"/>
  <c r="CK16" i="39"/>
  <c r="GX16" i="39"/>
  <c r="AX16" i="39"/>
  <c r="BK16" i="39"/>
  <c r="CX16" i="39"/>
  <c r="HK16" i="39"/>
  <c r="JK16" i="39"/>
  <c r="KX16" i="39"/>
  <c r="IX16" i="39"/>
  <c r="BX16" i="39"/>
  <c r="DX16" i="39"/>
  <c r="GK16" i="39"/>
  <c r="IK16" i="39"/>
  <c r="EX16" i="39"/>
  <c r="EK16" i="39"/>
  <c r="LX16" i="39"/>
  <c r="LK16" i="39"/>
  <c r="K16" i="39"/>
  <c r="FK16" i="39"/>
  <c r="DK16" i="39"/>
  <c r="X16" i="33"/>
  <c r="KK16" i="33"/>
  <c r="FX16" i="33"/>
  <c r="FK16" i="33"/>
  <c r="AX16" i="33"/>
  <c r="K16" i="33"/>
  <c r="EX16" i="33"/>
  <c r="BK16" i="33"/>
  <c r="AK16" i="33"/>
  <c r="LX16" i="33"/>
  <c r="JX16" i="33"/>
  <c r="KX16" i="33"/>
  <c r="DK16" i="33"/>
  <c r="IX16" i="33"/>
  <c r="CK16" i="33"/>
  <c r="CX16" i="33"/>
  <c r="JK16" i="33"/>
  <c r="IK16" i="33"/>
  <c r="BX16" i="33"/>
  <c r="GK16" i="33"/>
  <c r="HK16" i="33"/>
  <c r="DX16" i="33"/>
  <c r="LK16" i="33"/>
  <c r="GX16" i="33"/>
  <c r="EK16" i="33"/>
  <c r="HX16" i="33"/>
  <c r="IK18" i="33"/>
  <c r="BK18" i="33"/>
  <c r="X18" i="33"/>
  <c r="KX18" i="33"/>
  <c r="AX18" i="33"/>
  <c r="FK18" i="33"/>
  <c r="JK18" i="33"/>
  <c r="JX18" i="33"/>
  <c r="CK18" i="33"/>
  <c r="KK18" i="33"/>
  <c r="GK18" i="33"/>
  <c r="CX18" i="33"/>
  <c r="LX18" i="33"/>
  <c r="BX18" i="33"/>
  <c r="DK18" i="33"/>
  <c r="EK18" i="33"/>
  <c r="LK18" i="33"/>
  <c r="K18" i="33"/>
  <c r="IX18" i="33"/>
  <c r="EX18" i="33"/>
  <c r="HK18" i="33"/>
  <c r="DX18" i="33"/>
  <c r="GX18" i="33"/>
  <c r="AK18" i="33"/>
  <c r="FX18" i="33"/>
  <c r="HX18" i="33"/>
  <c r="LF55" i="33"/>
  <c r="LD55" i="33"/>
  <c r="LE55" i="33" s="1"/>
  <c r="KS55" i="33"/>
  <c r="KQ55" i="33"/>
  <c r="KR55" i="33" s="1"/>
  <c r="GF55" i="33"/>
  <c r="GD55" i="33"/>
  <c r="GE55" i="33" s="1"/>
  <c r="DF52" i="33"/>
  <c r="DD52" i="33"/>
  <c r="DE52" i="33" s="1"/>
  <c r="DS52" i="33"/>
  <c r="DQ52" i="33"/>
  <c r="DR52" i="33" s="1"/>
  <c r="CF52" i="33"/>
  <c r="CD52" i="33"/>
  <c r="CE52" i="33" s="1"/>
  <c r="BS51" i="33"/>
  <c r="BQ51" i="33"/>
  <c r="BR51" i="33" s="1"/>
  <c r="DF51" i="33"/>
  <c r="DD51" i="33"/>
  <c r="DE51" i="33" s="1"/>
  <c r="EF51" i="33"/>
  <c r="ED51" i="33"/>
  <c r="EE51" i="33" s="1"/>
  <c r="H4" i="8"/>
  <c r="I4" i="8"/>
  <c r="M10" i="8"/>
  <c r="R19" i="13"/>
  <c r="AA23" i="13"/>
  <c r="AA18" i="13"/>
  <c r="CC11" i="33"/>
  <c r="AP11" i="33"/>
  <c r="FC11" i="33"/>
  <c r="GP11" i="33"/>
  <c r="IC11" i="33"/>
  <c r="IP11" i="33"/>
  <c r="EP11" i="33"/>
  <c r="LP11" i="33"/>
  <c r="LC11" i="33"/>
  <c r="HP11" i="33"/>
  <c r="P11" i="33"/>
  <c r="JP11" i="33"/>
  <c r="FP11" i="33"/>
  <c r="KC11" i="33"/>
  <c r="BP11" i="33"/>
  <c r="BC11" i="33"/>
  <c r="CP11" i="33"/>
  <c r="GC11" i="33"/>
  <c r="EC11" i="33"/>
  <c r="JC11" i="33"/>
  <c r="DP11" i="33"/>
  <c r="HC11" i="33"/>
  <c r="AC11" i="33"/>
  <c r="DC11" i="33"/>
  <c r="MC11" i="33"/>
  <c r="KP11" i="33"/>
  <c r="IX9" i="39"/>
  <c r="KK9" i="39"/>
  <c r="X9" i="39"/>
  <c r="LX9" i="39"/>
  <c r="JX9" i="39"/>
  <c r="FK9" i="39"/>
  <c r="IK9" i="39"/>
  <c r="EK9" i="39"/>
  <c r="K9" i="39"/>
  <c r="FX9" i="39"/>
  <c r="KX9" i="39"/>
  <c r="LK9" i="39"/>
  <c r="EX9" i="39"/>
  <c r="HX9" i="39"/>
  <c r="AK9" i="39"/>
  <c r="CX9" i="39"/>
  <c r="BX9" i="39"/>
  <c r="AX9" i="39"/>
  <c r="DK9" i="39"/>
  <c r="JK9" i="39"/>
  <c r="DX9" i="39"/>
  <c r="HK9" i="39"/>
  <c r="GK9" i="39"/>
  <c r="GX9" i="39"/>
  <c r="CK9" i="39"/>
  <c r="BK9" i="39"/>
  <c r="H6" i="11"/>
  <c r="I6" i="11"/>
  <c r="AB30" i="11"/>
  <c r="AB25" i="11"/>
  <c r="R29" i="11"/>
  <c r="HV11" i="33"/>
  <c r="CV11" i="33"/>
  <c r="AI11" i="33"/>
  <c r="AV11" i="33"/>
  <c r="LI11" i="33"/>
  <c r="JV11" i="33"/>
  <c r="GI11" i="33"/>
  <c r="JI11" i="33"/>
  <c r="KI11" i="33"/>
  <c r="KV11" i="33"/>
  <c r="EV11" i="33"/>
  <c r="EI11" i="33"/>
  <c r="II11" i="33"/>
  <c r="GV11" i="33"/>
  <c r="FV11" i="33"/>
  <c r="DV11" i="33"/>
  <c r="FI11" i="33"/>
  <c r="BV11" i="33"/>
  <c r="LV11" i="33"/>
  <c r="IV11" i="33"/>
  <c r="I11" i="33"/>
  <c r="CI11" i="33"/>
  <c r="DI11" i="33"/>
  <c r="HI11" i="33"/>
  <c r="V11" i="33"/>
  <c r="BI11" i="33"/>
  <c r="BV16" i="33"/>
  <c r="GV16" i="33"/>
  <c r="AI16" i="33"/>
  <c r="HI16" i="33"/>
  <c r="LV16" i="33"/>
  <c r="EV16" i="33"/>
  <c r="AV16" i="33"/>
  <c r="JV16" i="33"/>
  <c r="I16" i="33"/>
  <c r="CV16" i="33"/>
  <c r="FV16" i="33"/>
  <c r="BI16" i="33"/>
  <c r="DI16" i="33"/>
  <c r="EI16" i="33"/>
  <c r="LI16" i="33"/>
  <c r="KV16" i="33"/>
  <c r="II16" i="33"/>
  <c r="GI16" i="33"/>
  <c r="FI16" i="33"/>
  <c r="JI16" i="33"/>
  <c r="CI16" i="33"/>
  <c r="KI16" i="33"/>
  <c r="DV16" i="33"/>
  <c r="HV16" i="33"/>
  <c r="V16" i="33"/>
  <c r="IV16" i="33"/>
  <c r="I9" i="11"/>
  <c r="H9" i="11"/>
  <c r="CX25" i="33"/>
  <c r="LK25" i="33"/>
  <c r="DX25" i="33"/>
  <c r="JK25" i="33"/>
  <c r="X25" i="33"/>
  <c r="IX25" i="33"/>
  <c r="K25" i="33"/>
  <c r="CK25" i="33"/>
  <c r="JX25" i="33"/>
  <c r="HK25" i="33"/>
  <c r="BK25" i="33"/>
  <c r="KK25" i="33"/>
  <c r="AK25" i="33"/>
  <c r="GK25" i="33"/>
  <c r="IK25" i="33"/>
  <c r="DK25" i="33"/>
  <c r="KX25" i="33"/>
  <c r="BX25" i="33"/>
  <c r="EX25" i="33"/>
  <c r="FK25" i="33"/>
  <c r="EK25" i="33"/>
  <c r="HX25" i="33"/>
  <c r="LX25" i="33"/>
  <c r="AX25" i="33"/>
  <c r="FX25" i="33"/>
  <c r="GX25" i="33"/>
  <c r="HF53" i="33"/>
  <c r="HD53" i="33"/>
  <c r="HE53" i="33" s="1"/>
  <c r="KS53" i="33"/>
  <c r="KQ53" i="33"/>
  <c r="KR53" i="33" s="1"/>
  <c r="IS53" i="33"/>
  <c r="IQ53" i="33"/>
  <c r="IR53" i="33" s="1"/>
  <c r="BF53" i="33"/>
  <c r="BD53" i="33"/>
  <c r="BE53" i="33" s="1"/>
  <c r="AB23" i="10"/>
  <c r="AB28" i="10"/>
  <c r="AC29" i="10"/>
  <c r="AC34" i="10"/>
  <c r="R23" i="10"/>
  <c r="R35" i="10"/>
  <c r="R18" i="10"/>
  <c r="DC41" i="33"/>
  <c r="IC41" i="33"/>
  <c r="BP41" i="33"/>
  <c r="GC41" i="33"/>
  <c r="KP41" i="33"/>
  <c r="LP41" i="33"/>
  <c r="JC41" i="33"/>
  <c r="KC41" i="33"/>
  <c r="AC41" i="33"/>
  <c r="FC41" i="33"/>
  <c r="FP41" i="33"/>
  <c r="LC41" i="33"/>
  <c r="EP41" i="33"/>
  <c r="JP41" i="33"/>
  <c r="AP41" i="33"/>
  <c r="CP41" i="33"/>
  <c r="BC41" i="33"/>
  <c r="IP41" i="33"/>
  <c r="EC41" i="33"/>
  <c r="HC41" i="33"/>
  <c r="P41" i="33"/>
  <c r="MC41" i="33"/>
  <c r="HP41" i="33"/>
  <c r="GP41" i="33"/>
  <c r="CC41" i="33"/>
  <c r="DP41" i="33"/>
  <c r="EX11" i="39"/>
  <c r="LK11" i="39"/>
  <c r="K11" i="39"/>
  <c r="IK11" i="39"/>
  <c r="DK11" i="39"/>
  <c r="GK11" i="39"/>
  <c r="GX11" i="39"/>
  <c r="KK11" i="39"/>
  <c r="FX11" i="39"/>
  <c r="EK11" i="39"/>
  <c r="LX11" i="39"/>
  <c r="KX11" i="39"/>
  <c r="BX11" i="39"/>
  <c r="CX11" i="39"/>
  <c r="HX11" i="39"/>
  <c r="HK11" i="39"/>
  <c r="CK11" i="39"/>
  <c r="X11" i="39"/>
  <c r="AK11" i="39"/>
  <c r="JX11" i="39"/>
  <c r="AX11" i="39"/>
  <c r="IX11" i="39"/>
  <c r="FK11" i="39"/>
  <c r="BK11" i="39"/>
  <c r="JK11" i="39"/>
  <c r="DX11" i="39"/>
  <c r="GF48" i="33"/>
  <c r="GD48" i="33"/>
  <c r="GE48" i="33" s="1"/>
  <c r="JF48" i="33"/>
  <c r="JD48" i="33"/>
  <c r="JE48" i="33" s="1"/>
  <c r="KS48" i="33"/>
  <c r="KQ48" i="33"/>
  <c r="KR48" i="33" s="1"/>
  <c r="IC35" i="39"/>
  <c r="HP35" i="39"/>
  <c r="JC35" i="39"/>
  <c r="MC35" i="39"/>
  <c r="AP35" i="39"/>
  <c r="FP35" i="39"/>
  <c r="AC35" i="39"/>
  <c r="GP35" i="39"/>
  <c r="IP35" i="39"/>
  <c r="HC35" i="39"/>
  <c r="LP35" i="39"/>
  <c r="BC35" i="39"/>
  <c r="JP35" i="39"/>
  <c r="EC35" i="39"/>
  <c r="CP35" i="39"/>
  <c r="KP35" i="39"/>
  <c r="KC35" i="39"/>
  <c r="BP35" i="39"/>
  <c r="EP35" i="39"/>
  <c r="P35" i="39"/>
  <c r="LC35" i="39"/>
  <c r="GC35" i="39"/>
  <c r="CC35" i="39"/>
  <c r="DC35" i="39"/>
  <c r="FC35" i="39"/>
  <c r="DP35" i="39"/>
  <c r="HF50" i="33"/>
  <c r="HD50" i="33"/>
  <c r="HE50" i="33" s="1"/>
  <c r="LS54" i="33"/>
  <c r="LQ54" i="33"/>
  <c r="LR54" i="33" s="1"/>
  <c r="IS50" i="33"/>
  <c r="IQ50" i="33"/>
  <c r="IR50" i="33" s="1"/>
  <c r="MC14" i="39"/>
  <c r="BC14" i="39"/>
  <c r="BP14" i="39"/>
  <c r="JC14" i="39"/>
  <c r="IP14" i="39"/>
  <c r="CC14" i="39"/>
  <c r="FC14" i="39"/>
  <c r="HP14" i="39"/>
  <c r="EP14" i="39"/>
  <c r="EC14" i="39"/>
  <c r="DP14" i="39"/>
  <c r="DC14" i="39"/>
  <c r="HC14" i="39"/>
  <c r="CP14" i="39"/>
  <c r="GP14" i="39"/>
  <c r="GC14" i="39"/>
  <c r="KP14" i="39"/>
  <c r="LP14" i="39"/>
  <c r="IC14" i="39"/>
  <c r="FP14" i="39"/>
  <c r="KC14" i="39"/>
  <c r="JP14" i="39"/>
  <c r="LC14" i="39"/>
  <c r="AP14" i="39"/>
  <c r="P14" i="39"/>
  <c r="AC14" i="39"/>
  <c r="LX27" i="33"/>
  <c r="BX27" i="33"/>
  <c r="KK27" i="33"/>
  <c r="FK27" i="33"/>
  <c r="BK27" i="33"/>
  <c r="JK27" i="33"/>
  <c r="FX27" i="33"/>
  <c r="HX27" i="33"/>
  <c r="EK27" i="33"/>
  <c r="IX27" i="33"/>
  <c r="CK27" i="33"/>
  <c r="EX27" i="33"/>
  <c r="LK27" i="33"/>
  <c r="CX27" i="33"/>
  <c r="GK27" i="33"/>
  <c r="JX27" i="33"/>
  <c r="X27" i="33"/>
  <c r="K27" i="33"/>
  <c r="DX27" i="33"/>
  <c r="AK27" i="33"/>
  <c r="IK27" i="33"/>
  <c r="GX27" i="33"/>
  <c r="KX27" i="33"/>
  <c r="AX27" i="33"/>
  <c r="HK27" i="33"/>
  <c r="DK27" i="33"/>
  <c r="S54" i="33"/>
  <c r="Q54" i="33"/>
  <c r="R54" i="33" s="1"/>
  <c r="DF54" i="33"/>
  <c r="DD54" i="33"/>
  <c r="DE54" i="33" s="1"/>
  <c r="EF54" i="33"/>
  <c r="ED54" i="33"/>
  <c r="EE54" i="33" s="1"/>
  <c r="DS54" i="33"/>
  <c r="DQ54" i="33"/>
  <c r="DR54" i="33" s="1"/>
  <c r="AS50" i="33"/>
  <c r="AQ50" i="33"/>
  <c r="AR50" i="33" s="1"/>
  <c r="BS50" i="33"/>
  <c r="BQ50" i="33"/>
  <c r="BR50" i="33" s="1"/>
  <c r="GS50" i="33"/>
  <c r="GQ50" i="33"/>
  <c r="GR50" i="33" s="1"/>
  <c r="LV38" i="39"/>
  <c r="BV38" i="39"/>
  <c r="EV38" i="39"/>
  <c r="GV38" i="39"/>
  <c r="FV38" i="39"/>
  <c r="CI38" i="39"/>
  <c r="I38" i="39"/>
  <c r="AI38" i="39"/>
  <c r="JI38" i="39"/>
  <c r="KV38" i="39"/>
  <c r="HV38" i="39"/>
  <c r="EI38" i="39"/>
  <c r="V38" i="39"/>
  <c r="DV38" i="39"/>
  <c r="CV38" i="39"/>
  <c r="HI38" i="39"/>
  <c r="KI38" i="39"/>
  <c r="FI38" i="39"/>
  <c r="BI38" i="39"/>
  <c r="AV38" i="39"/>
  <c r="LI38" i="39"/>
  <c r="GI38" i="39"/>
  <c r="JV38" i="39"/>
  <c r="DI38" i="39"/>
  <c r="II38" i="39"/>
  <c r="IV38" i="39"/>
  <c r="KP46" i="33"/>
  <c r="AC46" i="33"/>
  <c r="GP46" i="33"/>
  <c r="EC46" i="33"/>
  <c r="JC46" i="33"/>
  <c r="IC46" i="33"/>
  <c r="MC46" i="33"/>
  <c r="BC46" i="33"/>
  <c r="JP46" i="33"/>
  <c r="AP46" i="33"/>
  <c r="DP46" i="33"/>
  <c r="BP46" i="33"/>
  <c r="IP46" i="33"/>
  <c r="GC46" i="33"/>
  <c r="KC46" i="33"/>
  <c r="CC46" i="33"/>
  <c r="FP46" i="33"/>
  <c r="EP46" i="33"/>
  <c r="LP46" i="33"/>
  <c r="P46" i="33"/>
  <c r="HP46" i="33"/>
  <c r="HC46" i="33"/>
  <c r="DC46" i="33"/>
  <c r="LC46" i="33"/>
  <c r="CP46" i="33"/>
  <c r="FC46" i="33"/>
  <c r="EX46" i="39"/>
  <c r="DK46" i="39"/>
  <c r="BX46" i="39"/>
  <c r="FX46" i="39"/>
  <c r="CX46" i="39"/>
  <c r="HK46" i="39"/>
  <c r="EK46" i="39"/>
  <c r="GK46" i="39"/>
  <c r="LX46" i="39"/>
  <c r="BK46" i="39"/>
  <c r="X46" i="39"/>
  <c r="AK46" i="39"/>
  <c r="AX46" i="39"/>
  <c r="CK46" i="39"/>
  <c r="JK46" i="39"/>
  <c r="FK46" i="39"/>
  <c r="DX46" i="39"/>
  <c r="K46" i="39"/>
  <c r="LK46" i="39"/>
  <c r="GX46" i="39"/>
  <c r="JX46" i="39"/>
  <c r="KK46" i="39"/>
  <c r="HX46" i="39"/>
  <c r="IK46" i="39"/>
  <c r="IX46" i="39"/>
  <c r="KX46" i="39"/>
  <c r="AC34" i="14"/>
  <c r="AC29" i="14"/>
  <c r="GV41" i="33"/>
  <c r="BI41" i="33"/>
  <c r="HV41" i="33"/>
  <c r="EV41" i="33"/>
  <c r="KI41" i="33"/>
  <c r="AV41" i="33"/>
  <c r="II41" i="33"/>
  <c r="AI41" i="33"/>
  <c r="JV41" i="33"/>
  <c r="LV41" i="33"/>
  <c r="CV41" i="33"/>
  <c r="LI41" i="33"/>
  <c r="FI41" i="33"/>
  <c r="EI41" i="33"/>
  <c r="IV41" i="33"/>
  <c r="KV41" i="33"/>
  <c r="FV41" i="33"/>
  <c r="DI41" i="33"/>
  <c r="CI41" i="33"/>
  <c r="GI41" i="33"/>
  <c r="BV41" i="33"/>
  <c r="DV41" i="33"/>
  <c r="V41" i="33"/>
  <c r="HI41" i="33"/>
  <c r="JI41" i="33"/>
  <c r="I41" i="33"/>
  <c r="AB20" i="14"/>
  <c r="AA29" i="14"/>
  <c r="AB28" i="14"/>
  <c r="AB23" i="14"/>
  <c r="CK14" i="33"/>
  <c r="K14" i="33"/>
  <c r="CX14" i="33"/>
  <c r="DK14" i="33"/>
  <c r="KX14" i="33"/>
  <c r="AX14" i="33"/>
  <c r="X14" i="33"/>
  <c r="BX14" i="33"/>
  <c r="HX14" i="33"/>
  <c r="FK14" i="33"/>
  <c r="GK14" i="33"/>
  <c r="BK14" i="33"/>
  <c r="DX14" i="33"/>
  <c r="FX14" i="33"/>
  <c r="IK14" i="33"/>
  <c r="JX14" i="33"/>
  <c r="KK14" i="33"/>
  <c r="LX14" i="33"/>
  <c r="EK14" i="33"/>
  <c r="GX14" i="33"/>
  <c r="AK14" i="33"/>
  <c r="LK14" i="33"/>
  <c r="EX14" i="33"/>
  <c r="HK14" i="33"/>
  <c r="IX14" i="33"/>
  <c r="JK14" i="33"/>
  <c r="FX42" i="33"/>
  <c r="KX42" i="33"/>
  <c r="IK42" i="33"/>
  <c r="DK42" i="33"/>
  <c r="CK42" i="33"/>
  <c r="EK42" i="33"/>
  <c r="FK42" i="33"/>
  <c r="KK42" i="33"/>
  <c r="BX42" i="33"/>
  <c r="JX42" i="33"/>
  <c r="HX42" i="33"/>
  <c r="BK42" i="33"/>
  <c r="K42" i="33"/>
  <c r="GX42" i="33"/>
  <c r="JK42" i="33"/>
  <c r="DX42" i="33"/>
  <c r="IX42" i="33"/>
  <c r="EX42" i="33"/>
  <c r="CX42" i="33"/>
  <c r="LX42" i="33"/>
  <c r="GK42" i="33"/>
  <c r="HK42" i="33"/>
  <c r="AK42" i="33"/>
  <c r="AX42" i="33"/>
  <c r="X42" i="33"/>
  <c r="LK42" i="33"/>
  <c r="AV32" i="39"/>
  <c r="LI32" i="39"/>
  <c r="FV32" i="39"/>
  <c r="JI32" i="39"/>
  <c r="I32" i="39"/>
  <c r="BV32" i="39"/>
  <c r="EI32" i="39"/>
  <c r="EV32" i="39"/>
  <c r="IV32" i="39"/>
  <c r="JV32" i="39"/>
  <c r="II32" i="39"/>
  <c r="CI32" i="39"/>
  <c r="HV32" i="39"/>
  <c r="GV32" i="39"/>
  <c r="KV32" i="39"/>
  <c r="CV32" i="39"/>
  <c r="FI32" i="39"/>
  <c r="KI32" i="39"/>
  <c r="DI32" i="39"/>
  <c r="HI32" i="39"/>
  <c r="BI32" i="39"/>
  <c r="DV32" i="39"/>
  <c r="V32" i="39"/>
  <c r="AI32" i="39"/>
  <c r="LV32" i="39"/>
  <c r="GI32" i="39"/>
  <c r="CX6" i="33"/>
  <c r="K6" i="33"/>
  <c r="EK6" i="33"/>
  <c r="GX6" i="33"/>
  <c r="IK6" i="33"/>
  <c r="AX6" i="33"/>
  <c r="DX6" i="33"/>
  <c r="KK6" i="33"/>
  <c r="HK6" i="33"/>
  <c r="JX6" i="33"/>
  <c r="BK6" i="33"/>
  <c r="LX6" i="33"/>
  <c r="EX6" i="33"/>
  <c r="IX6" i="33"/>
  <c r="FX6" i="33"/>
  <c r="X6" i="33"/>
  <c r="CK6" i="33"/>
  <c r="HX6" i="33"/>
  <c r="KX6" i="33"/>
  <c r="FK6" i="33"/>
  <c r="AK6" i="33"/>
  <c r="BX6" i="33"/>
  <c r="LK6" i="33"/>
  <c r="GK6" i="33"/>
  <c r="JK6" i="33"/>
  <c r="DK6" i="33"/>
  <c r="DV46" i="33"/>
  <c r="JV46" i="33"/>
  <c r="JI46" i="33"/>
  <c r="KV46" i="33"/>
  <c r="IV46" i="33"/>
  <c r="GI46" i="33"/>
  <c r="V46" i="33"/>
  <c r="AI46" i="33"/>
  <c r="FI46" i="33"/>
  <c r="EV46" i="33"/>
  <c r="CI46" i="33"/>
  <c r="BI46" i="33"/>
  <c r="KI46" i="33"/>
  <c r="FV46" i="33"/>
  <c r="LV46" i="33"/>
  <c r="CV46" i="33"/>
  <c r="BV46" i="33"/>
  <c r="GV46" i="33"/>
  <c r="II46" i="33"/>
  <c r="I46" i="33"/>
  <c r="LI46" i="33"/>
  <c r="HV46" i="33"/>
  <c r="AV46" i="33"/>
  <c r="DI46" i="33"/>
  <c r="HI46" i="33"/>
  <c r="EI46" i="33"/>
  <c r="FS65" i="33"/>
  <c r="FO67" i="33"/>
  <c r="FQ65" i="33"/>
  <c r="FR65" i="33" s="1"/>
  <c r="EF65" i="33"/>
  <c r="EB67" i="33"/>
  <c r="ED65" i="33"/>
  <c r="EE65" i="33" s="1"/>
  <c r="BS65" i="33"/>
  <c r="BO67" i="33"/>
  <c r="BQ65" i="33"/>
  <c r="BR65" i="33" s="1"/>
  <c r="HV24" i="39"/>
  <c r="AI24" i="39"/>
  <c r="I24" i="39"/>
  <c r="CI24" i="39"/>
  <c r="GV24" i="39"/>
  <c r="DI24" i="39"/>
  <c r="BI24" i="39"/>
  <c r="IV24" i="39"/>
  <c r="JI24" i="39"/>
  <c r="GI24" i="39"/>
  <c r="V24" i="39"/>
  <c r="LV24" i="39"/>
  <c r="II24" i="39"/>
  <c r="FV24" i="39"/>
  <c r="EV24" i="39"/>
  <c r="KV24" i="39"/>
  <c r="EI24" i="39"/>
  <c r="FI24" i="39"/>
  <c r="KI24" i="39"/>
  <c r="JV24" i="39"/>
  <c r="DV24" i="39"/>
  <c r="BV24" i="39"/>
  <c r="LI24" i="39"/>
  <c r="AV24" i="39"/>
  <c r="HI24" i="39"/>
  <c r="CV24" i="39"/>
  <c r="H7" i="12"/>
  <c r="I7" i="12"/>
  <c r="AC19" i="8"/>
  <c r="AA33" i="8"/>
  <c r="AA29" i="8"/>
  <c r="AB20" i="8"/>
  <c r="LP42" i="39"/>
  <c r="HC42" i="39"/>
  <c r="BP42" i="39"/>
  <c r="BC42" i="39"/>
  <c r="IC42" i="39"/>
  <c r="AP42" i="39"/>
  <c r="IP42" i="39"/>
  <c r="KP42" i="39"/>
  <c r="LC42" i="39"/>
  <c r="HP42" i="39"/>
  <c r="DP42" i="39"/>
  <c r="GC42" i="39"/>
  <c r="P42" i="39"/>
  <c r="CP42" i="39"/>
  <c r="AC42" i="39"/>
  <c r="JC42" i="39"/>
  <c r="GP42" i="39"/>
  <c r="KC42" i="39"/>
  <c r="EC42" i="39"/>
  <c r="CC42" i="39"/>
  <c r="EP42" i="39"/>
  <c r="FP42" i="39"/>
  <c r="DC42" i="39"/>
  <c r="JP42" i="39"/>
  <c r="MC42" i="39"/>
  <c r="FC42" i="39"/>
  <c r="AV9" i="33"/>
  <c r="II9" i="33"/>
  <c r="V9" i="33"/>
  <c r="IV9" i="33"/>
  <c r="BI9" i="33"/>
  <c r="GI9" i="33"/>
  <c r="LI9" i="33"/>
  <c r="EI9" i="33"/>
  <c r="I9" i="33"/>
  <c r="DV9" i="33"/>
  <c r="CV9" i="33"/>
  <c r="LV9" i="33"/>
  <c r="KV9" i="33"/>
  <c r="BV9" i="33"/>
  <c r="EV9" i="33"/>
  <c r="HI9" i="33"/>
  <c r="JV9" i="33"/>
  <c r="FV9" i="33"/>
  <c r="CI9" i="33"/>
  <c r="FI9" i="33"/>
  <c r="HV9" i="33"/>
  <c r="KI9" i="33"/>
  <c r="GV9" i="33"/>
  <c r="JI9" i="33"/>
  <c r="AI9" i="33"/>
  <c r="DI9" i="33"/>
  <c r="H6" i="8"/>
  <c r="I6" i="8"/>
  <c r="BF49" i="33"/>
  <c r="BD49" i="33"/>
  <c r="BE49" i="33" s="1"/>
  <c r="IF49" i="33"/>
  <c r="ID49" i="33"/>
  <c r="IE49" i="33" s="1"/>
  <c r="FS49" i="33"/>
  <c r="FQ49" i="33"/>
  <c r="FR49" i="33" s="1"/>
  <c r="EK34" i="39"/>
  <c r="X34" i="39"/>
  <c r="FX34" i="39"/>
  <c r="FK34" i="39"/>
  <c r="JK34" i="39"/>
  <c r="DX34" i="39"/>
  <c r="KX34" i="39"/>
  <c r="LX34" i="39"/>
  <c r="K34" i="39"/>
  <c r="LK34" i="39"/>
  <c r="KK34" i="39"/>
  <c r="BX34" i="39"/>
  <c r="HK34" i="39"/>
  <c r="CX34" i="39"/>
  <c r="JX34" i="39"/>
  <c r="EX34" i="39"/>
  <c r="AX34" i="39"/>
  <c r="GK34" i="39"/>
  <c r="IK34" i="39"/>
  <c r="BK34" i="39"/>
  <c r="GX34" i="39"/>
  <c r="IX34" i="39"/>
  <c r="DK34" i="39"/>
  <c r="HX34" i="39"/>
  <c r="CK34" i="39"/>
  <c r="AK34" i="39"/>
  <c r="AB35" i="12"/>
  <c r="AC25" i="12"/>
  <c r="AC34" i="12"/>
  <c r="AC29" i="12"/>
  <c r="II45" i="33"/>
  <c r="JI45" i="33"/>
  <c r="JV45" i="33"/>
  <c r="CV45" i="33"/>
  <c r="EI45" i="33"/>
  <c r="I45" i="33"/>
  <c r="HV45" i="33"/>
  <c r="GI45" i="33"/>
  <c r="V45" i="33"/>
  <c r="KI45" i="33"/>
  <c r="FV45" i="33"/>
  <c r="LV45" i="33"/>
  <c r="HI45" i="33"/>
  <c r="AI45" i="33"/>
  <c r="EV45" i="33"/>
  <c r="LI45" i="33"/>
  <c r="IV45" i="33"/>
  <c r="KV45" i="33"/>
  <c r="BI45" i="33"/>
  <c r="GV45" i="33"/>
  <c r="DI45" i="33"/>
  <c r="AV45" i="33"/>
  <c r="FI45" i="33"/>
  <c r="DV45" i="33"/>
  <c r="CI45" i="33"/>
  <c r="BV45" i="33"/>
  <c r="I45" i="39"/>
  <c r="FV45" i="39"/>
  <c r="AV45" i="39"/>
  <c r="BV45" i="39"/>
  <c r="CV45" i="39"/>
  <c r="HI45" i="39"/>
  <c r="LV45" i="39"/>
  <c r="AI45" i="39"/>
  <c r="GI45" i="39"/>
  <c r="JI45" i="39"/>
  <c r="HV45" i="39"/>
  <c r="EV45" i="39"/>
  <c r="IV45" i="39"/>
  <c r="DI45" i="39"/>
  <c r="EI45" i="39"/>
  <c r="KV45" i="39"/>
  <c r="KI45" i="39"/>
  <c r="BI45" i="39"/>
  <c r="DV45" i="39"/>
  <c r="LI45" i="39"/>
  <c r="II45" i="39"/>
  <c r="FI45" i="39"/>
  <c r="GV45" i="39"/>
  <c r="JV45" i="39"/>
  <c r="CI45" i="39"/>
  <c r="V45" i="39"/>
  <c r="JS55" i="33"/>
  <c r="JQ55" i="33"/>
  <c r="JR55" i="33" s="1"/>
  <c r="LS55" i="33"/>
  <c r="LQ55" i="33"/>
  <c r="LR55" i="33" s="1"/>
  <c r="DS55" i="33"/>
  <c r="DQ55" i="33"/>
  <c r="DR55" i="33" s="1"/>
  <c r="CF55" i="33"/>
  <c r="CD55" i="33"/>
  <c r="CE55" i="33" s="1"/>
  <c r="EF52" i="33"/>
  <c r="ED52" i="33"/>
  <c r="EE52" i="33" s="1"/>
  <c r="MF52" i="33"/>
  <c r="MD52" i="33"/>
  <c r="ME52" i="33" s="1"/>
  <c r="JS52" i="33"/>
  <c r="JQ52" i="33"/>
  <c r="JR52" i="33" s="1"/>
  <c r="IP37" i="33"/>
  <c r="KC37" i="33"/>
  <c r="P37" i="33"/>
  <c r="DC37" i="33"/>
  <c r="FC37" i="33"/>
  <c r="CC37" i="33"/>
  <c r="FP37" i="33"/>
  <c r="IC37" i="33"/>
  <c r="MC37" i="33"/>
  <c r="HP37" i="33"/>
  <c r="BC37" i="33"/>
  <c r="GP37" i="33"/>
  <c r="KP37" i="33"/>
  <c r="AC37" i="33"/>
  <c r="AP37" i="33"/>
  <c r="EP37" i="33"/>
  <c r="JP37" i="33"/>
  <c r="BP37" i="33"/>
  <c r="DP37" i="33"/>
  <c r="GC37" i="33"/>
  <c r="JC37" i="33"/>
  <c r="LC37" i="33"/>
  <c r="CP37" i="33"/>
  <c r="LP37" i="33"/>
  <c r="HC37" i="33"/>
  <c r="EC37" i="33"/>
  <c r="MF51" i="33"/>
  <c r="MD51" i="33"/>
  <c r="ME51" i="33" s="1"/>
  <c r="CF51" i="33"/>
  <c r="CD51" i="33"/>
  <c r="CE51" i="33" s="1"/>
  <c r="LF51" i="33"/>
  <c r="LD51" i="33"/>
  <c r="LE51" i="33" s="1"/>
  <c r="GC6" i="39"/>
  <c r="FC6" i="39"/>
  <c r="HC6" i="39"/>
  <c r="KP6" i="39"/>
  <c r="DP6" i="39"/>
  <c r="KC6" i="39"/>
  <c r="CP6" i="39"/>
  <c r="CC6" i="39"/>
  <c r="AC6" i="39"/>
  <c r="JC6" i="39"/>
  <c r="DC6" i="39"/>
  <c r="LP6" i="39"/>
  <c r="BP6" i="39"/>
  <c r="AP6" i="39"/>
  <c r="IP6" i="39"/>
  <c r="HP6" i="39"/>
  <c r="EP6" i="39"/>
  <c r="FP6" i="39"/>
  <c r="JP6" i="39"/>
  <c r="MC6" i="39"/>
  <c r="GP6" i="39"/>
  <c r="LC6" i="39"/>
  <c r="EC6" i="39"/>
  <c r="P6" i="39"/>
  <c r="IC6" i="39"/>
  <c r="BC6" i="39"/>
  <c r="R23" i="13"/>
  <c r="R25" i="13"/>
  <c r="AC19" i="13"/>
  <c r="AA33" i="13"/>
  <c r="JV30" i="39"/>
  <c r="IV30" i="39"/>
  <c r="BI30" i="39"/>
  <c r="DI30" i="39"/>
  <c r="AI30" i="39"/>
  <c r="HV30" i="39"/>
  <c r="JI30" i="39"/>
  <c r="EI30" i="39"/>
  <c r="II30" i="39"/>
  <c r="KI30" i="39"/>
  <c r="V30" i="39"/>
  <c r="GV30" i="39"/>
  <c r="DV30" i="39"/>
  <c r="I30" i="39"/>
  <c r="EV30" i="39"/>
  <c r="CV30" i="39"/>
  <c r="BV30" i="39"/>
  <c r="CI30" i="39"/>
  <c r="LI30" i="39"/>
  <c r="FV30" i="39"/>
  <c r="AV30" i="39"/>
  <c r="LV30" i="39"/>
  <c r="HI30" i="39"/>
  <c r="GI30" i="39"/>
  <c r="FI30" i="39"/>
  <c r="KV30" i="39"/>
  <c r="IV30" i="33"/>
  <c r="JV30" i="33"/>
  <c r="CI30" i="33"/>
  <c r="CV30" i="33"/>
  <c r="DI30" i="33"/>
  <c r="AV30" i="33"/>
  <c r="LI30" i="33"/>
  <c r="KI30" i="33"/>
  <c r="FI30" i="33"/>
  <c r="BV30" i="33"/>
  <c r="LV30" i="33"/>
  <c r="V30" i="33"/>
  <c r="II30" i="33"/>
  <c r="EI30" i="33"/>
  <c r="KV30" i="33"/>
  <c r="I30" i="33"/>
  <c r="HV30" i="33"/>
  <c r="GI30" i="33"/>
  <c r="BI30" i="33"/>
  <c r="HI30" i="33"/>
  <c r="JI30" i="33"/>
  <c r="AI30" i="33"/>
  <c r="EV30" i="33"/>
  <c r="GV30" i="33"/>
  <c r="FV30" i="33"/>
  <c r="DV30" i="33"/>
  <c r="CC22" i="33"/>
  <c r="AP22" i="33"/>
  <c r="CP22" i="33"/>
  <c r="BC22" i="33"/>
  <c r="FP22" i="33"/>
  <c r="GP22" i="33"/>
  <c r="IP22" i="33"/>
  <c r="P22" i="33"/>
  <c r="MC22" i="33"/>
  <c r="HC22" i="33"/>
  <c r="FC22" i="33"/>
  <c r="JP22" i="33"/>
  <c r="EP22" i="33"/>
  <c r="LP22" i="33"/>
  <c r="LC22" i="33"/>
  <c r="AC22" i="33"/>
  <c r="JC22" i="33"/>
  <c r="KP22" i="33"/>
  <c r="DP22" i="33"/>
  <c r="HP22" i="33"/>
  <c r="EC22" i="33"/>
  <c r="IC22" i="33"/>
  <c r="KC22" i="33"/>
  <c r="BP22" i="33"/>
  <c r="GC22" i="33"/>
  <c r="DC22" i="33"/>
  <c r="R25" i="11"/>
  <c r="FX39" i="39"/>
  <c r="EK39" i="39"/>
  <c r="HX39" i="39"/>
  <c r="AX39" i="39"/>
  <c r="GK39" i="39"/>
  <c r="IX39" i="39"/>
  <c r="KK39" i="39"/>
  <c r="EX39" i="39"/>
  <c r="IK39" i="39"/>
  <c r="JK39" i="39"/>
  <c r="DX39" i="39"/>
  <c r="K39" i="39"/>
  <c r="LX39" i="39"/>
  <c r="CK39" i="39"/>
  <c r="BK39" i="39"/>
  <c r="DK39" i="39"/>
  <c r="X39" i="39"/>
  <c r="JX39" i="39"/>
  <c r="AK39" i="39"/>
  <c r="KX39" i="39"/>
  <c r="BX39" i="39"/>
  <c r="FK39" i="39"/>
  <c r="CX39" i="39"/>
  <c r="LK39" i="39"/>
  <c r="HK39" i="39"/>
  <c r="GX39" i="39"/>
  <c r="CC25" i="33"/>
  <c r="EC25" i="33"/>
  <c r="GP25" i="33"/>
  <c r="JC25" i="33"/>
  <c r="BP25" i="33"/>
  <c r="LP25" i="33"/>
  <c r="MC25" i="33"/>
  <c r="DP25" i="33"/>
  <c r="DC25" i="33"/>
  <c r="HP25" i="33"/>
  <c r="JP25" i="33"/>
  <c r="P25" i="33"/>
  <c r="FP25" i="33"/>
  <c r="FC25" i="33"/>
  <c r="IP25" i="33"/>
  <c r="KC25" i="33"/>
  <c r="CP25" i="33"/>
  <c r="GC25" i="33"/>
  <c r="EP25" i="33"/>
  <c r="HC25" i="33"/>
  <c r="AP25" i="33"/>
  <c r="BC25" i="33"/>
  <c r="IC25" i="33"/>
  <c r="LC25" i="33"/>
  <c r="AC25" i="33"/>
  <c r="KP25" i="33"/>
  <c r="BS53" i="33"/>
  <c r="BQ53" i="33"/>
  <c r="BR53" i="33" s="1"/>
  <c r="GS53" i="33"/>
  <c r="GQ53" i="33"/>
  <c r="GR53" i="33" s="1"/>
  <c r="DS53" i="33"/>
  <c r="DQ53" i="33"/>
  <c r="DR53" i="33" s="1"/>
  <c r="FS53" i="33"/>
  <c r="FQ53" i="33"/>
  <c r="FR53" i="33" s="1"/>
  <c r="AC25" i="10"/>
  <c r="AB35" i="10"/>
  <c r="AA33" i="10"/>
  <c r="AC19" i="10"/>
  <c r="AB30" i="10"/>
  <c r="AB25" i="10"/>
  <c r="BK37" i="39"/>
  <c r="DX37" i="39"/>
  <c r="X37" i="39"/>
  <c r="DK37" i="39"/>
  <c r="CX37" i="39"/>
  <c r="LK37" i="39"/>
  <c r="HK37" i="39"/>
  <c r="EK37" i="39"/>
  <c r="HX37" i="39"/>
  <c r="CK37" i="39"/>
  <c r="FK37" i="39"/>
  <c r="AX37" i="39"/>
  <c r="JX37" i="39"/>
  <c r="FX37" i="39"/>
  <c r="GK37" i="39"/>
  <c r="EX37" i="39"/>
  <c r="LX37" i="39"/>
  <c r="KK37" i="39"/>
  <c r="K37" i="39"/>
  <c r="JK37" i="39"/>
  <c r="BX37" i="39"/>
  <c r="KX37" i="39"/>
  <c r="AK37" i="39"/>
  <c r="GX37" i="39"/>
  <c r="IX37" i="39"/>
  <c r="IK37" i="39"/>
  <c r="I5" i="12"/>
  <c r="H5" i="12"/>
  <c r="IP41" i="39"/>
  <c r="DP41" i="39"/>
  <c r="GC41" i="39"/>
  <c r="LC41" i="39"/>
  <c r="BC41" i="39"/>
  <c r="AC41" i="39"/>
  <c r="HC41" i="39"/>
  <c r="P41" i="39"/>
  <c r="HP41" i="39"/>
  <c r="JP41" i="39"/>
  <c r="KC41" i="39"/>
  <c r="IC41" i="39"/>
  <c r="JC41" i="39"/>
  <c r="BP41" i="39"/>
  <c r="EC41" i="39"/>
  <c r="GP41" i="39"/>
  <c r="KP41" i="39"/>
  <c r="FC41" i="39"/>
  <c r="FP41" i="39"/>
  <c r="LP41" i="39"/>
  <c r="EP41" i="39"/>
  <c r="MC41" i="39"/>
  <c r="DC41" i="39"/>
  <c r="AP41" i="39"/>
  <c r="CC41" i="39"/>
  <c r="CP41" i="39"/>
  <c r="FX11" i="33"/>
  <c r="IX11" i="33"/>
  <c r="X11" i="33"/>
  <c r="LX11" i="33"/>
  <c r="DK11" i="33"/>
  <c r="KX11" i="33"/>
  <c r="BX11" i="33"/>
  <c r="LK11" i="33"/>
  <c r="AK11" i="33"/>
  <c r="CK11" i="33"/>
  <c r="JK11" i="33"/>
  <c r="JX11" i="33"/>
  <c r="BK11" i="33"/>
  <c r="IK11" i="33"/>
  <c r="CX11" i="33"/>
  <c r="GK11" i="33"/>
  <c r="HK11" i="33"/>
  <c r="AX11" i="33"/>
  <c r="EX11" i="33"/>
  <c r="EK11" i="33"/>
  <c r="GX11" i="33"/>
  <c r="DX11" i="33"/>
  <c r="K11" i="33"/>
  <c r="FK11" i="33"/>
  <c r="KK11" i="33"/>
  <c r="HX11" i="33"/>
  <c r="CF48" i="33"/>
  <c r="CD48" i="33"/>
  <c r="CE48" i="33" s="1"/>
  <c r="KF48" i="33"/>
  <c r="KD48" i="33"/>
  <c r="KE48" i="33" s="1"/>
  <c r="AF48" i="33"/>
  <c r="AD48" i="33"/>
  <c r="AE48" i="33" s="1"/>
  <c r="AP35" i="33"/>
  <c r="EP35" i="33"/>
  <c r="HP35" i="33"/>
  <c r="MC35" i="33"/>
  <c r="GP35" i="33"/>
  <c r="BP35" i="33"/>
  <c r="P35" i="33"/>
  <c r="KC35" i="33"/>
  <c r="CP35" i="33"/>
  <c r="CC35" i="33"/>
  <c r="EC35" i="33"/>
  <c r="FC35" i="33"/>
  <c r="AC35" i="33"/>
  <c r="DP35" i="33"/>
  <c r="HC35" i="33"/>
  <c r="LC35" i="33"/>
  <c r="KP35" i="33"/>
  <c r="GC35" i="33"/>
  <c r="FP35" i="33"/>
  <c r="LP35" i="33"/>
  <c r="BC35" i="33"/>
  <c r="IC35" i="33"/>
  <c r="JC35" i="33"/>
  <c r="IP35" i="33"/>
  <c r="DC35" i="33"/>
  <c r="JP35" i="33"/>
  <c r="Q35" i="12" l="1"/>
  <c r="V35" i="12" s="1"/>
  <c r="Q28" i="11"/>
  <c r="V28" i="11" s="1"/>
  <c r="Q28" i="8"/>
  <c r="V28" i="8" s="1"/>
  <c r="Q19" i="12"/>
  <c r="V19" i="12" s="1"/>
  <c r="Q20" i="14"/>
  <c r="V20" i="14" s="1"/>
  <c r="Q20" i="10"/>
  <c r="V20" i="10" s="1"/>
  <c r="Q19" i="14"/>
  <c r="V19" i="14" s="1"/>
  <c r="Q35" i="13"/>
  <c r="V35" i="13" s="1"/>
  <c r="Q19" i="11"/>
  <c r="V19" i="11" s="1"/>
  <c r="G13" i="16"/>
  <c r="IF41" i="39"/>
  <c r="IE41" i="39"/>
  <c r="ID41" i="39"/>
  <c r="DS25" i="33"/>
  <c r="DR25" i="33"/>
  <c r="DQ25" i="33"/>
  <c r="EF42" i="39"/>
  <c r="ED42" i="39"/>
  <c r="EE42" i="39"/>
  <c r="CS41" i="33"/>
  <c r="CR41" i="33"/>
  <c r="CQ41" i="33"/>
  <c r="DF11" i="33"/>
  <c r="DE11" i="33"/>
  <c r="DD11" i="33"/>
  <c r="BF8" i="39"/>
  <c r="BD8" i="39"/>
  <c r="BE8" i="39"/>
  <c r="AF30" i="33"/>
  <c r="AD30" i="33"/>
  <c r="AE30" i="33"/>
  <c r="IS13" i="33"/>
  <c r="IR13" i="33"/>
  <c r="IQ13" i="33"/>
  <c r="DF22" i="39"/>
  <c r="DE22" i="39"/>
  <c r="DD22" i="39"/>
  <c r="BS39" i="39"/>
  <c r="BR39" i="39"/>
  <c r="BQ39" i="39"/>
  <c r="S35" i="33"/>
  <c r="Q35" i="33"/>
  <c r="R35" i="33"/>
  <c r="AS25" i="33"/>
  <c r="AQ25" i="33"/>
  <c r="AR25" i="33"/>
  <c r="AS22" i="33"/>
  <c r="AR22" i="33"/>
  <c r="AQ22" i="33"/>
  <c r="KS6" i="39"/>
  <c r="KQ6" i="39"/>
  <c r="KR6" i="39"/>
  <c r="KP69" i="39"/>
  <c r="GS37" i="33"/>
  <c r="GQ37" i="33"/>
  <c r="GR37" i="33"/>
  <c r="JF42" i="39"/>
  <c r="JE42" i="39"/>
  <c r="JD42" i="39"/>
  <c r="DF46" i="33"/>
  <c r="DE46" i="33"/>
  <c r="DD46" i="33"/>
  <c r="DS14" i="39"/>
  <c r="DQ14" i="39"/>
  <c r="DR14" i="39"/>
  <c r="S41" i="33"/>
  <c r="R41" i="33"/>
  <c r="Q41" i="33"/>
  <c r="FS11" i="33"/>
  <c r="FR11" i="33"/>
  <c r="FQ11" i="33"/>
  <c r="S23" i="33"/>
  <c r="Q23" i="33"/>
  <c r="R23" i="33"/>
  <c r="CS13" i="33"/>
  <c r="CR13" i="33"/>
  <c r="CQ13" i="33"/>
  <c r="FF46" i="39"/>
  <c r="FE46" i="39"/>
  <c r="FD46" i="39"/>
  <c r="LF22" i="39"/>
  <c r="LD22" i="39"/>
  <c r="LE22" i="39"/>
  <c r="DF6" i="33"/>
  <c r="DE6" i="33"/>
  <c r="DD6" i="33"/>
  <c r="BS24" i="39"/>
  <c r="BQ24" i="39"/>
  <c r="BR24" i="39"/>
  <c r="FF8" i="33"/>
  <c r="FD8" i="33"/>
  <c r="FE8" i="33"/>
  <c r="JF39" i="39"/>
  <c r="JD39" i="39"/>
  <c r="JE39" i="39"/>
  <c r="IS36" i="33"/>
  <c r="IR36" i="33"/>
  <c r="IQ36" i="33"/>
  <c r="FS20" i="33"/>
  <c r="FR20" i="33"/>
  <c r="FQ20" i="33"/>
  <c r="MF16" i="33"/>
  <c r="ME16" i="33"/>
  <c r="MD16" i="33"/>
  <c r="LS31" i="39"/>
  <c r="LQ31" i="39"/>
  <c r="LR31" i="39"/>
  <c r="HF31" i="39"/>
  <c r="HD31" i="39"/>
  <c r="HE31" i="39"/>
  <c r="JS31" i="39"/>
  <c r="JQ31" i="39"/>
  <c r="JR31" i="39"/>
  <c r="IS31" i="39"/>
  <c r="IQ31" i="39"/>
  <c r="IR31" i="39"/>
  <c r="CS24" i="33"/>
  <c r="CR24" i="33"/>
  <c r="CQ24" i="33"/>
  <c r="HS24" i="33"/>
  <c r="HQ24" i="33"/>
  <c r="HR24" i="33"/>
  <c r="JS24" i="33"/>
  <c r="JR24" i="33"/>
  <c r="JQ24" i="33"/>
  <c r="GS44" i="39"/>
  <c r="GQ44" i="39"/>
  <c r="GR44" i="39"/>
  <c r="LF44" i="39"/>
  <c r="LD44" i="39"/>
  <c r="LE44" i="39"/>
  <c r="IF44" i="39"/>
  <c r="ID44" i="39"/>
  <c r="IE44" i="39"/>
  <c r="S44" i="39"/>
  <c r="R44" i="39"/>
  <c r="Q44" i="39"/>
  <c r="DF29" i="33"/>
  <c r="DE29" i="33"/>
  <c r="DD29" i="33"/>
  <c r="JS29" i="33"/>
  <c r="JR29" i="33"/>
  <c r="JQ29" i="33"/>
  <c r="CS29" i="33"/>
  <c r="CQ29" i="33"/>
  <c r="CR29" i="33"/>
  <c r="EF34" i="33"/>
  <c r="ED34" i="33"/>
  <c r="EE34" i="33"/>
  <c r="ES34" i="33"/>
  <c r="EQ34" i="33"/>
  <c r="ER34" i="33"/>
  <c r="S39" i="33"/>
  <c r="Q39" i="33"/>
  <c r="R39" i="33"/>
  <c r="ES39" i="33"/>
  <c r="ER39" i="33"/>
  <c r="EQ39" i="33"/>
  <c r="JF39" i="33"/>
  <c r="JD39" i="33"/>
  <c r="JE39" i="33"/>
  <c r="JF17" i="39"/>
  <c r="JD17" i="39"/>
  <c r="JE17" i="39"/>
  <c r="HS17" i="39"/>
  <c r="HR17" i="39"/>
  <c r="HQ17" i="39"/>
  <c r="BS17" i="39"/>
  <c r="BR17" i="39"/>
  <c r="BQ17" i="39"/>
  <c r="KS21" i="33"/>
  <c r="KQ21" i="33"/>
  <c r="KR21" i="33"/>
  <c r="BS21" i="33"/>
  <c r="BQ21" i="33"/>
  <c r="BR21" i="33"/>
  <c r="AF21" i="33"/>
  <c r="AD21" i="33"/>
  <c r="AE21" i="33"/>
  <c r="HS10" i="33"/>
  <c r="HQ10" i="33"/>
  <c r="HR10" i="33"/>
  <c r="KS10" i="33"/>
  <c r="KR10" i="33"/>
  <c r="KQ10" i="33"/>
  <c r="MF10" i="33"/>
  <c r="ME10" i="33"/>
  <c r="MD10" i="33"/>
  <c r="AF32" i="39"/>
  <c r="AE32" i="39"/>
  <c r="AD32" i="39"/>
  <c r="EF32" i="39"/>
  <c r="EE32" i="39"/>
  <c r="ED32" i="39"/>
  <c r="DF32" i="39"/>
  <c r="DE32" i="39"/>
  <c r="DD32" i="39"/>
  <c r="MF15" i="33"/>
  <c r="ME15" i="33"/>
  <c r="MD15" i="33"/>
  <c r="IS15" i="33"/>
  <c r="IQ15" i="33"/>
  <c r="IR15" i="33"/>
  <c r="BF15" i="33"/>
  <c r="BD15" i="33"/>
  <c r="BE15" i="33"/>
  <c r="KS31" i="33"/>
  <c r="KR31" i="33"/>
  <c r="KQ31" i="33"/>
  <c r="CS31" i="33"/>
  <c r="CQ31" i="33"/>
  <c r="CR31" i="33"/>
  <c r="FF31" i="33"/>
  <c r="FE31" i="33"/>
  <c r="FD31" i="33"/>
  <c r="KS38" i="39"/>
  <c r="KR38" i="39"/>
  <c r="KQ38" i="39"/>
  <c r="DF38" i="39"/>
  <c r="DE38" i="39"/>
  <c r="DD38" i="39"/>
  <c r="ES38" i="39"/>
  <c r="ER38" i="39"/>
  <c r="EQ38" i="39"/>
  <c r="BS29" i="39"/>
  <c r="BQ29" i="39"/>
  <c r="BR29" i="39"/>
  <c r="JS29" i="39"/>
  <c r="JQ29" i="39"/>
  <c r="JR29" i="39"/>
  <c r="S29" i="39"/>
  <c r="Q29" i="39"/>
  <c r="R29" i="39"/>
  <c r="IS17" i="33"/>
  <c r="IQ17" i="33"/>
  <c r="IR17" i="33"/>
  <c r="LF17" i="33"/>
  <c r="LE17" i="33"/>
  <c r="LD17" i="33"/>
  <c r="GF17" i="33"/>
  <c r="GD17" i="33"/>
  <c r="GE17" i="33"/>
  <c r="GS7" i="39"/>
  <c r="GR7" i="39"/>
  <c r="GQ7" i="39"/>
  <c r="BF7" i="39"/>
  <c r="BD7" i="39"/>
  <c r="BE7" i="39"/>
  <c r="GF7" i="39"/>
  <c r="GE7" i="39"/>
  <c r="GD7" i="39"/>
  <c r="KS18" i="39"/>
  <c r="KR18" i="39"/>
  <c r="KQ18" i="39"/>
  <c r="HS18" i="39"/>
  <c r="HQ18" i="39"/>
  <c r="HR18" i="39"/>
  <c r="LS18" i="39"/>
  <c r="LR18" i="39"/>
  <c r="LQ18" i="39"/>
  <c r="FF14" i="33"/>
  <c r="FD14" i="33"/>
  <c r="FE14" i="33"/>
  <c r="CF14" i="33"/>
  <c r="CE14" i="33"/>
  <c r="CD14" i="33"/>
  <c r="CS14" i="33"/>
  <c r="CR14" i="33"/>
  <c r="CQ14" i="33"/>
  <c r="AF36" i="39"/>
  <c r="AD36" i="39"/>
  <c r="AE36" i="39"/>
  <c r="S36" i="39"/>
  <c r="R36" i="39"/>
  <c r="Q36" i="39"/>
  <c r="KF36" i="39"/>
  <c r="KD36" i="39"/>
  <c r="KE36" i="39"/>
  <c r="IF10" i="39"/>
  <c r="IE10" i="39"/>
  <c r="ID10" i="39"/>
  <c r="GS10" i="39"/>
  <c r="GR10" i="39"/>
  <c r="GQ10" i="39"/>
  <c r="LF10" i="39"/>
  <c r="LD10" i="39"/>
  <c r="LE10" i="39"/>
  <c r="BF32" i="33"/>
  <c r="BE32" i="33"/>
  <c r="BD32" i="33"/>
  <c r="LS32" i="33"/>
  <c r="LR32" i="33"/>
  <c r="LQ32" i="33"/>
  <c r="DS32" i="33"/>
  <c r="DR32" i="33"/>
  <c r="DQ32" i="33"/>
  <c r="BF15" i="39"/>
  <c r="BD15" i="39"/>
  <c r="BE15" i="39"/>
  <c r="HS15" i="39"/>
  <c r="HR15" i="39"/>
  <c r="HQ15" i="39"/>
  <c r="LS15" i="39"/>
  <c r="LR15" i="39"/>
  <c r="LQ15" i="39"/>
  <c r="KF16" i="39"/>
  <c r="KE16" i="39"/>
  <c r="KD16" i="39"/>
  <c r="JF16" i="39"/>
  <c r="JD16" i="39"/>
  <c r="JE16" i="39"/>
  <c r="GF16" i="39"/>
  <c r="GE16" i="39"/>
  <c r="GD16" i="39"/>
  <c r="AF27" i="39"/>
  <c r="AE27" i="39"/>
  <c r="AD27" i="39"/>
  <c r="HS27" i="39"/>
  <c r="HQ27" i="39"/>
  <c r="HR27" i="39"/>
  <c r="IF27" i="39"/>
  <c r="IE27" i="39"/>
  <c r="ID27" i="39"/>
  <c r="EF38" i="33"/>
  <c r="ED38" i="33"/>
  <c r="EE38" i="33"/>
  <c r="ES38" i="33"/>
  <c r="EQ38" i="33"/>
  <c r="ER38" i="33"/>
  <c r="HS38" i="33"/>
  <c r="HQ38" i="33"/>
  <c r="HR38" i="33"/>
  <c r="HF38" i="33"/>
  <c r="HD38" i="33"/>
  <c r="HE38" i="33"/>
  <c r="Q5" i="8"/>
  <c r="Q33" i="8"/>
  <c r="V33" i="8" s="1"/>
  <c r="Q24" i="8"/>
  <c r="V24" i="8" s="1"/>
  <c r="U5" i="8"/>
  <c r="S44" i="33"/>
  <c r="Q44" i="33"/>
  <c r="R44" i="33"/>
  <c r="KF44" i="33"/>
  <c r="KE44" i="33"/>
  <c r="KD44" i="33"/>
  <c r="GS44" i="33"/>
  <c r="GQ44" i="33"/>
  <c r="GR44" i="33"/>
  <c r="FS45" i="39"/>
  <c r="FQ45" i="39"/>
  <c r="FR45" i="39"/>
  <c r="CS45" i="39"/>
  <c r="CQ45" i="39"/>
  <c r="CR45" i="39"/>
  <c r="FF45" i="39"/>
  <c r="FD45" i="39"/>
  <c r="FE45" i="39"/>
  <c r="CF34" i="39"/>
  <c r="CD34" i="39"/>
  <c r="CE34" i="39"/>
  <c r="GS34" i="39"/>
  <c r="GR34" i="39"/>
  <c r="GQ34" i="39"/>
  <c r="KS34" i="39"/>
  <c r="KQ34" i="39"/>
  <c r="KR34" i="39"/>
  <c r="GB69" i="33"/>
  <c r="GB68" i="33"/>
  <c r="DF43" i="39"/>
  <c r="DE43" i="39"/>
  <c r="DD43" i="39"/>
  <c r="EF43" i="39"/>
  <c r="EE43" i="39"/>
  <c r="ED43" i="39"/>
  <c r="ES43" i="39"/>
  <c r="EQ43" i="39"/>
  <c r="ER43" i="39"/>
  <c r="IS43" i="39"/>
  <c r="IR43" i="39"/>
  <c r="IQ43" i="39"/>
  <c r="HF7" i="33"/>
  <c r="HE7" i="33"/>
  <c r="HD7" i="33"/>
  <c r="DF7" i="33"/>
  <c r="DD7" i="33"/>
  <c r="DE7" i="33"/>
  <c r="JS7" i="33"/>
  <c r="JR7" i="33"/>
  <c r="JQ7" i="33"/>
  <c r="LS18" i="33"/>
  <c r="LR18" i="33"/>
  <c r="LQ18" i="33"/>
  <c r="DF18" i="33"/>
  <c r="DE18" i="33"/>
  <c r="DD18" i="33"/>
  <c r="IF18" i="33"/>
  <c r="ID18" i="33"/>
  <c r="IE18" i="33"/>
  <c r="FF28" i="33"/>
  <c r="FE28" i="33"/>
  <c r="FD28" i="33"/>
  <c r="JS28" i="33"/>
  <c r="JQ28" i="33"/>
  <c r="JR28" i="33"/>
  <c r="S28" i="33"/>
  <c r="R28" i="33"/>
  <c r="Q28" i="33"/>
  <c r="Q25" i="12"/>
  <c r="V25" i="12" s="1"/>
  <c r="Q7" i="12"/>
  <c r="U7" i="12"/>
  <c r="Q30" i="12"/>
  <c r="V30" i="12" s="1"/>
  <c r="GS37" i="39"/>
  <c r="GQ37" i="39"/>
  <c r="GR37" i="39"/>
  <c r="BS37" i="39"/>
  <c r="BQ37" i="39"/>
  <c r="BR37" i="39"/>
  <c r="FS37" i="39"/>
  <c r="FQ37" i="39"/>
  <c r="FR37" i="39"/>
  <c r="LS27" i="33"/>
  <c r="LQ27" i="33"/>
  <c r="LR27" i="33"/>
  <c r="AF27" i="33"/>
  <c r="AE27" i="33"/>
  <c r="AD27" i="33"/>
  <c r="CS27" i="33"/>
  <c r="CQ27" i="33"/>
  <c r="CR27" i="33"/>
  <c r="HF9" i="39"/>
  <c r="HD9" i="39"/>
  <c r="HE9" i="39"/>
  <c r="ES9" i="39"/>
  <c r="EQ9" i="39"/>
  <c r="ER9" i="39"/>
  <c r="KS9" i="39"/>
  <c r="KQ9" i="39"/>
  <c r="KR9" i="39"/>
  <c r="BB69" i="33"/>
  <c r="BB68" i="33"/>
  <c r="AS43" i="33"/>
  <c r="AQ43" i="33"/>
  <c r="AR43" i="33"/>
  <c r="FF43" i="33"/>
  <c r="FD43" i="33"/>
  <c r="FE43" i="33"/>
  <c r="GF43" i="33"/>
  <c r="GE43" i="33"/>
  <c r="GD43" i="33"/>
  <c r="GS43" i="33"/>
  <c r="GR43" i="33"/>
  <c r="GQ43" i="33"/>
  <c r="GF28" i="39"/>
  <c r="GD28" i="39"/>
  <c r="GE28" i="39"/>
  <c r="AS28" i="39"/>
  <c r="AR28" i="39"/>
  <c r="AQ28" i="39"/>
  <c r="FF28" i="39"/>
  <c r="FE28" i="39"/>
  <c r="FD28" i="39"/>
  <c r="ES25" i="39"/>
  <c r="EQ25" i="39"/>
  <c r="ER25" i="39"/>
  <c r="S25" i="39"/>
  <c r="R25" i="39"/>
  <c r="Q25" i="39"/>
  <c r="KS25" i="39"/>
  <c r="KQ25" i="39"/>
  <c r="KR25" i="39"/>
  <c r="JF25" i="39"/>
  <c r="JD25" i="39"/>
  <c r="JE25" i="39"/>
  <c r="JS9" i="33"/>
  <c r="JR9" i="33"/>
  <c r="JQ9" i="33"/>
  <c r="AS9" i="33"/>
  <c r="AQ9" i="33"/>
  <c r="AR9" i="33"/>
  <c r="HF9" i="33"/>
  <c r="HD9" i="33"/>
  <c r="HE9" i="33"/>
  <c r="KF45" i="33"/>
  <c r="KE45" i="33"/>
  <c r="KD45" i="33"/>
  <c r="MF45" i="33"/>
  <c r="MD45" i="33"/>
  <c r="ME45" i="33"/>
  <c r="DF45" i="33"/>
  <c r="DE45" i="33"/>
  <c r="DD45" i="33"/>
  <c r="JF42" i="33"/>
  <c r="JD42" i="33"/>
  <c r="JE42" i="33"/>
  <c r="MF42" i="33"/>
  <c r="MD42" i="33"/>
  <c r="ME42" i="33"/>
  <c r="GF42" i="33"/>
  <c r="GD42" i="33"/>
  <c r="GE42" i="33"/>
  <c r="IS30" i="39"/>
  <c r="IR30" i="39"/>
  <c r="IQ30" i="39"/>
  <c r="FS30" i="39"/>
  <c r="FQ30" i="39"/>
  <c r="FR30" i="39"/>
  <c r="JF30" i="39"/>
  <c r="JD30" i="39"/>
  <c r="JE30" i="39"/>
  <c r="HO69" i="33"/>
  <c r="HO68" i="33"/>
  <c r="GF35" i="33"/>
  <c r="GE35" i="33"/>
  <c r="GD35" i="33"/>
  <c r="EF22" i="33"/>
  <c r="EE22" i="33"/>
  <c r="ED22" i="33"/>
  <c r="CS6" i="39"/>
  <c r="CP69" i="39"/>
  <c r="CR6" i="39"/>
  <c r="CQ6" i="39"/>
  <c r="FF46" i="33"/>
  <c r="FE46" i="33"/>
  <c r="FD46" i="33"/>
  <c r="CS14" i="39"/>
  <c r="CQ14" i="39"/>
  <c r="CR14" i="39"/>
  <c r="FS35" i="39"/>
  <c r="FR35" i="39"/>
  <c r="FQ35" i="39"/>
  <c r="KS23" i="33"/>
  <c r="KQ23" i="33"/>
  <c r="KR23" i="33"/>
  <c r="AS30" i="33"/>
  <c r="AR30" i="33"/>
  <c r="AQ30" i="33"/>
  <c r="IS46" i="39"/>
  <c r="IQ46" i="39"/>
  <c r="IR46" i="39"/>
  <c r="JF20" i="39"/>
  <c r="JE20" i="39"/>
  <c r="JD20" i="39"/>
  <c r="IS11" i="39"/>
  <c r="IQ11" i="39"/>
  <c r="IR11" i="39"/>
  <c r="IS39" i="39"/>
  <c r="IQ39" i="39"/>
  <c r="IR39" i="39"/>
  <c r="HF35" i="33"/>
  <c r="HD35" i="33"/>
  <c r="HE35" i="33"/>
  <c r="KS41" i="39"/>
  <c r="KR41" i="39"/>
  <c r="KQ41" i="39"/>
  <c r="DF22" i="33"/>
  <c r="DE22" i="33"/>
  <c r="DD22" i="33"/>
  <c r="LS6" i="39"/>
  <c r="LP69" i="39"/>
  <c r="LR6" i="39"/>
  <c r="LQ6" i="39"/>
  <c r="KS42" i="39"/>
  <c r="KQ42" i="39"/>
  <c r="KR42" i="39"/>
  <c r="KF46" i="33"/>
  <c r="KD46" i="33"/>
  <c r="KE46" i="33"/>
  <c r="BS14" i="39"/>
  <c r="BR14" i="39"/>
  <c r="BQ14" i="39"/>
  <c r="JF35" i="39"/>
  <c r="JE35" i="39"/>
  <c r="JD35" i="39"/>
  <c r="KS41" i="33"/>
  <c r="KQ41" i="33"/>
  <c r="KR41" i="33"/>
  <c r="GF23" i="33"/>
  <c r="GE23" i="33"/>
  <c r="GD23" i="33"/>
  <c r="ES30" i="33"/>
  <c r="EQ30" i="33"/>
  <c r="ER30" i="33"/>
  <c r="HF46" i="39"/>
  <c r="HE46" i="39"/>
  <c r="HD46" i="39"/>
  <c r="AS20" i="39"/>
  <c r="AR20" i="39"/>
  <c r="AQ20" i="39"/>
  <c r="S11" i="39"/>
  <c r="Q11" i="39"/>
  <c r="R11" i="39"/>
  <c r="ES6" i="33"/>
  <c r="EQ6" i="33"/>
  <c r="ER6" i="33"/>
  <c r="EF8" i="33"/>
  <c r="EE8" i="33"/>
  <c r="ED8" i="33"/>
  <c r="IS23" i="39"/>
  <c r="IQ23" i="39"/>
  <c r="IR23" i="39"/>
  <c r="MF13" i="39"/>
  <c r="ME13" i="39"/>
  <c r="MD13" i="39"/>
  <c r="IS21" i="39"/>
  <c r="IQ21" i="39"/>
  <c r="IR21" i="39"/>
  <c r="DF34" i="33"/>
  <c r="DD34" i="33"/>
  <c r="DE34" i="33"/>
  <c r="IF35" i="33"/>
  <c r="IE35" i="33"/>
  <c r="ID35" i="33"/>
  <c r="DS35" i="33"/>
  <c r="DR35" i="33"/>
  <c r="DQ35" i="33"/>
  <c r="BS35" i="33"/>
  <c r="BQ35" i="33"/>
  <c r="BR35" i="33"/>
  <c r="AS41" i="39"/>
  <c r="AQ41" i="39"/>
  <c r="AR41" i="39"/>
  <c r="GS41" i="39"/>
  <c r="GQ41" i="39"/>
  <c r="GR41" i="39"/>
  <c r="S41" i="39"/>
  <c r="R41" i="39"/>
  <c r="Q41" i="39"/>
  <c r="Q29" i="12"/>
  <c r="V29" i="12" s="1"/>
  <c r="U6" i="12"/>
  <c r="Q34" i="12"/>
  <c r="V34" i="12" s="1"/>
  <c r="Q6" i="12"/>
  <c r="HF25" i="33"/>
  <c r="HD25" i="33"/>
  <c r="HE25" i="33"/>
  <c r="S25" i="33"/>
  <c r="R25" i="33"/>
  <c r="Q25" i="33"/>
  <c r="JF25" i="33"/>
  <c r="JE25" i="33"/>
  <c r="JD25" i="33"/>
  <c r="GF22" i="33"/>
  <c r="GE22" i="33"/>
  <c r="GD22" i="33"/>
  <c r="JF22" i="33"/>
  <c r="JE22" i="33"/>
  <c r="JD22" i="33"/>
  <c r="MF22" i="33"/>
  <c r="MD22" i="33"/>
  <c r="ME22" i="33"/>
  <c r="CF22" i="33"/>
  <c r="CD22" i="33"/>
  <c r="CE22" i="33"/>
  <c r="JS6" i="39"/>
  <c r="JQ6" i="39"/>
  <c r="JP69" i="39"/>
  <c r="JR6" i="39"/>
  <c r="DF6" i="39"/>
  <c r="DD6" i="39"/>
  <c r="DC69" i="39"/>
  <c r="DE6" i="39"/>
  <c r="HF6" i="39"/>
  <c r="HC69" i="39"/>
  <c r="HE6" i="39"/>
  <c r="HD6" i="39"/>
  <c r="DS37" i="33"/>
  <c r="DR37" i="33"/>
  <c r="DQ37" i="33"/>
  <c r="BF37" i="33"/>
  <c r="BE37" i="33"/>
  <c r="BD37" i="33"/>
  <c r="S37" i="33"/>
  <c r="R37" i="33"/>
  <c r="Q37" i="33"/>
  <c r="DF42" i="39"/>
  <c r="DE42" i="39"/>
  <c r="DD42" i="39"/>
  <c r="AF42" i="39"/>
  <c r="AE42" i="39"/>
  <c r="AD42" i="39"/>
  <c r="IS42" i="39"/>
  <c r="IR42" i="39"/>
  <c r="IQ42" i="39"/>
  <c r="BO68" i="33"/>
  <c r="BO69" i="33"/>
  <c r="HF46" i="33"/>
  <c r="HE46" i="33"/>
  <c r="HD46" i="33"/>
  <c r="GF46" i="33"/>
  <c r="GE46" i="33"/>
  <c r="GD46" i="33"/>
  <c r="IF46" i="33"/>
  <c r="IE46" i="33"/>
  <c r="ID46" i="33"/>
  <c r="AF14" i="39"/>
  <c r="AE14" i="39"/>
  <c r="AD14" i="39"/>
  <c r="LS14" i="39"/>
  <c r="LQ14" i="39"/>
  <c r="LR14" i="39"/>
  <c r="EF14" i="39"/>
  <c r="ED14" i="39"/>
  <c r="EE14" i="39"/>
  <c r="BF14" i="39"/>
  <c r="BD14" i="39"/>
  <c r="BE14" i="39"/>
  <c r="DS35" i="39"/>
  <c r="DR35" i="39"/>
  <c r="DQ35" i="39"/>
  <c r="BS35" i="39"/>
  <c r="BQ35" i="39"/>
  <c r="BR35" i="39"/>
  <c r="HF35" i="39"/>
  <c r="HD35" i="39"/>
  <c r="HE35" i="39"/>
  <c r="HS35" i="39"/>
  <c r="HR35" i="39"/>
  <c r="HQ35" i="39"/>
  <c r="HF41" i="33"/>
  <c r="HE41" i="33"/>
  <c r="HD41" i="33"/>
  <c r="LF41" i="33"/>
  <c r="LE41" i="33"/>
  <c r="LD41" i="33"/>
  <c r="GF41" i="33"/>
  <c r="GE41" i="33"/>
  <c r="GD41" i="33"/>
  <c r="JF11" i="33"/>
  <c r="JD11" i="33"/>
  <c r="JE11" i="33"/>
  <c r="JS11" i="33"/>
  <c r="JR11" i="33"/>
  <c r="JQ11" i="33"/>
  <c r="GS11" i="33"/>
  <c r="GQ11" i="33"/>
  <c r="GR11" i="33"/>
  <c r="MF8" i="39"/>
  <c r="MD8" i="39"/>
  <c r="ME8" i="39"/>
  <c r="ES8" i="39"/>
  <c r="EQ8" i="39"/>
  <c r="ER8" i="39"/>
  <c r="GS8" i="39"/>
  <c r="GR8" i="39"/>
  <c r="GQ8" i="39"/>
  <c r="LS23" i="33"/>
  <c r="LR23" i="33"/>
  <c r="LQ23" i="33"/>
  <c r="BF23" i="33"/>
  <c r="BE23" i="33"/>
  <c r="BD23" i="33"/>
  <c r="FS23" i="33"/>
  <c r="FQ23" i="33"/>
  <c r="FR23" i="33"/>
  <c r="ES23" i="33"/>
  <c r="EQ23" i="33"/>
  <c r="ER23" i="33"/>
  <c r="MF30" i="33"/>
  <c r="MD30" i="33"/>
  <c r="ME30" i="33"/>
  <c r="GS30" i="33"/>
  <c r="GR30" i="33"/>
  <c r="GQ30" i="33"/>
  <c r="DS30" i="33"/>
  <c r="DR30" i="33"/>
  <c r="DQ30" i="33"/>
  <c r="IF13" i="33"/>
  <c r="ID13" i="33"/>
  <c r="IE13" i="33"/>
  <c r="EF13" i="33"/>
  <c r="ED13" i="33"/>
  <c r="EE13" i="33"/>
  <c r="LF13" i="33"/>
  <c r="LE13" i="33"/>
  <c r="LD13" i="33"/>
  <c r="KB69" i="33"/>
  <c r="KB68" i="33"/>
  <c r="JF46" i="39"/>
  <c r="JD46" i="39"/>
  <c r="JE46" i="39"/>
  <c r="AS46" i="39"/>
  <c r="AQ46" i="39"/>
  <c r="AR46" i="39"/>
  <c r="KS46" i="39"/>
  <c r="KR46" i="39"/>
  <c r="KQ46" i="39"/>
  <c r="HS20" i="39"/>
  <c r="HQ20" i="39"/>
  <c r="HR20" i="39"/>
  <c r="HF20" i="39"/>
  <c r="HE20" i="39"/>
  <c r="HD20" i="39"/>
  <c r="MF20" i="39"/>
  <c r="ME20" i="39"/>
  <c r="MD20" i="39"/>
  <c r="BF22" i="39"/>
  <c r="BE22" i="39"/>
  <c r="BD22" i="39"/>
  <c r="MF22" i="39"/>
  <c r="ME22" i="39"/>
  <c r="MD22" i="39"/>
  <c r="JS22" i="39"/>
  <c r="JQ22" i="39"/>
  <c r="JR22" i="39"/>
  <c r="AS11" i="39"/>
  <c r="AR11" i="39"/>
  <c r="AQ11" i="39"/>
  <c r="FS11" i="39"/>
  <c r="FR11" i="39"/>
  <c r="FQ11" i="39"/>
  <c r="GS11" i="39"/>
  <c r="GQ11" i="39"/>
  <c r="GR11" i="39"/>
  <c r="HF6" i="33"/>
  <c r="HD6" i="33"/>
  <c r="HE6" i="33"/>
  <c r="JS6" i="33"/>
  <c r="JQ6" i="33"/>
  <c r="JR6" i="33"/>
  <c r="EF6" i="33"/>
  <c r="EE6" i="33"/>
  <c r="ED6" i="33"/>
  <c r="HS24" i="39"/>
  <c r="HQ24" i="39"/>
  <c r="HR24" i="39"/>
  <c r="AF24" i="39"/>
  <c r="AE24" i="39"/>
  <c r="AD24" i="39"/>
  <c r="JF24" i="39"/>
  <c r="JE24" i="39"/>
  <c r="JD24" i="39"/>
  <c r="MF24" i="39"/>
  <c r="ME24" i="39"/>
  <c r="MD24" i="39"/>
  <c r="GF8" i="33"/>
  <c r="GD8" i="33"/>
  <c r="GE8" i="33"/>
  <c r="S8" i="33"/>
  <c r="R8" i="33"/>
  <c r="Q8" i="33"/>
  <c r="HF8" i="33"/>
  <c r="HE8" i="33"/>
  <c r="HD8" i="33"/>
  <c r="JS23" i="39"/>
  <c r="JR23" i="39"/>
  <c r="JQ23" i="39"/>
  <c r="JF23" i="39"/>
  <c r="JD23" i="39"/>
  <c r="JE23" i="39"/>
  <c r="KF23" i="39"/>
  <c r="KD23" i="39"/>
  <c r="KE23" i="39"/>
  <c r="Q20" i="12"/>
  <c r="V20" i="12" s="1"/>
  <c r="CS39" i="39"/>
  <c r="CQ39" i="39"/>
  <c r="CR39" i="39"/>
  <c r="FF39" i="39"/>
  <c r="FD39" i="39"/>
  <c r="FE39" i="39"/>
  <c r="S39" i="39"/>
  <c r="Q39" i="39"/>
  <c r="R39" i="39"/>
  <c r="BF13" i="39"/>
  <c r="BE13" i="39"/>
  <c r="BD13" i="39"/>
  <c r="DS13" i="39"/>
  <c r="DR13" i="39"/>
  <c r="DQ13" i="39"/>
  <c r="LF13" i="39"/>
  <c r="LE13" i="39"/>
  <c r="LD13" i="39"/>
  <c r="CS36" i="33"/>
  <c r="CR36" i="33"/>
  <c r="CQ36" i="33"/>
  <c r="DS36" i="33"/>
  <c r="DQ36" i="33"/>
  <c r="DR36" i="33"/>
  <c r="FF36" i="33"/>
  <c r="FE36" i="33"/>
  <c r="FD36" i="33"/>
  <c r="ES36" i="33"/>
  <c r="ER36" i="33"/>
  <c r="EQ36" i="33"/>
  <c r="AF20" i="33"/>
  <c r="AD20" i="33"/>
  <c r="AE20" i="33"/>
  <c r="DF20" i="33"/>
  <c r="DD20" i="33"/>
  <c r="DE20" i="33"/>
  <c r="CS20" i="33"/>
  <c r="CR20" i="33"/>
  <c r="CQ20" i="33"/>
  <c r="JS20" i="33"/>
  <c r="JR20" i="33"/>
  <c r="JQ20" i="33"/>
  <c r="FS21" i="39"/>
  <c r="FQ21" i="39"/>
  <c r="FR21" i="39"/>
  <c r="KS21" i="39"/>
  <c r="KQ21" i="39"/>
  <c r="KR21" i="39"/>
  <c r="LF21" i="39"/>
  <c r="LE21" i="39"/>
  <c r="LD21" i="39"/>
  <c r="U5" i="10"/>
  <c r="Q5" i="10"/>
  <c r="Q24" i="10"/>
  <c r="V24" i="10" s="1"/>
  <c r="Q33" i="10"/>
  <c r="V33" i="10" s="1"/>
  <c r="HF16" i="33"/>
  <c r="HD16" i="33"/>
  <c r="HE16" i="33"/>
  <c r="IS16" i="33"/>
  <c r="IQ16" i="33"/>
  <c r="IR16" i="33"/>
  <c r="ES16" i="33"/>
  <c r="ER16" i="33"/>
  <c r="EQ16" i="33"/>
  <c r="Q19" i="8"/>
  <c r="V19" i="8" s="1"/>
  <c r="CF31" i="39"/>
  <c r="CE31" i="39"/>
  <c r="CD31" i="39"/>
  <c r="DF31" i="39"/>
  <c r="DE31" i="39"/>
  <c r="DD31" i="39"/>
  <c r="KF31" i="39"/>
  <c r="KD31" i="39"/>
  <c r="KE31" i="39"/>
  <c r="KF24" i="33"/>
  <c r="KD24" i="33"/>
  <c r="KE24" i="33"/>
  <c r="CF24" i="33"/>
  <c r="CE24" i="33"/>
  <c r="CD24" i="33"/>
  <c r="HF24" i="33"/>
  <c r="HE24" i="33"/>
  <c r="HD24" i="33"/>
  <c r="AF24" i="33"/>
  <c r="AD24" i="33"/>
  <c r="AE24" i="33"/>
  <c r="AF44" i="39"/>
  <c r="AD44" i="39"/>
  <c r="AE44" i="39"/>
  <c r="KS44" i="39"/>
  <c r="KQ44" i="39"/>
  <c r="KR44" i="39"/>
  <c r="GF44" i="39"/>
  <c r="GE44" i="39"/>
  <c r="GD44" i="39"/>
  <c r="DS29" i="33"/>
  <c r="DR29" i="33"/>
  <c r="DQ29" i="33"/>
  <c r="FS29" i="33"/>
  <c r="FR29" i="33"/>
  <c r="FQ29" i="33"/>
  <c r="BS29" i="33"/>
  <c r="BQ29" i="33"/>
  <c r="BR29" i="33"/>
  <c r="S34" i="33"/>
  <c r="Q34" i="33"/>
  <c r="R34" i="33"/>
  <c r="KF34" i="33"/>
  <c r="KE34" i="33"/>
  <c r="KD34" i="33"/>
  <c r="BF34" i="33"/>
  <c r="BD34" i="33"/>
  <c r="BE34" i="33"/>
  <c r="JS39" i="33"/>
  <c r="JQ39" i="33"/>
  <c r="JR39" i="33"/>
  <c r="BF39" i="33"/>
  <c r="BE39" i="33"/>
  <c r="BD39" i="33"/>
  <c r="AF39" i="33"/>
  <c r="AD39" i="33"/>
  <c r="AE39" i="33"/>
  <c r="GF39" i="33"/>
  <c r="GE39" i="33"/>
  <c r="GD39" i="33"/>
  <c r="AF17" i="39"/>
  <c r="AD17" i="39"/>
  <c r="AE17" i="39"/>
  <c r="ES17" i="39"/>
  <c r="EQ17" i="39"/>
  <c r="ER17" i="39"/>
  <c r="JS17" i="39"/>
  <c r="JR17" i="39"/>
  <c r="JQ17" i="39"/>
  <c r="DO68" i="33"/>
  <c r="DO69" i="33"/>
  <c r="Q4" i="11"/>
  <c r="Q18" i="11"/>
  <c r="V18" i="11" s="1"/>
  <c r="Q23" i="11"/>
  <c r="V23" i="11" s="1"/>
  <c r="U4" i="11"/>
  <c r="S21" i="33"/>
  <c r="Q21" i="33"/>
  <c r="R21" i="33"/>
  <c r="MF21" i="33"/>
  <c r="MD21" i="33"/>
  <c r="ME21" i="33"/>
  <c r="DS21" i="33"/>
  <c r="DR21" i="33"/>
  <c r="DQ21" i="33"/>
  <c r="AS10" i="33"/>
  <c r="AR10" i="33"/>
  <c r="AQ10" i="33"/>
  <c r="DS10" i="33"/>
  <c r="DQ10" i="33"/>
  <c r="DR10" i="33"/>
  <c r="IF10" i="33"/>
  <c r="IE10" i="33"/>
  <c r="ID10" i="33"/>
  <c r="S32" i="39"/>
  <c r="R32" i="39"/>
  <c r="Q32" i="39"/>
  <c r="JS32" i="39"/>
  <c r="JR32" i="39"/>
  <c r="JQ32" i="39"/>
  <c r="ES32" i="39"/>
  <c r="ER32" i="39"/>
  <c r="EQ32" i="39"/>
  <c r="LS15" i="33"/>
  <c r="LR15" i="33"/>
  <c r="LQ15" i="33"/>
  <c r="EF15" i="33"/>
  <c r="ED15" i="33"/>
  <c r="EE15" i="33"/>
  <c r="AF15" i="33"/>
  <c r="AE15" i="33"/>
  <c r="AD15" i="33"/>
  <c r="BS31" i="33"/>
  <c r="BR31" i="33"/>
  <c r="BQ31" i="33"/>
  <c r="JF31" i="33"/>
  <c r="JD31" i="33"/>
  <c r="JE31" i="33"/>
  <c r="GS31" i="33"/>
  <c r="GQ31" i="33"/>
  <c r="GR31" i="33"/>
  <c r="BF38" i="39"/>
  <c r="BD38" i="39"/>
  <c r="BE38" i="39"/>
  <c r="S38" i="39"/>
  <c r="Q38" i="39"/>
  <c r="R38" i="39"/>
  <c r="CF38" i="39"/>
  <c r="CE38" i="39"/>
  <c r="CD38" i="39"/>
  <c r="IS29" i="39"/>
  <c r="IR29" i="39"/>
  <c r="IQ29" i="39"/>
  <c r="HS29" i="39"/>
  <c r="HR29" i="39"/>
  <c r="HQ29" i="39"/>
  <c r="FF29" i="39"/>
  <c r="FE29" i="39"/>
  <c r="FD29" i="39"/>
  <c r="Q34" i="13"/>
  <c r="V34" i="13" s="1"/>
  <c r="Q6" i="13"/>
  <c r="Q29" i="13"/>
  <c r="V29" i="13" s="1"/>
  <c r="U6" i="13"/>
  <c r="KF17" i="33"/>
  <c r="KD17" i="33"/>
  <c r="KE17" i="33"/>
  <c r="S17" i="33"/>
  <c r="R17" i="33"/>
  <c r="Q17" i="33"/>
  <c r="LS17" i="33"/>
  <c r="LQ17" i="33"/>
  <c r="LR17" i="33"/>
  <c r="JB68" i="33"/>
  <c r="JB69" i="33"/>
  <c r="MF7" i="39"/>
  <c r="ME7" i="39"/>
  <c r="MD7" i="39"/>
  <c r="IF7" i="39"/>
  <c r="ID7" i="39"/>
  <c r="IE7" i="39"/>
  <c r="LF7" i="39"/>
  <c r="LD7" i="39"/>
  <c r="LE7" i="39"/>
  <c r="FS18" i="39"/>
  <c r="FR18" i="39"/>
  <c r="FQ18" i="39"/>
  <c r="GF18" i="39"/>
  <c r="GE18" i="39"/>
  <c r="GD18" i="39"/>
  <c r="IS18" i="39"/>
  <c r="IR18" i="39"/>
  <c r="IQ18" i="39"/>
  <c r="S14" i="33"/>
  <c r="Q14" i="33"/>
  <c r="R14" i="33"/>
  <c r="GS14" i="33"/>
  <c r="GR14" i="33"/>
  <c r="GQ14" i="33"/>
  <c r="LS14" i="33"/>
  <c r="LR14" i="33"/>
  <c r="LQ14" i="33"/>
  <c r="ES36" i="39"/>
  <c r="EQ36" i="39"/>
  <c r="ER36" i="39"/>
  <c r="JF36" i="39"/>
  <c r="JE36" i="39"/>
  <c r="JD36" i="39"/>
  <c r="CS36" i="39"/>
  <c r="CR36" i="39"/>
  <c r="CQ36" i="39"/>
  <c r="BF10" i="39"/>
  <c r="BE10" i="39"/>
  <c r="BD10" i="39"/>
  <c r="GF10" i="39"/>
  <c r="GD10" i="39"/>
  <c r="GE10" i="39"/>
  <c r="FF10" i="39"/>
  <c r="FD10" i="39"/>
  <c r="FE10" i="39"/>
  <c r="S32" i="33"/>
  <c r="R32" i="33"/>
  <c r="Q32" i="33"/>
  <c r="ES32" i="33"/>
  <c r="ER32" i="33"/>
  <c r="EQ32" i="33"/>
  <c r="HS32" i="33"/>
  <c r="HQ32" i="33"/>
  <c r="HR32" i="33"/>
  <c r="AS32" i="33"/>
  <c r="AQ32" i="33"/>
  <c r="AR32" i="33"/>
  <c r="CF15" i="39"/>
  <c r="CD15" i="39"/>
  <c r="CE15" i="39"/>
  <c r="EF15" i="39"/>
  <c r="ED15" i="39"/>
  <c r="EE15" i="39"/>
  <c r="BS15" i="39"/>
  <c r="BQ15" i="39"/>
  <c r="BR15" i="39"/>
  <c r="BF16" i="39"/>
  <c r="BD16" i="39"/>
  <c r="BE16" i="39"/>
  <c r="CS16" i="39"/>
  <c r="CQ16" i="39"/>
  <c r="CR16" i="39"/>
  <c r="DF16" i="39"/>
  <c r="DE16" i="39"/>
  <c r="DD16" i="39"/>
  <c r="FF16" i="39"/>
  <c r="FD16" i="39"/>
  <c r="FE16" i="39"/>
  <c r="JS27" i="39"/>
  <c r="JR27" i="39"/>
  <c r="JQ27" i="39"/>
  <c r="CF27" i="39"/>
  <c r="CD27" i="39"/>
  <c r="CE27" i="39"/>
  <c r="LS27" i="39"/>
  <c r="LR27" i="39"/>
  <c r="LQ27" i="39"/>
  <c r="LS38" i="33"/>
  <c r="LR38" i="33"/>
  <c r="LQ38" i="33"/>
  <c r="IF38" i="33"/>
  <c r="ID38" i="33"/>
  <c r="IE38" i="33"/>
  <c r="JS38" i="33"/>
  <c r="JQ38" i="33"/>
  <c r="JR38" i="33"/>
  <c r="IF44" i="33"/>
  <c r="IE44" i="33"/>
  <c r="ID44" i="33"/>
  <c r="MF44" i="33"/>
  <c r="MD44" i="33"/>
  <c r="ME44" i="33"/>
  <c r="BF44" i="33"/>
  <c r="BE44" i="33"/>
  <c r="BD44" i="33"/>
  <c r="FF44" i="33"/>
  <c r="FE44" i="33"/>
  <c r="FD44" i="33"/>
  <c r="KF45" i="39"/>
  <c r="KD45" i="39"/>
  <c r="KE45" i="39"/>
  <c r="IS45" i="39"/>
  <c r="IR45" i="39"/>
  <c r="IQ45" i="39"/>
  <c r="GS45" i="39"/>
  <c r="GQ45" i="39"/>
  <c r="GR45" i="39"/>
  <c r="BF34" i="39"/>
  <c r="BE34" i="39"/>
  <c r="BD34" i="39"/>
  <c r="EF34" i="39"/>
  <c r="ED34" i="39"/>
  <c r="EE34" i="39"/>
  <c r="MF34" i="39"/>
  <c r="ME34" i="39"/>
  <c r="MD34" i="39"/>
  <c r="JF43" i="39"/>
  <c r="JD43" i="39"/>
  <c r="JE43" i="39"/>
  <c r="JS43" i="39"/>
  <c r="JR43" i="39"/>
  <c r="JQ43" i="39"/>
  <c r="HS43" i="39"/>
  <c r="HR43" i="39"/>
  <c r="HQ43" i="39"/>
  <c r="BF43" i="39"/>
  <c r="BD43" i="39"/>
  <c r="BE43" i="39"/>
  <c r="FS7" i="33"/>
  <c r="FQ7" i="33"/>
  <c r="FR7" i="33"/>
  <c r="GF7" i="33"/>
  <c r="GD7" i="33"/>
  <c r="GE7" i="33"/>
  <c r="FF7" i="33"/>
  <c r="FD7" i="33"/>
  <c r="FE7" i="33"/>
  <c r="AS18" i="33"/>
  <c r="AR18" i="33"/>
  <c r="AQ18" i="33"/>
  <c r="DS18" i="33"/>
  <c r="DR18" i="33"/>
  <c r="DQ18" i="33"/>
  <c r="S18" i="33"/>
  <c r="R18" i="33"/>
  <c r="Q18" i="33"/>
  <c r="GF28" i="33"/>
  <c r="GE28" i="33"/>
  <c r="GD28" i="33"/>
  <c r="KS28" i="33"/>
  <c r="KQ28" i="33"/>
  <c r="KR28" i="33"/>
  <c r="AF28" i="33"/>
  <c r="AE28" i="33"/>
  <c r="AD28" i="33"/>
  <c r="AS37" i="39"/>
  <c r="AQ37" i="39"/>
  <c r="AR37" i="39"/>
  <c r="S37" i="39"/>
  <c r="R37" i="39"/>
  <c r="Q37" i="39"/>
  <c r="HS37" i="39"/>
  <c r="HQ37" i="39"/>
  <c r="HR37" i="39"/>
  <c r="FS27" i="33"/>
  <c r="FR27" i="33"/>
  <c r="FQ27" i="33"/>
  <c r="BF27" i="33"/>
  <c r="BE27" i="33"/>
  <c r="BD27" i="33"/>
  <c r="AS27" i="33"/>
  <c r="AR27" i="33"/>
  <c r="AQ27" i="33"/>
  <c r="MF9" i="39"/>
  <c r="MD9" i="39"/>
  <c r="ME9" i="39"/>
  <c r="KF9" i="39"/>
  <c r="KD9" i="39"/>
  <c r="KE9" i="39"/>
  <c r="IS9" i="39"/>
  <c r="IR9" i="39"/>
  <c r="IQ9" i="39"/>
  <c r="HF43" i="33"/>
  <c r="HE43" i="33"/>
  <c r="HD43" i="33"/>
  <c r="ES43" i="33"/>
  <c r="ER43" i="33"/>
  <c r="EQ43" i="33"/>
  <c r="CS43" i="33"/>
  <c r="CQ43" i="33"/>
  <c r="CR43" i="33"/>
  <c r="Q35" i="8"/>
  <c r="V35" i="8" s="1"/>
  <c r="KF28" i="39"/>
  <c r="KE28" i="39"/>
  <c r="KD28" i="39"/>
  <c r="DF28" i="39"/>
  <c r="DE28" i="39"/>
  <c r="DD28" i="39"/>
  <c r="DS28" i="39"/>
  <c r="DQ28" i="39"/>
  <c r="DR28" i="39"/>
  <c r="GS28" i="39"/>
  <c r="GR28" i="39"/>
  <c r="GQ28" i="39"/>
  <c r="IS25" i="39"/>
  <c r="IQ25" i="39"/>
  <c r="IR25" i="39"/>
  <c r="HS25" i="39"/>
  <c r="HR25" i="39"/>
  <c r="HQ25" i="39"/>
  <c r="FF25" i="39"/>
  <c r="FD25" i="39"/>
  <c r="FE25" i="39"/>
  <c r="BF9" i="33"/>
  <c r="BE9" i="33"/>
  <c r="BD9" i="33"/>
  <c r="S9" i="33"/>
  <c r="Q9" i="33"/>
  <c r="R9" i="33"/>
  <c r="DF9" i="33"/>
  <c r="DD9" i="33"/>
  <c r="DE9" i="33"/>
  <c r="IS45" i="33"/>
  <c r="IR45" i="33"/>
  <c r="IQ45" i="33"/>
  <c r="CS45" i="33"/>
  <c r="CR45" i="33"/>
  <c r="CQ45" i="33"/>
  <c r="HF45" i="33"/>
  <c r="HE45" i="33"/>
  <c r="HD45" i="33"/>
  <c r="DS42" i="33"/>
  <c r="DR42" i="33"/>
  <c r="DQ42" i="33"/>
  <c r="FS42" i="33"/>
  <c r="FR42" i="33"/>
  <c r="FQ42" i="33"/>
  <c r="GS42" i="33"/>
  <c r="GQ42" i="33"/>
  <c r="GR42" i="33"/>
  <c r="LS30" i="39"/>
  <c r="LQ30" i="39"/>
  <c r="LR30" i="39"/>
  <c r="GF30" i="39"/>
  <c r="GD30" i="39"/>
  <c r="GE30" i="39"/>
  <c r="CF30" i="39"/>
  <c r="CD30" i="39"/>
  <c r="CE30" i="39"/>
  <c r="Q25" i="14"/>
  <c r="V25" i="14" s="1"/>
  <c r="Q7" i="14"/>
  <c r="Q30" i="14"/>
  <c r="V30" i="14" s="1"/>
  <c r="U7" i="14"/>
  <c r="JS35" i="33"/>
  <c r="JQ35" i="33"/>
  <c r="JR35" i="33"/>
  <c r="LF41" i="39"/>
  <c r="LD41" i="39"/>
  <c r="LE41" i="39"/>
  <c r="KF25" i="33"/>
  <c r="KD25" i="33"/>
  <c r="KE25" i="33"/>
  <c r="CS37" i="33"/>
  <c r="CQ37" i="33"/>
  <c r="CR37" i="33"/>
  <c r="U5" i="12"/>
  <c r="Q33" i="12"/>
  <c r="V33" i="12" s="1"/>
  <c r="Q5" i="12"/>
  <c r="Q24" i="12"/>
  <c r="V24" i="12" s="1"/>
  <c r="CF14" i="39"/>
  <c r="CD14" i="39"/>
  <c r="CE14" i="39"/>
  <c r="GS41" i="33"/>
  <c r="GR41" i="33"/>
  <c r="GQ41" i="33"/>
  <c r="LS11" i="33"/>
  <c r="LQ11" i="33"/>
  <c r="LR11" i="33"/>
  <c r="LF8" i="39"/>
  <c r="LE8" i="39"/>
  <c r="LD8" i="39"/>
  <c r="ES13" i="33"/>
  <c r="ER13" i="33"/>
  <c r="EQ13" i="33"/>
  <c r="DS46" i="39"/>
  <c r="DR46" i="39"/>
  <c r="DQ46" i="39"/>
  <c r="CF22" i="39"/>
  <c r="CD22" i="39"/>
  <c r="CE22" i="39"/>
  <c r="KS6" i="33"/>
  <c r="KR6" i="33"/>
  <c r="KQ6" i="33"/>
  <c r="BF24" i="39"/>
  <c r="BD24" i="39"/>
  <c r="BE24" i="39"/>
  <c r="CF41" i="39"/>
  <c r="CD41" i="39"/>
  <c r="CE41" i="39"/>
  <c r="BS25" i="33"/>
  <c r="BR25" i="33"/>
  <c r="BQ25" i="33"/>
  <c r="GF37" i="33"/>
  <c r="GD37" i="33"/>
  <c r="GE37" i="33"/>
  <c r="JS8" i="39"/>
  <c r="JQ8" i="39"/>
  <c r="JR8" i="39"/>
  <c r="IS23" i="33"/>
  <c r="IQ23" i="33"/>
  <c r="IR23" i="33"/>
  <c r="DS13" i="33"/>
  <c r="DR13" i="33"/>
  <c r="DQ13" i="33"/>
  <c r="DF46" i="39"/>
  <c r="DD46" i="39"/>
  <c r="DE46" i="39"/>
  <c r="ES20" i="39"/>
  <c r="ER20" i="39"/>
  <c r="EQ20" i="39"/>
  <c r="FF11" i="39"/>
  <c r="FD11" i="39"/>
  <c r="FE11" i="39"/>
  <c r="BS6" i="33"/>
  <c r="BR6" i="33"/>
  <c r="BQ6" i="33"/>
  <c r="EF24" i="39"/>
  <c r="ED24" i="39"/>
  <c r="EE24" i="39"/>
  <c r="MF23" i="39"/>
  <c r="ME23" i="39"/>
  <c r="MD23" i="39"/>
  <c r="IS13" i="39"/>
  <c r="IR13" i="39"/>
  <c r="IQ13" i="39"/>
  <c r="AS36" i="33"/>
  <c r="AQ36" i="33"/>
  <c r="AR36" i="33"/>
  <c r="EF20" i="33"/>
  <c r="ED20" i="33"/>
  <c r="EE20" i="33"/>
  <c r="BF21" i="39"/>
  <c r="BE21" i="39"/>
  <c r="BD21" i="39"/>
  <c r="Q25" i="8"/>
  <c r="V25" i="8" s="1"/>
  <c r="U7" i="8"/>
  <c r="Q7" i="8"/>
  <c r="Q30" i="8"/>
  <c r="V30" i="8" s="1"/>
  <c r="GF16" i="33"/>
  <c r="GE16" i="33"/>
  <c r="GD16" i="33"/>
  <c r="CF34" i="33"/>
  <c r="CD34" i="33"/>
  <c r="CE34" i="33"/>
  <c r="BF35" i="33"/>
  <c r="BE35" i="33"/>
  <c r="BD35" i="33"/>
  <c r="AF35" i="33"/>
  <c r="AE35" i="33"/>
  <c r="AD35" i="33"/>
  <c r="GS35" i="33"/>
  <c r="GR35" i="33"/>
  <c r="GQ35" i="33"/>
  <c r="DF41" i="39"/>
  <c r="DE41" i="39"/>
  <c r="DD41" i="39"/>
  <c r="EF41" i="39"/>
  <c r="EE41" i="39"/>
  <c r="ED41" i="39"/>
  <c r="HF41" i="39"/>
  <c r="HD41" i="39"/>
  <c r="HE41" i="39"/>
  <c r="ES25" i="33"/>
  <c r="EQ25" i="33"/>
  <c r="ER25" i="33"/>
  <c r="JS25" i="33"/>
  <c r="JQ25" i="33"/>
  <c r="JR25" i="33"/>
  <c r="GS25" i="33"/>
  <c r="GR25" i="33"/>
  <c r="GQ25" i="33"/>
  <c r="BS22" i="33"/>
  <c r="BQ22" i="33"/>
  <c r="BR22" i="33"/>
  <c r="AF22" i="33"/>
  <c r="AD22" i="33"/>
  <c r="AE22" i="33"/>
  <c r="S22" i="33"/>
  <c r="R22" i="33"/>
  <c r="Q22" i="33"/>
  <c r="BF6" i="39"/>
  <c r="BE6" i="39"/>
  <c r="BC69" i="39"/>
  <c r="BD6" i="39"/>
  <c r="FS6" i="39"/>
  <c r="FR6" i="39"/>
  <c r="FQ6" i="39"/>
  <c r="FP69" i="39"/>
  <c r="JF6" i="39"/>
  <c r="JE6" i="39"/>
  <c r="JC69" i="39"/>
  <c r="JD6" i="39"/>
  <c r="FF6" i="39"/>
  <c r="FC69" i="39"/>
  <c r="FD6" i="39"/>
  <c r="FE6" i="39"/>
  <c r="EF37" i="33"/>
  <c r="EE37" i="33"/>
  <c r="ED37" i="33"/>
  <c r="BS37" i="33"/>
  <c r="BQ37" i="33"/>
  <c r="BR37" i="33"/>
  <c r="HS37" i="33"/>
  <c r="HQ37" i="33"/>
  <c r="HR37" i="33"/>
  <c r="KF37" i="33"/>
  <c r="KE37" i="33"/>
  <c r="KD37" i="33"/>
  <c r="Q20" i="8"/>
  <c r="V20" i="8" s="1"/>
  <c r="FS42" i="39"/>
  <c r="FR42" i="39"/>
  <c r="FQ42" i="39"/>
  <c r="CS42" i="39"/>
  <c r="CQ42" i="39"/>
  <c r="CR42" i="39"/>
  <c r="AS42" i="39"/>
  <c r="AQ42" i="39"/>
  <c r="AR42" i="39"/>
  <c r="HS46" i="33"/>
  <c r="HR46" i="33"/>
  <c r="HQ46" i="33"/>
  <c r="IS46" i="33"/>
  <c r="IR46" i="33"/>
  <c r="IQ46" i="33"/>
  <c r="JF46" i="33"/>
  <c r="JD46" i="33"/>
  <c r="JE46" i="33"/>
  <c r="S14" i="39"/>
  <c r="Q14" i="39"/>
  <c r="R14" i="39"/>
  <c r="KS14" i="39"/>
  <c r="KR14" i="39"/>
  <c r="KQ14" i="39"/>
  <c r="ES14" i="39"/>
  <c r="EQ14" i="39"/>
  <c r="ER14" i="39"/>
  <c r="MF14" i="39"/>
  <c r="MD14" i="39"/>
  <c r="ME14" i="39"/>
  <c r="FF35" i="39"/>
  <c r="FE35" i="39"/>
  <c r="FD35" i="39"/>
  <c r="KF35" i="39"/>
  <c r="KD35" i="39"/>
  <c r="KE35" i="39"/>
  <c r="IS35" i="39"/>
  <c r="IQ35" i="39"/>
  <c r="IR35" i="39"/>
  <c r="IF35" i="39"/>
  <c r="ID35" i="39"/>
  <c r="IE35" i="39"/>
  <c r="EF41" i="33"/>
  <c r="EE41" i="33"/>
  <c r="ED41" i="33"/>
  <c r="FS41" i="33"/>
  <c r="FR41" i="33"/>
  <c r="FQ41" i="33"/>
  <c r="BS41" i="33"/>
  <c r="BR41" i="33"/>
  <c r="BQ41" i="33"/>
  <c r="EF11" i="33"/>
  <c r="ED11" i="33"/>
  <c r="EE11" i="33"/>
  <c r="S11" i="33"/>
  <c r="Q11" i="33"/>
  <c r="R11" i="33"/>
  <c r="FF11" i="33"/>
  <c r="FE11" i="33"/>
  <c r="FD11" i="33"/>
  <c r="Q23" i="8"/>
  <c r="V23" i="8" s="1"/>
  <c r="Q18" i="8"/>
  <c r="V18" i="8" s="1"/>
  <c r="U4" i="8"/>
  <c r="Q4" i="8"/>
  <c r="IS8" i="39"/>
  <c r="IQ8" i="39"/>
  <c r="IR8" i="39"/>
  <c r="GF8" i="39"/>
  <c r="GD8" i="39"/>
  <c r="GE8" i="39"/>
  <c r="S8" i="39"/>
  <c r="R8" i="39"/>
  <c r="Q8" i="39"/>
  <c r="FF23" i="33"/>
  <c r="FE23" i="33"/>
  <c r="FD23" i="33"/>
  <c r="IF23" i="33"/>
  <c r="IE23" i="33"/>
  <c r="ID23" i="33"/>
  <c r="HS23" i="33"/>
  <c r="HR23" i="33"/>
  <c r="HQ23" i="33"/>
  <c r="IF30" i="33"/>
  <c r="ID30" i="33"/>
  <c r="IE30" i="33"/>
  <c r="BF30" i="33"/>
  <c r="BE30" i="33"/>
  <c r="BD30" i="33"/>
  <c r="FS30" i="33"/>
  <c r="FR30" i="33"/>
  <c r="FQ30" i="33"/>
  <c r="FF13" i="33"/>
  <c r="FD13" i="33"/>
  <c r="FE13" i="33"/>
  <c r="MF13" i="33"/>
  <c r="MD13" i="33"/>
  <c r="ME13" i="33"/>
  <c r="LS13" i="33"/>
  <c r="LR13" i="33"/>
  <c r="LQ13" i="33"/>
  <c r="ES46" i="39"/>
  <c r="ER46" i="39"/>
  <c r="EQ46" i="39"/>
  <c r="LF46" i="39"/>
  <c r="LE46" i="39"/>
  <c r="LD46" i="39"/>
  <c r="BF46" i="39"/>
  <c r="BD46" i="39"/>
  <c r="BE46" i="39"/>
  <c r="S46" i="39"/>
  <c r="Q46" i="39"/>
  <c r="R46" i="39"/>
  <c r="Q18" i="13"/>
  <c r="V18" i="13" s="1"/>
  <c r="U4" i="13"/>
  <c r="Q4" i="13"/>
  <c r="Q23" i="13"/>
  <c r="V23" i="13" s="1"/>
  <c r="DF20" i="39"/>
  <c r="DD20" i="39"/>
  <c r="DE20" i="39"/>
  <c r="GF20" i="39"/>
  <c r="GE20" i="39"/>
  <c r="GD20" i="39"/>
  <c r="LF20" i="39"/>
  <c r="LD20" i="39"/>
  <c r="LE20" i="39"/>
  <c r="KF20" i="39"/>
  <c r="KE20" i="39"/>
  <c r="KD20" i="39"/>
  <c r="GF22" i="39"/>
  <c r="GD22" i="39"/>
  <c r="GE22" i="39"/>
  <c r="FF22" i="39"/>
  <c r="FD22" i="39"/>
  <c r="FE22" i="39"/>
  <c r="AF22" i="39"/>
  <c r="AD22" i="39"/>
  <c r="AE22" i="39"/>
  <c r="CF11" i="39"/>
  <c r="CE11" i="39"/>
  <c r="CD11" i="39"/>
  <c r="BF11" i="39"/>
  <c r="BE11" i="39"/>
  <c r="BD11" i="39"/>
  <c r="LS11" i="39"/>
  <c r="LQ11" i="39"/>
  <c r="LR11" i="39"/>
  <c r="CF6" i="33"/>
  <c r="CD6" i="33"/>
  <c r="CE6" i="33"/>
  <c r="IF6" i="33"/>
  <c r="ID6" i="33"/>
  <c r="IE6" i="33"/>
  <c r="HS6" i="33"/>
  <c r="HR6" i="33"/>
  <c r="HQ6" i="33"/>
  <c r="CF24" i="39"/>
  <c r="CD24" i="39"/>
  <c r="CE24" i="39"/>
  <c r="KS24" i="39"/>
  <c r="KQ24" i="39"/>
  <c r="KR24" i="39"/>
  <c r="GS24" i="39"/>
  <c r="GQ24" i="39"/>
  <c r="GR24" i="39"/>
  <c r="JS24" i="39"/>
  <c r="JR24" i="39"/>
  <c r="JQ24" i="39"/>
  <c r="MF8" i="33"/>
  <c r="MD8" i="33"/>
  <c r="ME8" i="33"/>
  <c r="FS8" i="33"/>
  <c r="FR8" i="33"/>
  <c r="FQ8" i="33"/>
  <c r="IF8" i="33"/>
  <c r="ID8" i="33"/>
  <c r="IE8" i="33"/>
  <c r="IF23" i="39"/>
  <c r="ID23" i="39"/>
  <c r="IE23" i="39"/>
  <c r="AS23" i="39"/>
  <c r="AR23" i="39"/>
  <c r="AQ23" i="39"/>
  <c r="EF23" i="39"/>
  <c r="ED23" i="39"/>
  <c r="EE23" i="39"/>
  <c r="Y28" i="12"/>
  <c r="W28" i="12"/>
  <c r="CF39" i="39"/>
  <c r="CD39" i="39"/>
  <c r="CE39" i="39"/>
  <c r="LF39" i="39"/>
  <c r="LD39" i="39"/>
  <c r="LE39" i="39"/>
  <c r="JS39" i="39"/>
  <c r="JR39" i="39"/>
  <c r="JQ39" i="39"/>
  <c r="GS13" i="39"/>
  <c r="GR13" i="39"/>
  <c r="GQ13" i="39"/>
  <c r="KF13" i="39"/>
  <c r="KE13" i="39"/>
  <c r="KD13" i="39"/>
  <c r="S13" i="39"/>
  <c r="R13" i="39"/>
  <c r="Q13" i="39"/>
  <c r="KS13" i="39"/>
  <c r="KR13" i="39"/>
  <c r="KQ13" i="39"/>
  <c r="FB69" i="33"/>
  <c r="FB68" i="33"/>
  <c r="AF36" i="33"/>
  <c r="AE36" i="33"/>
  <c r="AD36" i="33"/>
  <c r="BF36" i="33"/>
  <c r="BD36" i="33"/>
  <c r="BE36" i="33"/>
  <c r="KS36" i="33"/>
  <c r="KR36" i="33"/>
  <c r="KQ36" i="33"/>
  <c r="IF36" i="33"/>
  <c r="ID36" i="33"/>
  <c r="IE36" i="33"/>
  <c r="DS20" i="33"/>
  <c r="DQ20" i="33"/>
  <c r="DR20" i="33"/>
  <c r="HS20" i="33"/>
  <c r="HR20" i="33"/>
  <c r="HQ20" i="33"/>
  <c r="MF20" i="33"/>
  <c r="ME20" i="33"/>
  <c r="MD20" i="33"/>
  <c r="GF20" i="33"/>
  <c r="GD20" i="33"/>
  <c r="GE20" i="33"/>
  <c r="IF21" i="39"/>
  <c r="ID21" i="39"/>
  <c r="IE21" i="39"/>
  <c r="GS21" i="39"/>
  <c r="GQ21" i="39"/>
  <c r="GR21" i="39"/>
  <c r="ES21" i="39"/>
  <c r="EQ21" i="39"/>
  <c r="ER21" i="39"/>
  <c r="AF16" i="33"/>
  <c r="AD16" i="33"/>
  <c r="AE16" i="33"/>
  <c r="DS16" i="33"/>
  <c r="DQ16" i="33"/>
  <c r="DR16" i="33"/>
  <c r="JS16" i="33"/>
  <c r="JQ16" i="33"/>
  <c r="JR16" i="33"/>
  <c r="JF16" i="33"/>
  <c r="JE16" i="33"/>
  <c r="JD16" i="33"/>
  <c r="FS31" i="39"/>
  <c r="FR31" i="39"/>
  <c r="FQ31" i="39"/>
  <c r="KS31" i="39"/>
  <c r="KQ31" i="39"/>
  <c r="KR31" i="39"/>
  <c r="BF31" i="39"/>
  <c r="BD31" i="39"/>
  <c r="BE31" i="39"/>
  <c r="LF24" i="33"/>
  <c r="LE24" i="33"/>
  <c r="LD24" i="33"/>
  <c r="GS24" i="33"/>
  <c r="GR24" i="33"/>
  <c r="GQ24" i="33"/>
  <c r="JF24" i="33"/>
  <c r="JE24" i="33"/>
  <c r="JD24" i="33"/>
  <c r="MF24" i="33"/>
  <c r="MD24" i="33"/>
  <c r="ME24" i="33"/>
  <c r="BS44" i="39"/>
  <c r="BR44" i="39"/>
  <c r="BQ44" i="39"/>
  <c r="FF44" i="39"/>
  <c r="FD44" i="39"/>
  <c r="FE44" i="39"/>
  <c r="EF44" i="39"/>
  <c r="ED44" i="39"/>
  <c r="EE44" i="39"/>
  <c r="Q5" i="11"/>
  <c r="Q33" i="11"/>
  <c r="V33" i="11" s="1"/>
  <c r="U5" i="11"/>
  <c r="Q24" i="11"/>
  <c r="V24" i="11" s="1"/>
  <c r="LF29" i="33"/>
  <c r="LD29" i="33"/>
  <c r="LE29" i="33"/>
  <c r="GF29" i="33"/>
  <c r="GE29" i="33"/>
  <c r="GD29" i="33"/>
  <c r="IS29" i="33"/>
  <c r="IR29" i="33"/>
  <c r="IQ29" i="33"/>
  <c r="FF34" i="33"/>
  <c r="FE34" i="33"/>
  <c r="FD34" i="33"/>
  <c r="GS34" i="33"/>
  <c r="GR34" i="33"/>
  <c r="GQ34" i="33"/>
  <c r="DS34" i="33"/>
  <c r="DR34" i="33"/>
  <c r="DQ34" i="33"/>
  <c r="IF39" i="33"/>
  <c r="ID39" i="33"/>
  <c r="IE39" i="33"/>
  <c r="DS39" i="33"/>
  <c r="DQ39" i="33"/>
  <c r="DR39" i="33"/>
  <c r="HS39" i="33"/>
  <c r="HR39" i="33"/>
  <c r="HQ39" i="33"/>
  <c r="BS39" i="33"/>
  <c r="BR39" i="33"/>
  <c r="BQ39" i="33"/>
  <c r="KF17" i="39"/>
  <c r="KE17" i="39"/>
  <c r="KD17" i="39"/>
  <c r="EF17" i="39"/>
  <c r="EE17" i="39"/>
  <c r="ED17" i="39"/>
  <c r="S17" i="39"/>
  <c r="R17" i="39"/>
  <c r="Q17" i="39"/>
  <c r="Q5" i="13"/>
  <c r="Q33" i="13"/>
  <c r="V33" i="13" s="1"/>
  <c r="Q24" i="13"/>
  <c r="V24" i="13" s="1"/>
  <c r="U5" i="13"/>
  <c r="DF21" i="33"/>
  <c r="DE21" i="33"/>
  <c r="DD21" i="33"/>
  <c r="EF21" i="33"/>
  <c r="EE21" i="33"/>
  <c r="ED21" i="33"/>
  <c r="ES21" i="33"/>
  <c r="ER21" i="33"/>
  <c r="EQ21" i="33"/>
  <c r="BS10" i="33"/>
  <c r="BQ10" i="33"/>
  <c r="BR10" i="33"/>
  <c r="LS10" i="33"/>
  <c r="LQ10" i="33"/>
  <c r="LR10" i="33"/>
  <c r="DF10" i="33"/>
  <c r="DD10" i="33"/>
  <c r="DE10" i="33"/>
  <c r="JF10" i="33"/>
  <c r="JD10" i="33"/>
  <c r="JE10" i="33"/>
  <c r="DS32" i="39"/>
  <c r="DR32" i="39"/>
  <c r="DQ32" i="39"/>
  <c r="AS32" i="39"/>
  <c r="AR32" i="39"/>
  <c r="AQ32" i="39"/>
  <c r="JF32" i="39"/>
  <c r="JE32" i="39"/>
  <c r="JD32" i="39"/>
  <c r="DF15" i="33"/>
  <c r="DD15" i="33"/>
  <c r="DE15" i="33"/>
  <c r="HF15" i="33"/>
  <c r="HD15" i="33"/>
  <c r="HE15" i="33"/>
  <c r="FF15" i="33"/>
  <c r="FD15" i="33"/>
  <c r="FE15" i="33"/>
  <c r="IS31" i="33"/>
  <c r="IR31" i="33"/>
  <c r="IQ31" i="33"/>
  <c r="IF31" i="33"/>
  <c r="ID31" i="33"/>
  <c r="IE31" i="33"/>
  <c r="CF31" i="33"/>
  <c r="CE31" i="33"/>
  <c r="CD31" i="33"/>
  <c r="HS31" i="33"/>
  <c r="HR31" i="33"/>
  <c r="HQ31" i="33"/>
  <c r="IF38" i="39"/>
  <c r="IE38" i="39"/>
  <c r="ID38" i="39"/>
  <c r="AF38" i="39"/>
  <c r="AE38" i="39"/>
  <c r="AD38" i="39"/>
  <c r="BS38" i="39"/>
  <c r="BQ38" i="39"/>
  <c r="BR38" i="39"/>
  <c r="HF29" i="39"/>
  <c r="HD29" i="39"/>
  <c r="HE29" i="39"/>
  <c r="ES29" i="39"/>
  <c r="EQ29" i="39"/>
  <c r="ER29" i="39"/>
  <c r="KS29" i="39"/>
  <c r="KQ29" i="39"/>
  <c r="KR29" i="39"/>
  <c r="JS17" i="33"/>
  <c r="JQ17" i="33"/>
  <c r="JR17" i="33"/>
  <c r="HS17" i="33"/>
  <c r="HR17" i="33"/>
  <c r="HQ17" i="33"/>
  <c r="GS17" i="33"/>
  <c r="GQ17" i="33"/>
  <c r="GR17" i="33"/>
  <c r="LS7" i="39"/>
  <c r="LR7" i="39"/>
  <c r="LQ7" i="39"/>
  <c r="DF7" i="39"/>
  <c r="DD7" i="39"/>
  <c r="DE7" i="39"/>
  <c r="HF7" i="39"/>
  <c r="HD7" i="39"/>
  <c r="HE7" i="39"/>
  <c r="CF18" i="39"/>
  <c r="CE18" i="39"/>
  <c r="CD18" i="39"/>
  <c r="S18" i="39"/>
  <c r="R18" i="39"/>
  <c r="Q18" i="39"/>
  <c r="AS18" i="39"/>
  <c r="AQ18" i="39"/>
  <c r="AR18" i="39"/>
  <c r="FF18" i="39"/>
  <c r="FD18" i="39"/>
  <c r="FE18" i="39"/>
  <c r="ES14" i="33"/>
  <c r="EQ14" i="33"/>
  <c r="ER14" i="33"/>
  <c r="IF14" i="33"/>
  <c r="IE14" i="33"/>
  <c r="ID14" i="33"/>
  <c r="KF14" i="33"/>
  <c r="KD14" i="33"/>
  <c r="KE14" i="33"/>
  <c r="LF36" i="39"/>
  <c r="LD36" i="39"/>
  <c r="LE36" i="39"/>
  <c r="IS36" i="39"/>
  <c r="IQ36" i="39"/>
  <c r="IR36" i="39"/>
  <c r="FF36" i="39"/>
  <c r="FE36" i="39"/>
  <c r="FD36" i="39"/>
  <c r="HS36" i="39"/>
  <c r="HR36" i="39"/>
  <c r="HQ36" i="39"/>
  <c r="CS10" i="39"/>
  <c r="CQ10" i="39"/>
  <c r="CR10" i="39"/>
  <c r="KF10" i="39"/>
  <c r="KD10" i="39"/>
  <c r="KE10" i="39"/>
  <c r="JF10" i="39"/>
  <c r="JD10" i="39"/>
  <c r="JE10" i="39"/>
  <c r="HF32" i="33"/>
  <c r="HD32" i="33"/>
  <c r="HE32" i="33"/>
  <c r="DF32" i="33"/>
  <c r="DE32" i="33"/>
  <c r="DD32" i="33"/>
  <c r="CS32" i="33"/>
  <c r="CQ32" i="33"/>
  <c r="CR32" i="33"/>
  <c r="BS32" i="33"/>
  <c r="BQ32" i="33"/>
  <c r="BR32" i="33"/>
  <c r="DS15" i="39"/>
  <c r="DR15" i="39"/>
  <c r="DQ15" i="39"/>
  <c r="FF15" i="39"/>
  <c r="FD15" i="39"/>
  <c r="FE15" i="39"/>
  <c r="LF15" i="39"/>
  <c r="LE15" i="39"/>
  <c r="LD15" i="39"/>
  <c r="HS16" i="39"/>
  <c r="HQ16" i="39"/>
  <c r="HR16" i="39"/>
  <c r="ES16" i="39"/>
  <c r="ER16" i="39"/>
  <c r="EQ16" i="39"/>
  <c r="IS16" i="39"/>
  <c r="IR16" i="39"/>
  <c r="IQ16" i="39"/>
  <c r="MF16" i="39"/>
  <c r="MD16" i="39"/>
  <c r="ME16" i="39"/>
  <c r="DS27" i="39"/>
  <c r="DR27" i="39"/>
  <c r="DQ27" i="39"/>
  <c r="GS27" i="39"/>
  <c r="GR27" i="39"/>
  <c r="GQ27" i="39"/>
  <c r="BF27" i="39"/>
  <c r="BD27" i="39"/>
  <c r="BE27" i="39"/>
  <c r="FS38" i="33"/>
  <c r="FQ38" i="33"/>
  <c r="FR38" i="33"/>
  <c r="GS38" i="33"/>
  <c r="GR38" i="33"/>
  <c r="GQ38" i="33"/>
  <c r="DS38" i="33"/>
  <c r="DR38" i="33"/>
  <c r="DQ38" i="33"/>
  <c r="FS44" i="33"/>
  <c r="FQ44" i="33"/>
  <c r="FR44" i="33"/>
  <c r="LF44" i="33"/>
  <c r="LD44" i="33"/>
  <c r="LE44" i="33"/>
  <c r="HF44" i="33"/>
  <c r="HD44" i="33"/>
  <c r="HE44" i="33"/>
  <c r="GF44" i="33"/>
  <c r="GD44" i="33"/>
  <c r="GE44" i="33"/>
  <c r="S45" i="39"/>
  <c r="Q45" i="39"/>
  <c r="R45" i="39"/>
  <c r="BF45" i="39"/>
  <c r="BE45" i="39"/>
  <c r="BD45" i="39"/>
  <c r="AS45" i="39"/>
  <c r="AR45" i="39"/>
  <c r="AQ45" i="39"/>
  <c r="GF34" i="39"/>
  <c r="GD34" i="39"/>
  <c r="GE34" i="39"/>
  <c r="DS34" i="39"/>
  <c r="DR34" i="39"/>
  <c r="DQ34" i="39"/>
  <c r="AF34" i="39"/>
  <c r="AD34" i="39"/>
  <c r="AE34" i="39"/>
  <c r="KO69" i="33"/>
  <c r="KO68" i="33"/>
  <c r="AS43" i="39"/>
  <c r="AR43" i="39"/>
  <c r="AQ43" i="39"/>
  <c r="HF43" i="39"/>
  <c r="HD43" i="39"/>
  <c r="HE43" i="39"/>
  <c r="GF43" i="39"/>
  <c r="GD43" i="39"/>
  <c r="GE43" i="39"/>
  <c r="JF7" i="33"/>
  <c r="JD7" i="33"/>
  <c r="JE7" i="33"/>
  <c r="ES7" i="33"/>
  <c r="EQ7" i="33"/>
  <c r="ER7" i="33"/>
  <c r="DS7" i="33"/>
  <c r="DQ7" i="33"/>
  <c r="DR7" i="33"/>
  <c r="HS18" i="33"/>
  <c r="HR18" i="33"/>
  <c r="HQ18" i="33"/>
  <c r="GS18" i="33"/>
  <c r="GQ18" i="33"/>
  <c r="GR18" i="33"/>
  <c r="LF18" i="33"/>
  <c r="LE18" i="33"/>
  <c r="LD18" i="33"/>
  <c r="DS28" i="33"/>
  <c r="DR28" i="33"/>
  <c r="DQ28" i="33"/>
  <c r="BF28" i="33"/>
  <c r="BD28" i="33"/>
  <c r="BE28" i="33"/>
  <c r="BS28" i="33"/>
  <c r="BR28" i="33"/>
  <c r="BQ28" i="33"/>
  <c r="DF28" i="33"/>
  <c r="DD28" i="33"/>
  <c r="DE28" i="33"/>
  <c r="CS37" i="39"/>
  <c r="CR37" i="39"/>
  <c r="CQ37" i="39"/>
  <c r="FF37" i="39"/>
  <c r="FE37" i="39"/>
  <c r="FD37" i="39"/>
  <c r="DS37" i="39"/>
  <c r="DQ37" i="39"/>
  <c r="DR37" i="39"/>
  <c r="MF37" i="39"/>
  <c r="ME37" i="39"/>
  <c r="MD37" i="39"/>
  <c r="S27" i="33"/>
  <c r="R27" i="33"/>
  <c r="Q27" i="33"/>
  <c r="FF27" i="33"/>
  <c r="FE27" i="33"/>
  <c r="FD27" i="33"/>
  <c r="CF27" i="33"/>
  <c r="CE27" i="33"/>
  <c r="CD27" i="33"/>
  <c r="GF27" i="33"/>
  <c r="GD27" i="33"/>
  <c r="GE27" i="33"/>
  <c r="FF9" i="39"/>
  <c r="FD9" i="39"/>
  <c r="FE9" i="39"/>
  <c r="AS9" i="39"/>
  <c r="AQ9" i="39"/>
  <c r="AR9" i="39"/>
  <c r="LF9" i="39"/>
  <c r="LD9" i="39"/>
  <c r="LE9" i="39"/>
  <c r="BF43" i="33"/>
  <c r="BD43" i="33"/>
  <c r="BE43" i="33"/>
  <c r="AF43" i="33"/>
  <c r="AD43" i="33"/>
  <c r="AE43" i="33"/>
  <c r="KF43" i="33"/>
  <c r="KD43" i="33"/>
  <c r="KE43" i="33"/>
  <c r="Q34" i="8"/>
  <c r="V34" i="8" s="1"/>
  <c r="U6" i="8"/>
  <c r="Q6" i="8"/>
  <c r="Q29" i="8"/>
  <c r="V29" i="8" s="1"/>
  <c r="MF28" i="39"/>
  <c r="MD28" i="39"/>
  <c r="ME28" i="39"/>
  <c r="BS28" i="39"/>
  <c r="BQ28" i="39"/>
  <c r="BR28" i="39"/>
  <c r="BF28" i="39"/>
  <c r="BD28" i="39"/>
  <c r="BE28" i="39"/>
  <c r="IS28" i="39"/>
  <c r="IR28" i="39"/>
  <c r="IQ28" i="39"/>
  <c r="GS25" i="39"/>
  <c r="GQ25" i="39"/>
  <c r="GR25" i="39"/>
  <c r="MF25" i="39"/>
  <c r="ME25" i="39"/>
  <c r="MD25" i="39"/>
  <c r="LF25" i="39"/>
  <c r="LD25" i="39"/>
  <c r="LE25" i="39"/>
  <c r="DS9" i="33"/>
  <c r="DQ9" i="33"/>
  <c r="DR9" i="33"/>
  <c r="JF9" i="33"/>
  <c r="JD9" i="33"/>
  <c r="JE9" i="33"/>
  <c r="ES9" i="33"/>
  <c r="EQ9" i="33"/>
  <c r="ER9" i="33"/>
  <c r="FF9" i="33"/>
  <c r="FE9" i="33"/>
  <c r="FD9" i="33"/>
  <c r="ES45" i="33"/>
  <c r="EQ45" i="33"/>
  <c r="ER45" i="33"/>
  <c r="IF45" i="33"/>
  <c r="IE45" i="33"/>
  <c r="ID45" i="33"/>
  <c r="BF45" i="33"/>
  <c r="BD45" i="33"/>
  <c r="BE45" i="33"/>
  <c r="LS45" i="33"/>
  <c r="LR45" i="33"/>
  <c r="LQ45" i="33"/>
  <c r="JS42" i="33"/>
  <c r="JR42" i="33"/>
  <c r="JQ42" i="33"/>
  <c r="AF42" i="33"/>
  <c r="AD42" i="33"/>
  <c r="AE42" i="33"/>
  <c r="IS42" i="33"/>
  <c r="IQ42" i="33"/>
  <c r="IR42" i="33"/>
  <c r="AS30" i="39"/>
  <c r="AR30" i="39"/>
  <c r="AQ30" i="39"/>
  <c r="FF30" i="39"/>
  <c r="FD30" i="39"/>
  <c r="FE30" i="39"/>
  <c r="GS30" i="39"/>
  <c r="GR30" i="39"/>
  <c r="GQ30" i="39"/>
  <c r="BF30" i="39"/>
  <c r="BE30" i="39"/>
  <c r="BD30" i="39"/>
  <c r="JO69" i="33"/>
  <c r="JO68" i="33"/>
  <c r="ES35" i="33"/>
  <c r="ER35" i="33"/>
  <c r="EQ35" i="33"/>
  <c r="ES22" i="33"/>
  <c r="EQ22" i="33"/>
  <c r="ER22" i="33"/>
  <c r="FS37" i="33"/>
  <c r="FQ37" i="33"/>
  <c r="FR37" i="33"/>
  <c r="AS46" i="33"/>
  <c r="AR46" i="33"/>
  <c r="AQ46" i="33"/>
  <c r="JS14" i="39"/>
  <c r="JQ14" i="39"/>
  <c r="JR14" i="39"/>
  <c r="EF35" i="39"/>
  <c r="EE35" i="39"/>
  <c r="ED35" i="39"/>
  <c r="DF23" i="33"/>
  <c r="DD23" i="33"/>
  <c r="DE23" i="33"/>
  <c r="U7" i="13"/>
  <c r="Q30" i="13"/>
  <c r="V30" i="13" s="1"/>
  <c r="Q7" i="13"/>
  <c r="Q25" i="13"/>
  <c r="V25" i="13" s="1"/>
  <c r="HF13" i="33"/>
  <c r="HD13" i="33"/>
  <c r="HE13" i="33"/>
  <c r="KS20" i="39"/>
  <c r="KQ20" i="39"/>
  <c r="KR20" i="39"/>
  <c r="S22" i="39"/>
  <c r="Q22" i="39"/>
  <c r="R22" i="39"/>
  <c r="BF6" i="33"/>
  <c r="BE6" i="33"/>
  <c r="BD6" i="33"/>
  <c r="IS41" i="39"/>
  <c r="IR41" i="39"/>
  <c r="IQ41" i="39"/>
  <c r="KS22" i="33"/>
  <c r="KQ22" i="33"/>
  <c r="KR22" i="33"/>
  <c r="MF46" i="33"/>
  <c r="MD46" i="33"/>
  <c r="ME46" i="33"/>
  <c r="IF14" i="39"/>
  <c r="IE14" i="39"/>
  <c r="ID14" i="39"/>
  <c r="ES35" i="39"/>
  <c r="ER35" i="39"/>
  <c r="EQ35" i="39"/>
  <c r="IF11" i="33"/>
  <c r="ID11" i="33"/>
  <c r="IE11" i="33"/>
  <c r="CF8" i="39"/>
  <c r="CE8" i="39"/>
  <c r="CD8" i="39"/>
  <c r="EF30" i="33"/>
  <c r="EE30" i="33"/>
  <c r="ED30" i="33"/>
  <c r="CF13" i="33"/>
  <c r="CE13" i="33"/>
  <c r="CD13" i="33"/>
  <c r="EF22" i="39"/>
  <c r="ED22" i="39"/>
  <c r="EE22" i="39"/>
  <c r="IF11" i="39"/>
  <c r="ID11" i="39"/>
  <c r="IE11" i="39"/>
  <c r="DF8" i="33"/>
  <c r="DE8" i="33"/>
  <c r="DD8" i="33"/>
  <c r="GF39" i="39"/>
  <c r="GD39" i="39"/>
  <c r="GE39" i="39"/>
  <c r="MF35" i="33"/>
  <c r="ME35" i="33"/>
  <c r="MD35" i="33"/>
  <c r="MF41" i="39"/>
  <c r="MD41" i="39"/>
  <c r="ME41" i="39"/>
  <c r="AF41" i="39"/>
  <c r="AE41" i="39"/>
  <c r="AD41" i="39"/>
  <c r="KS25" i="33"/>
  <c r="KQ25" i="33"/>
  <c r="KR25" i="33"/>
  <c r="EF25" i="33"/>
  <c r="ED25" i="33"/>
  <c r="EE25" i="33"/>
  <c r="IS22" i="33"/>
  <c r="IQ22" i="33"/>
  <c r="IR22" i="33"/>
  <c r="AF6" i="39"/>
  <c r="AC69" i="39"/>
  <c r="AE6" i="39"/>
  <c r="AD6" i="39"/>
  <c r="HF37" i="33"/>
  <c r="HE37" i="33"/>
  <c r="HD37" i="33"/>
  <c r="MF37" i="33"/>
  <c r="ME37" i="33"/>
  <c r="MD37" i="33"/>
  <c r="ES42" i="39"/>
  <c r="EQ42" i="39"/>
  <c r="ER42" i="39"/>
  <c r="S42" i="39"/>
  <c r="R42" i="39"/>
  <c r="Q42" i="39"/>
  <c r="IF42" i="39"/>
  <c r="ID42" i="39"/>
  <c r="IE42" i="39"/>
  <c r="S46" i="33"/>
  <c r="R46" i="33"/>
  <c r="Q46" i="33"/>
  <c r="BS46" i="33"/>
  <c r="BR46" i="33"/>
  <c r="BQ46" i="33"/>
  <c r="EF46" i="33"/>
  <c r="EE46" i="33"/>
  <c r="ED46" i="33"/>
  <c r="AS14" i="39"/>
  <c r="AQ14" i="39"/>
  <c r="AR14" i="39"/>
  <c r="GF14" i="39"/>
  <c r="GD14" i="39"/>
  <c r="GE14" i="39"/>
  <c r="HS14" i="39"/>
  <c r="HR14" i="39"/>
  <c r="HQ14" i="39"/>
  <c r="DF35" i="39"/>
  <c r="DE35" i="39"/>
  <c r="DD35" i="39"/>
  <c r="KS35" i="39"/>
  <c r="KQ35" i="39"/>
  <c r="KR35" i="39"/>
  <c r="GS35" i="39"/>
  <c r="GR35" i="39"/>
  <c r="GQ35" i="39"/>
  <c r="DS41" i="33"/>
  <c r="DR41" i="33"/>
  <c r="DQ41" i="33"/>
  <c r="IS41" i="33"/>
  <c r="IR41" i="33"/>
  <c r="IQ41" i="33"/>
  <c r="FF41" i="33"/>
  <c r="FD41" i="33"/>
  <c r="FE41" i="33"/>
  <c r="IF41" i="33"/>
  <c r="ID41" i="33"/>
  <c r="IE41" i="33"/>
  <c r="KS11" i="33"/>
  <c r="KQ11" i="33"/>
  <c r="KR11" i="33"/>
  <c r="GF11" i="33"/>
  <c r="GE11" i="33"/>
  <c r="GD11" i="33"/>
  <c r="HS11" i="33"/>
  <c r="HQ11" i="33"/>
  <c r="HR11" i="33"/>
  <c r="AS11" i="33"/>
  <c r="AQ11" i="33"/>
  <c r="AR11" i="33"/>
  <c r="FS8" i="39"/>
  <c r="FR8" i="39"/>
  <c r="FQ8" i="39"/>
  <c r="AS8" i="39"/>
  <c r="AR8" i="39"/>
  <c r="AQ8" i="39"/>
  <c r="DF8" i="39"/>
  <c r="DE8" i="39"/>
  <c r="DD8" i="39"/>
  <c r="HF23" i="33"/>
  <c r="HE23" i="33"/>
  <c r="HD23" i="33"/>
  <c r="GS23" i="33"/>
  <c r="GQ23" i="33"/>
  <c r="GR23" i="33"/>
  <c r="EF23" i="33"/>
  <c r="EE23" i="33"/>
  <c r="ED23" i="33"/>
  <c r="DF30" i="33"/>
  <c r="DD30" i="33"/>
  <c r="DE30" i="33"/>
  <c r="LS30" i="33"/>
  <c r="LQ30" i="33"/>
  <c r="LR30" i="33"/>
  <c r="GF30" i="33"/>
  <c r="GD30" i="33"/>
  <c r="GE30" i="33"/>
  <c r="AS13" i="33"/>
  <c r="AR13" i="33"/>
  <c r="AQ13" i="33"/>
  <c r="GF13" i="33"/>
  <c r="GD13" i="33"/>
  <c r="GE13" i="33"/>
  <c r="BF13" i="33"/>
  <c r="BE13" i="33"/>
  <c r="BD13" i="33"/>
  <c r="JS46" i="39"/>
  <c r="JQ46" i="39"/>
  <c r="JR46" i="39"/>
  <c r="AF46" i="39"/>
  <c r="AE46" i="39"/>
  <c r="AD46" i="39"/>
  <c r="CF46" i="39"/>
  <c r="CD46" i="39"/>
  <c r="CE46" i="39"/>
  <c r="IF46" i="39"/>
  <c r="IE46" i="39"/>
  <c r="ID46" i="39"/>
  <c r="FF20" i="39"/>
  <c r="FD20" i="39"/>
  <c r="FE20" i="39"/>
  <c r="CF20" i="39"/>
  <c r="CE20" i="39"/>
  <c r="CD20" i="39"/>
  <c r="AF20" i="39"/>
  <c r="AE20" i="39"/>
  <c r="AD20" i="39"/>
  <c r="GS20" i="39"/>
  <c r="GQ20" i="39"/>
  <c r="GR20" i="39"/>
  <c r="JF22" i="39"/>
  <c r="JD22" i="39"/>
  <c r="JE22" i="39"/>
  <c r="FS22" i="39"/>
  <c r="FR22" i="39"/>
  <c r="FQ22" i="39"/>
  <c r="CS22" i="39"/>
  <c r="CR22" i="39"/>
  <c r="CQ22" i="39"/>
  <c r="CS11" i="39"/>
  <c r="CQ11" i="39"/>
  <c r="CR11" i="39"/>
  <c r="HS11" i="39"/>
  <c r="HR11" i="39"/>
  <c r="HQ11" i="39"/>
  <c r="JS11" i="39"/>
  <c r="JQ11" i="39"/>
  <c r="JR11" i="39"/>
  <c r="KF6" i="33"/>
  <c r="KE6" i="33"/>
  <c r="KD6" i="33"/>
  <c r="AF6" i="33"/>
  <c r="AD6" i="33"/>
  <c r="AE6" i="33"/>
  <c r="AS6" i="33"/>
  <c r="AQ6" i="33"/>
  <c r="AR6" i="33"/>
  <c r="IF24" i="39"/>
  <c r="IE24" i="39"/>
  <c r="ID24" i="39"/>
  <c r="DF24" i="39"/>
  <c r="DD24" i="39"/>
  <c r="DE24" i="39"/>
  <c r="S24" i="39"/>
  <c r="Q24" i="39"/>
  <c r="R24" i="39"/>
  <c r="HS8" i="33"/>
  <c r="HQ8" i="33"/>
  <c r="HR8" i="33"/>
  <c r="LS8" i="33"/>
  <c r="LR8" i="33"/>
  <c r="LQ8" i="33"/>
  <c r="BF8" i="33"/>
  <c r="BE8" i="33"/>
  <c r="BD8" i="33"/>
  <c r="BS8" i="33"/>
  <c r="BR8" i="33"/>
  <c r="BQ8" i="33"/>
  <c r="LS23" i="39"/>
  <c r="LR23" i="39"/>
  <c r="LQ23" i="39"/>
  <c r="HS23" i="39"/>
  <c r="HQ23" i="39"/>
  <c r="HR23" i="39"/>
  <c r="HF23" i="39"/>
  <c r="HD23" i="39"/>
  <c r="HE23" i="39"/>
  <c r="IF39" i="39"/>
  <c r="ID39" i="39"/>
  <c r="IE39" i="39"/>
  <c r="HF39" i="39"/>
  <c r="HD39" i="39"/>
  <c r="HE39" i="39"/>
  <c r="LS39" i="39"/>
  <c r="LQ39" i="39"/>
  <c r="LR39" i="39"/>
  <c r="DF13" i="39"/>
  <c r="DE13" i="39"/>
  <c r="DD13" i="39"/>
  <c r="FS13" i="39"/>
  <c r="FR13" i="39"/>
  <c r="FQ13" i="39"/>
  <c r="LS13" i="39"/>
  <c r="LR13" i="39"/>
  <c r="LQ13" i="39"/>
  <c r="GF13" i="39"/>
  <c r="GD13" i="39"/>
  <c r="GE13" i="39"/>
  <c r="BS36" i="33"/>
  <c r="BR36" i="33"/>
  <c r="BQ36" i="33"/>
  <c r="JF36" i="33"/>
  <c r="JE36" i="33"/>
  <c r="JD36" i="33"/>
  <c r="LS36" i="33"/>
  <c r="LQ36" i="33"/>
  <c r="LR36" i="33"/>
  <c r="LF20" i="33"/>
  <c r="LE20" i="33"/>
  <c r="LD20" i="33"/>
  <c r="HF20" i="33"/>
  <c r="HE20" i="33"/>
  <c r="HD20" i="33"/>
  <c r="S20" i="33"/>
  <c r="Q20" i="33"/>
  <c r="R20" i="33"/>
  <c r="DF21" i="39"/>
  <c r="DE21" i="39"/>
  <c r="DD21" i="39"/>
  <c r="FF21" i="39"/>
  <c r="FE21" i="39"/>
  <c r="FD21" i="39"/>
  <c r="LS21" i="39"/>
  <c r="LQ21" i="39"/>
  <c r="LR21" i="39"/>
  <c r="HS21" i="39"/>
  <c r="HR21" i="39"/>
  <c r="HQ21" i="39"/>
  <c r="CS16" i="33"/>
  <c r="CR16" i="33"/>
  <c r="CQ16" i="33"/>
  <c r="CF16" i="33"/>
  <c r="CD16" i="33"/>
  <c r="CE16" i="33"/>
  <c r="HS16" i="33"/>
  <c r="HQ16" i="33"/>
  <c r="HR16" i="33"/>
  <c r="DF16" i="33"/>
  <c r="DE16" i="33"/>
  <c r="DD16" i="33"/>
  <c r="DS31" i="39"/>
  <c r="DQ31" i="39"/>
  <c r="DR31" i="39"/>
  <c r="S31" i="39"/>
  <c r="R31" i="39"/>
  <c r="Q31" i="39"/>
  <c r="FF31" i="39"/>
  <c r="FE31" i="39"/>
  <c r="FD31" i="39"/>
  <c r="ES24" i="33"/>
  <c r="EQ24" i="33"/>
  <c r="ER24" i="33"/>
  <c r="BS24" i="33"/>
  <c r="BQ24" i="33"/>
  <c r="BR24" i="33"/>
  <c r="S24" i="33"/>
  <c r="Q24" i="33"/>
  <c r="R24" i="33"/>
  <c r="HS44" i="39"/>
  <c r="HR44" i="39"/>
  <c r="HQ44" i="39"/>
  <c r="JS44" i="39"/>
  <c r="JR44" i="39"/>
  <c r="JQ44" i="39"/>
  <c r="CF44" i="39"/>
  <c r="CE44" i="39"/>
  <c r="CD44" i="39"/>
  <c r="CF29" i="33"/>
  <c r="CE29" i="33"/>
  <c r="CD29" i="33"/>
  <c r="JF29" i="33"/>
  <c r="JD29" i="33"/>
  <c r="JE29" i="33"/>
  <c r="HF29" i="33"/>
  <c r="HD29" i="33"/>
  <c r="HE29" i="33"/>
  <c r="AS34" i="33"/>
  <c r="AR34" i="33"/>
  <c r="AQ34" i="33"/>
  <c r="JS34" i="33"/>
  <c r="JQ34" i="33"/>
  <c r="JR34" i="33"/>
  <c r="LF34" i="33"/>
  <c r="LE34" i="33"/>
  <c r="LD34" i="33"/>
  <c r="GS39" i="33"/>
  <c r="GQ39" i="33"/>
  <c r="GR39" i="33"/>
  <c r="CF39" i="33"/>
  <c r="CE39" i="33"/>
  <c r="CD39" i="33"/>
  <c r="EF39" i="33"/>
  <c r="ED39" i="33"/>
  <c r="EE39" i="33"/>
  <c r="CF17" i="39"/>
  <c r="CD17" i="39"/>
  <c r="CE17" i="39"/>
  <c r="CS17" i="39"/>
  <c r="CQ17" i="39"/>
  <c r="CR17" i="39"/>
  <c r="FS17" i="39"/>
  <c r="FQ17" i="39"/>
  <c r="FR17" i="39"/>
  <c r="IS21" i="33"/>
  <c r="IQ21" i="33"/>
  <c r="IR21" i="33"/>
  <c r="CS21" i="33"/>
  <c r="CR21" i="33"/>
  <c r="CQ21" i="33"/>
  <c r="GS21" i="33"/>
  <c r="GQ21" i="33"/>
  <c r="GR21" i="33"/>
  <c r="HF10" i="33"/>
  <c r="HD10" i="33"/>
  <c r="HE10" i="33"/>
  <c r="CS10" i="33"/>
  <c r="CR10" i="33"/>
  <c r="CQ10" i="33"/>
  <c r="GS10" i="33"/>
  <c r="GR10" i="33"/>
  <c r="GQ10" i="33"/>
  <c r="IS10" i="33"/>
  <c r="IR10" i="33"/>
  <c r="IQ10" i="33"/>
  <c r="HS32" i="39"/>
  <c r="HR32" i="39"/>
  <c r="HQ32" i="39"/>
  <c r="LS32" i="39"/>
  <c r="LR32" i="39"/>
  <c r="LQ32" i="39"/>
  <c r="IF32" i="39"/>
  <c r="IE32" i="39"/>
  <c r="ID32" i="39"/>
  <c r="KF15" i="33"/>
  <c r="KD15" i="33"/>
  <c r="KE15" i="33"/>
  <c r="FS15" i="33"/>
  <c r="FQ15" i="33"/>
  <c r="FR15" i="33"/>
  <c r="CF15" i="33"/>
  <c r="CD15" i="33"/>
  <c r="CE15" i="33"/>
  <c r="AF31" i="33"/>
  <c r="AD31" i="33"/>
  <c r="AE31" i="33"/>
  <c r="FS31" i="33"/>
  <c r="FQ31" i="33"/>
  <c r="FR31" i="33"/>
  <c r="LS31" i="33"/>
  <c r="LR31" i="33"/>
  <c r="LQ31" i="33"/>
  <c r="BF31" i="33"/>
  <c r="BE31" i="33"/>
  <c r="BD31" i="33"/>
  <c r="EF38" i="39"/>
  <c r="ED38" i="39"/>
  <c r="EE38" i="39"/>
  <c r="HF38" i="39"/>
  <c r="HD38" i="39"/>
  <c r="HE38" i="39"/>
  <c r="IS38" i="39"/>
  <c r="IQ38" i="39"/>
  <c r="IR38" i="39"/>
  <c r="AS29" i="39"/>
  <c r="AQ29" i="39"/>
  <c r="AR29" i="39"/>
  <c r="FS29" i="39"/>
  <c r="FR29" i="39"/>
  <c r="FQ29" i="39"/>
  <c r="EF29" i="39"/>
  <c r="EE29" i="39"/>
  <c r="ED29" i="39"/>
  <c r="HF17" i="33"/>
  <c r="HE17" i="33"/>
  <c r="HD17" i="33"/>
  <c r="BS17" i="33"/>
  <c r="BQ17" i="33"/>
  <c r="BR17" i="33"/>
  <c r="EF17" i="33"/>
  <c r="ED17" i="33"/>
  <c r="EE17" i="33"/>
  <c r="DF17" i="33"/>
  <c r="DD17" i="33"/>
  <c r="DE17" i="33"/>
  <c r="DS7" i="39"/>
  <c r="DR7" i="39"/>
  <c r="DQ7" i="39"/>
  <c r="FF7" i="39"/>
  <c r="FD7" i="39"/>
  <c r="FE7" i="39"/>
  <c r="EF7" i="39"/>
  <c r="ED7" i="39"/>
  <c r="EE7" i="39"/>
  <c r="JF18" i="39"/>
  <c r="JE18" i="39"/>
  <c r="JD18" i="39"/>
  <c r="MF18" i="39"/>
  <c r="MD18" i="39"/>
  <c r="ME18" i="39"/>
  <c r="KF18" i="39"/>
  <c r="KE18" i="39"/>
  <c r="KD18" i="39"/>
  <c r="DF18" i="39"/>
  <c r="DD18" i="39"/>
  <c r="DE18" i="39"/>
  <c r="KS14" i="33"/>
  <c r="KR14" i="33"/>
  <c r="KQ14" i="33"/>
  <c r="JS14" i="33"/>
  <c r="JQ14" i="33"/>
  <c r="JR14" i="33"/>
  <c r="BS14" i="33"/>
  <c r="BQ14" i="33"/>
  <c r="BR14" i="33"/>
  <c r="CF36" i="39"/>
  <c r="CE36" i="39"/>
  <c r="CD36" i="39"/>
  <c r="FS36" i="39"/>
  <c r="FQ36" i="39"/>
  <c r="FR36" i="39"/>
  <c r="BS36" i="39"/>
  <c r="BQ36" i="39"/>
  <c r="BR36" i="39"/>
  <c r="JS36" i="39"/>
  <c r="JQ36" i="39"/>
  <c r="JR36" i="39"/>
  <c r="BS10" i="39"/>
  <c r="BR10" i="39"/>
  <c r="BQ10" i="39"/>
  <c r="HS10" i="39"/>
  <c r="HR10" i="39"/>
  <c r="HQ10" i="39"/>
  <c r="IS10" i="39"/>
  <c r="IR10" i="39"/>
  <c r="IQ10" i="39"/>
  <c r="FF32" i="33"/>
  <c r="FD32" i="33"/>
  <c r="FE32" i="33"/>
  <c r="JF32" i="33"/>
  <c r="JD32" i="33"/>
  <c r="JE32" i="33"/>
  <c r="MF32" i="33"/>
  <c r="MD32" i="33"/>
  <c r="ME32" i="33"/>
  <c r="S15" i="39"/>
  <c r="Q15" i="39"/>
  <c r="R15" i="39"/>
  <c r="HF15" i="39"/>
  <c r="HD15" i="39"/>
  <c r="HE15" i="39"/>
  <c r="JS15" i="39"/>
  <c r="JR15" i="39"/>
  <c r="JQ15" i="39"/>
  <c r="IS15" i="39"/>
  <c r="IR15" i="39"/>
  <c r="IQ15" i="39"/>
  <c r="DS16" i="39"/>
  <c r="DQ16" i="39"/>
  <c r="DR16" i="39"/>
  <c r="LF16" i="39"/>
  <c r="LD16" i="39"/>
  <c r="LE16" i="39"/>
  <c r="IF16" i="39"/>
  <c r="ID16" i="39"/>
  <c r="IE16" i="39"/>
  <c r="BS27" i="39"/>
  <c r="BR27" i="39"/>
  <c r="BQ27" i="39"/>
  <c r="MF27" i="39"/>
  <c r="MD27" i="39"/>
  <c r="ME27" i="39"/>
  <c r="FS27" i="39"/>
  <c r="FQ27" i="39"/>
  <c r="FR27" i="39"/>
  <c r="GF38" i="33"/>
  <c r="GD38" i="33"/>
  <c r="GE38" i="33"/>
  <c r="FF38" i="33"/>
  <c r="FD38" i="33"/>
  <c r="FE38" i="33"/>
  <c r="IS38" i="33"/>
  <c r="IR38" i="33"/>
  <c r="IQ38" i="33"/>
  <c r="KS44" i="33"/>
  <c r="KQ44" i="33"/>
  <c r="KR44" i="33"/>
  <c r="AS44" i="33"/>
  <c r="AQ44" i="33"/>
  <c r="AR44" i="33"/>
  <c r="IS44" i="33"/>
  <c r="IQ44" i="33"/>
  <c r="IR44" i="33"/>
  <c r="JF45" i="39"/>
  <c r="JE45" i="39"/>
  <c r="JD45" i="39"/>
  <c r="LF45" i="39"/>
  <c r="LD45" i="39"/>
  <c r="LE45" i="39"/>
  <c r="HF45" i="39"/>
  <c r="HD45" i="39"/>
  <c r="HE45" i="39"/>
  <c r="CF45" i="39"/>
  <c r="CD45" i="39"/>
  <c r="CE45" i="39"/>
  <c r="HF34" i="39"/>
  <c r="HD34" i="39"/>
  <c r="HE34" i="39"/>
  <c r="LF34" i="39"/>
  <c r="LE34" i="39"/>
  <c r="LD34" i="39"/>
  <c r="BS34" i="39"/>
  <c r="BQ34" i="39"/>
  <c r="BR34" i="39"/>
  <c r="S43" i="39"/>
  <c r="R43" i="39"/>
  <c r="Q43" i="39"/>
  <c r="DS43" i="39"/>
  <c r="DQ43" i="39"/>
  <c r="DR43" i="39"/>
  <c r="KS43" i="39"/>
  <c r="KR43" i="39"/>
  <c r="KQ43" i="39"/>
  <c r="S7" i="33"/>
  <c r="R7" i="33"/>
  <c r="Q7" i="33"/>
  <c r="LF7" i="33"/>
  <c r="LD7" i="33"/>
  <c r="LE7" i="33"/>
  <c r="LS7" i="33"/>
  <c r="LR7" i="33"/>
  <c r="LQ7" i="33"/>
  <c r="ES18" i="33"/>
  <c r="EQ18" i="33"/>
  <c r="ER18" i="33"/>
  <c r="EF18" i="33"/>
  <c r="ED18" i="33"/>
  <c r="EE18" i="33"/>
  <c r="JS18" i="33"/>
  <c r="JR18" i="33"/>
  <c r="JQ18" i="33"/>
  <c r="CF28" i="33"/>
  <c r="CD28" i="33"/>
  <c r="CE28" i="33"/>
  <c r="MF28" i="33"/>
  <c r="ME28" i="33"/>
  <c r="MD28" i="33"/>
  <c r="HS28" i="33"/>
  <c r="HR28" i="33"/>
  <c r="HQ28" i="33"/>
  <c r="CS28" i="33"/>
  <c r="CR28" i="33"/>
  <c r="CQ28" i="33"/>
  <c r="IS37" i="39"/>
  <c r="IQ37" i="39"/>
  <c r="IR37" i="39"/>
  <c r="LS37" i="39"/>
  <c r="LQ37" i="39"/>
  <c r="LR37" i="39"/>
  <c r="GF37" i="39"/>
  <c r="GD37" i="39"/>
  <c r="GE37" i="39"/>
  <c r="DF37" i="39"/>
  <c r="DE37" i="39"/>
  <c r="DD37" i="39"/>
  <c r="HS27" i="33"/>
  <c r="HR27" i="33"/>
  <c r="HQ27" i="33"/>
  <c r="ES27" i="33"/>
  <c r="EQ27" i="33"/>
  <c r="ER27" i="33"/>
  <c r="HF27" i="33"/>
  <c r="HE27" i="33"/>
  <c r="HD27" i="33"/>
  <c r="DF27" i="33"/>
  <c r="DD27" i="33"/>
  <c r="DE27" i="33"/>
  <c r="CF9" i="39"/>
  <c r="CD9" i="39"/>
  <c r="CE9" i="39"/>
  <c r="IF9" i="39"/>
  <c r="ID9" i="39"/>
  <c r="IE9" i="39"/>
  <c r="HS9" i="39"/>
  <c r="HR9" i="39"/>
  <c r="HQ9" i="39"/>
  <c r="AF9" i="39"/>
  <c r="AE9" i="39"/>
  <c r="AD9" i="39"/>
  <c r="Q35" i="14"/>
  <c r="V35" i="14" s="1"/>
  <c r="EO68" i="33"/>
  <c r="EO69" i="33"/>
  <c r="JS43" i="33"/>
  <c r="JR43" i="33"/>
  <c r="JQ43" i="33"/>
  <c r="CF43" i="33"/>
  <c r="CD43" i="33"/>
  <c r="CE43" i="33"/>
  <c r="KS43" i="33"/>
  <c r="KQ43" i="33"/>
  <c r="KR43" i="33"/>
  <c r="Q19" i="10"/>
  <c r="V19" i="10" s="1"/>
  <c r="LF28" i="39"/>
  <c r="LE28" i="39"/>
  <c r="LD28" i="39"/>
  <c r="ES28" i="39"/>
  <c r="ER28" i="39"/>
  <c r="EQ28" i="39"/>
  <c r="FS28" i="39"/>
  <c r="FR28" i="39"/>
  <c r="FQ28" i="39"/>
  <c r="DS25" i="39"/>
  <c r="DQ25" i="39"/>
  <c r="DR25" i="39"/>
  <c r="JS25" i="39"/>
  <c r="JQ25" i="39"/>
  <c r="JR25" i="39"/>
  <c r="HF25" i="39"/>
  <c r="HE25" i="39"/>
  <c r="HD25" i="39"/>
  <c r="CS9" i="33"/>
  <c r="CQ9" i="33"/>
  <c r="CR9" i="33"/>
  <c r="LF9" i="33"/>
  <c r="LD9" i="33"/>
  <c r="LE9" i="33"/>
  <c r="GS9" i="33"/>
  <c r="GR9" i="33"/>
  <c r="GQ9" i="33"/>
  <c r="KF9" i="33"/>
  <c r="KE9" i="33"/>
  <c r="KD9" i="33"/>
  <c r="FF45" i="33"/>
  <c r="FE45" i="33"/>
  <c r="FD45" i="33"/>
  <c r="AF45" i="33"/>
  <c r="AD45" i="33"/>
  <c r="AE45" i="33"/>
  <c r="JS45" i="33"/>
  <c r="JQ45" i="33"/>
  <c r="JR45" i="33"/>
  <c r="AS45" i="33"/>
  <c r="AQ45" i="33"/>
  <c r="AR45" i="33"/>
  <c r="HF42" i="33"/>
  <c r="HE42" i="33"/>
  <c r="HD42" i="33"/>
  <c r="IF42" i="33"/>
  <c r="IE42" i="33"/>
  <c r="ID42" i="33"/>
  <c r="AS42" i="33"/>
  <c r="AQ42" i="33"/>
  <c r="AR42" i="33"/>
  <c r="HS30" i="39"/>
  <c r="HR30" i="39"/>
  <c r="HQ30" i="39"/>
  <c r="IF30" i="39"/>
  <c r="IE30" i="39"/>
  <c r="ID30" i="39"/>
  <c r="JS30" i="39"/>
  <c r="JQ30" i="39"/>
  <c r="JR30" i="39"/>
  <c r="LF30" i="39"/>
  <c r="LE30" i="39"/>
  <c r="LD30" i="39"/>
  <c r="CF35" i="33"/>
  <c r="CE35" i="33"/>
  <c r="CD35" i="33"/>
  <c r="LF25" i="33"/>
  <c r="LD25" i="33"/>
  <c r="LE25" i="33"/>
  <c r="AS37" i="33"/>
  <c r="AR37" i="33"/>
  <c r="AQ37" i="33"/>
  <c r="BS42" i="39"/>
  <c r="BR42" i="39"/>
  <c r="BQ42" i="39"/>
  <c r="ES46" i="33"/>
  <c r="ER46" i="33"/>
  <c r="EQ46" i="33"/>
  <c r="JF35" i="33"/>
  <c r="JD35" i="33"/>
  <c r="JE35" i="33"/>
  <c r="HS41" i="39"/>
  <c r="HQ41" i="39"/>
  <c r="HR41" i="39"/>
  <c r="FS25" i="33"/>
  <c r="FR25" i="33"/>
  <c r="FQ25" i="33"/>
  <c r="HF22" i="33"/>
  <c r="HE22" i="33"/>
  <c r="HD22" i="33"/>
  <c r="MF6" i="39"/>
  <c r="ME6" i="39"/>
  <c r="MC69" i="39"/>
  <c r="MD6" i="39"/>
  <c r="DF37" i="33"/>
  <c r="DD37" i="33"/>
  <c r="DE37" i="33"/>
  <c r="JS42" i="39"/>
  <c r="JQ42" i="39"/>
  <c r="JR42" i="39"/>
  <c r="LS35" i="39"/>
  <c r="LR35" i="39"/>
  <c r="LQ35" i="39"/>
  <c r="ES41" i="33"/>
  <c r="ER41" i="33"/>
  <c r="EQ41" i="33"/>
  <c r="DS11" i="33"/>
  <c r="DQ11" i="33"/>
  <c r="DR11" i="33"/>
  <c r="JF8" i="39"/>
  <c r="JD8" i="39"/>
  <c r="JE8" i="39"/>
  <c r="AF23" i="33"/>
  <c r="AD23" i="33"/>
  <c r="AE23" i="33"/>
  <c r="JS30" i="33"/>
  <c r="JR30" i="33"/>
  <c r="JQ30" i="33"/>
  <c r="BS20" i="39"/>
  <c r="BR20" i="39"/>
  <c r="BQ20" i="39"/>
  <c r="AS22" i="39"/>
  <c r="AR22" i="39"/>
  <c r="AQ22" i="39"/>
  <c r="KS11" i="39"/>
  <c r="KQ11" i="39"/>
  <c r="KR11" i="39"/>
  <c r="LF6" i="33"/>
  <c r="LE6" i="33"/>
  <c r="LD6" i="33"/>
  <c r="FS24" i="39"/>
  <c r="FQ24" i="39"/>
  <c r="FR24" i="39"/>
  <c r="FS23" i="39"/>
  <c r="FQ23" i="39"/>
  <c r="FR23" i="39"/>
  <c r="BF39" i="39"/>
  <c r="BE39" i="39"/>
  <c r="BD39" i="39"/>
  <c r="HS13" i="39"/>
  <c r="HQ13" i="39"/>
  <c r="HR13" i="39"/>
  <c r="S36" i="33"/>
  <c r="Q36" i="33"/>
  <c r="R36" i="33"/>
  <c r="IS20" i="33"/>
  <c r="IR20" i="33"/>
  <c r="IQ20" i="33"/>
  <c r="KF21" i="39"/>
  <c r="KD21" i="39"/>
  <c r="KE21" i="39"/>
  <c r="FF16" i="33"/>
  <c r="FD16" i="33"/>
  <c r="FE16" i="33"/>
  <c r="LS35" i="33"/>
  <c r="LR35" i="33"/>
  <c r="LQ35" i="33"/>
  <c r="FF35" i="33"/>
  <c r="FE35" i="33"/>
  <c r="FD35" i="33"/>
  <c r="BS41" i="39"/>
  <c r="BR41" i="39"/>
  <c r="BQ41" i="39"/>
  <c r="GF25" i="33"/>
  <c r="GD25" i="33"/>
  <c r="GE25" i="33"/>
  <c r="HS25" i="33"/>
  <c r="HR25" i="33"/>
  <c r="HQ25" i="33"/>
  <c r="KF22" i="33"/>
  <c r="KE22" i="33"/>
  <c r="KD22" i="33"/>
  <c r="LF22" i="33"/>
  <c r="LE22" i="33"/>
  <c r="LD22" i="33"/>
  <c r="IF6" i="39"/>
  <c r="ID6" i="39"/>
  <c r="IE6" i="39"/>
  <c r="IC69" i="39"/>
  <c r="ES6" i="39"/>
  <c r="EP69" i="39"/>
  <c r="EQ6" i="39"/>
  <c r="ER6" i="39"/>
  <c r="GF6" i="39"/>
  <c r="GE6" i="39"/>
  <c r="GC69" i="39"/>
  <c r="GD6" i="39"/>
  <c r="JS37" i="33"/>
  <c r="JR37" i="33"/>
  <c r="JQ37" i="33"/>
  <c r="IS37" i="33"/>
  <c r="IR37" i="33"/>
  <c r="IQ37" i="33"/>
  <c r="FS35" i="33"/>
  <c r="FQ35" i="33"/>
  <c r="FR35" i="33"/>
  <c r="EF35" i="33"/>
  <c r="EE35" i="33"/>
  <c r="ED35" i="33"/>
  <c r="HS35" i="33"/>
  <c r="HR35" i="33"/>
  <c r="HQ35" i="33"/>
  <c r="ES41" i="39"/>
  <c r="ER41" i="39"/>
  <c r="EQ41" i="39"/>
  <c r="JF41" i="39"/>
  <c r="JE41" i="39"/>
  <c r="JD41" i="39"/>
  <c r="BF41" i="39"/>
  <c r="BD41" i="39"/>
  <c r="BE41" i="39"/>
  <c r="AF25" i="33"/>
  <c r="AE25" i="33"/>
  <c r="AD25" i="33"/>
  <c r="CS25" i="33"/>
  <c r="CR25" i="33"/>
  <c r="CQ25" i="33"/>
  <c r="DF25" i="33"/>
  <c r="DD25" i="33"/>
  <c r="DE25" i="33"/>
  <c r="CF25" i="33"/>
  <c r="CE25" i="33"/>
  <c r="CD25" i="33"/>
  <c r="IF22" i="33"/>
  <c r="ID22" i="33"/>
  <c r="IE22" i="33"/>
  <c r="LS22" i="33"/>
  <c r="LQ22" i="33"/>
  <c r="LR22" i="33"/>
  <c r="GS22" i="33"/>
  <c r="GR22" i="33"/>
  <c r="GQ22" i="33"/>
  <c r="S6" i="39"/>
  <c r="Q6" i="39"/>
  <c r="R6" i="39"/>
  <c r="P69" i="39"/>
  <c r="HS6" i="39"/>
  <c r="HQ6" i="39"/>
  <c r="HR6" i="39"/>
  <c r="HP69" i="39"/>
  <c r="CF6" i="39"/>
  <c r="CD6" i="39"/>
  <c r="CC69" i="39"/>
  <c r="CE6" i="39"/>
  <c r="LS37" i="33"/>
  <c r="LQ37" i="33"/>
  <c r="LR37" i="33"/>
  <c r="ES37" i="33"/>
  <c r="EQ37" i="33"/>
  <c r="ER37" i="33"/>
  <c r="IF37" i="33"/>
  <c r="ID37" i="33"/>
  <c r="IE37" i="33"/>
  <c r="CF42" i="39"/>
  <c r="CE42" i="39"/>
  <c r="CD42" i="39"/>
  <c r="GF42" i="39"/>
  <c r="GD42" i="39"/>
  <c r="GE42" i="39"/>
  <c r="BF42" i="39"/>
  <c r="BE42" i="39"/>
  <c r="BD42" i="39"/>
  <c r="EB68" i="33"/>
  <c r="EB69" i="33"/>
  <c r="LS46" i="33"/>
  <c r="LR46" i="33"/>
  <c r="LQ46" i="33"/>
  <c r="DS46" i="33"/>
  <c r="DQ46" i="33"/>
  <c r="DR46" i="33"/>
  <c r="GS46" i="33"/>
  <c r="GQ46" i="33"/>
  <c r="GR46" i="33"/>
  <c r="LF14" i="39"/>
  <c r="LD14" i="39"/>
  <c r="LE14" i="39"/>
  <c r="GS14" i="39"/>
  <c r="GR14" i="39"/>
  <c r="GQ14" i="39"/>
  <c r="FF14" i="39"/>
  <c r="FD14" i="39"/>
  <c r="FE14" i="39"/>
  <c r="CF35" i="39"/>
  <c r="CD35" i="39"/>
  <c r="CE35" i="39"/>
  <c r="CS35" i="39"/>
  <c r="CQ35" i="39"/>
  <c r="CR35" i="39"/>
  <c r="AF35" i="39"/>
  <c r="AD35" i="39"/>
  <c r="AE35" i="39"/>
  <c r="CF41" i="33"/>
  <c r="CE41" i="33"/>
  <c r="CD41" i="33"/>
  <c r="BF41" i="33"/>
  <c r="BD41" i="33"/>
  <c r="BE41" i="33"/>
  <c r="AF41" i="33"/>
  <c r="AD41" i="33"/>
  <c r="AE41" i="33"/>
  <c r="DF41" i="33"/>
  <c r="DE41" i="33"/>
  <c r="DD41" i="33"/>
  <c r="MF11" i="33"/>
  <c r="MD11" i="33"/>
  <c r="ME11" i="33"/>
  <c r="CS11" i="33"/>
  <c r="CR11" i="33"/>
  <c r="CQ11" i="33"/>
  <c r="LF11" i="33"/>
  <c r="LE11" i="33"/>
  <c r="LD11" i="33"/>
  <c r="CF11" i="33"/>
  <c r="CD11" i="33"/>
  <c r="CE11" i="33"/>
  <c r="FF8" i="39"/>
  <c r="FD8" i="39"/>
  <c r="FE8" i="39"/>
  <c r="HF8" i="39"/>
  <c r="HD8" i="39"/>
  <c r="HE8" i="39"/>
  <c r="AF8" i="39"/>
  <c r="AE8" i="39"/>
  <c r="AD8" i="39"/>
  <c r="AS23" i="33"/>
  <c r="AQ23" i="33"/>
  <c r="AR23" i="33"/>
  <c r="KF23" i="33"/>
  <c r="KD23" i="33"/>
  <c r="KE23" i="33"/>
  <c r="MF23" i="33"/>
  <c r="ME23" i="33"/>
  <c r="MD23" i="33"/>
  <c r="CF30" i="33"/>
  <c r="CE30" i="33"/>
  <c r="CD30" i="33"/>
  <c r="HS30" i="33"/>
  <c r="HQ30" i="33"/>
  <c r="HR30" i="33"/>
  <c r="IS30" i="33"/>
  <c r="IQ30" i="33"/>
  <c r="IR30" i="33"/>
  <c r="CS30" i="33"/>
  <c r="CR30" i="33"/>
  <c r="CQ30" i="33"/>
  <c r="KS13" i="33"/>
  <c r="KQ13" i="33"/>
  <c r="KR13" i="33"/>
  <c r="AF13" i="33"/>
  <c r="AE13" i="33"/>
  <c r="AD13" i="33"/>
  <c r="JS13" i="33"/>
  <c r="JQ13" i="33"/>
  <c r="JR13" i="33"/>
  <c r="LO68" i="33"/>
  <c r="LO69" i="33"/>
  <c r="GS46" i="39"/>
  <c r="GQ46" i="39"/>
  <c r="GR46" i="39"/>
  <c r="LS46" i="39"/>
  <c r="LQ46" i="39"/>
  <c r="LR46" i="39"/>
  <c r="CS46" i="39"/>
  <c r="CQ46" i="39"/>
  <c r="CR46" i="39"/>
  <c r="S20" i="39"/>
  <c r="Q20" i="39"/>
  <c r="R20" i="39"/>
  <c r="FS20" i="39"/>
  <c r="FR20" i="39"/>
  <c r="FQ20" i="39"/>
  <c r="IS20" i="39"/>
  <c r="IR20" i="39"/>
  <c r="IQ20" i="39"/>
  <c r="LS22" i="39"/>
  <c r="LQ22" i="39"/>
  <c r="LR22" i="39"/>
  <c r="HS22" i="39"/>
  <c r="HR22" i="39"/>
  <c r="HQ22" i="39"/>
  <c r="IF22" i="39"/>
  <c r="ID22" i="39"/>
  <c r="IE22" i="39"/>
  <c r="AF11" i="39"/>
  <c r="AD11" i="39"/>
  <c r="AE11" i="39"/>
  <c r="JF11" i="39"/>
  <c r="JE11" i="39"/>
  <c r="JD11" i="39"/>
  <c r="HF11" i="39"/>
  <c r="HE11" i="39"/>
  <c r="HD11" i="39"/>
  <c r="MF6" i="33"/>
  <c r="MD6" i="33"/>
  <c r="ME6" i="33"/>
  <c r="IS6" i="33"/>
  <c r="IQ6" i="33"/>
  <c r="IR6" i="33"/>
  <c r="DS6" i="33"/>
  <c r="DR6" i="33"/>
  <c r="DQ6" i="33"/>
  <c r="FF24" i="39"/>
  <c r="FD24" i="39"/>
  <c r="FE24" i="39"/>
  <c r="IS24" i="39"/>
  <c r="IQ24" i="39"/>
  <c r="IR24" i="39"/>
  <c r="CS24" i="39"/>
  <c r="CR24" i="39"/>
  <c r="CQ24" i="39"/>
  <c r="CS8" i="33"/>
  <c r="CR8" i="33"/>
  <c r="CQ8" i="33"/>
  <c r="AS8" i="33"/>
  <c r="AQ8" i="33"/>
  <c r="AR8" i="33"/>
  <c r="GS8" i="33"/>
  <c r="GR8" i="33"/>
  <c r="GQ8" i="33"/>
  <c r="KF8" i="33"/>
  <c r="KE8" i="33"/>
  <c r="KD8" i="33"/>
  <c r="DS23" i="39"/>
  <c r="DR23" i="39"/>
  <c r="DQ23" i="39"/>
  <c r="S23" i="39"/>
  <c r="Q23" i="39"/>
  <c r="R23" i="39"/>
  <c r="FF23" i="39"/>
  <c r="FE23" i="39"/>
  <c r="FD23" i="39"/>
  <c r="ES39" i="39"/>
  <c r="ER39" i="39"/>
  <c r="EQ39" i="39"/>
  <c r="DS39" i="39"/>
  <c r="DR39" i="39"/>
  <c r="DQ39" i="39"/>
  <c r="AS39" i="39"/>
  <c r="AQ39" i="39"/>
  <c r="AR39" i="39"/>
  <c r="CS13" i="39"/>
  <c r="CQ13" i="39"/>
  <c r="CR13" i="39"/>
  <c r="IF13" i="39"/>
  <c r="ID13" i="39"/>
  <c r="IE13" i="39"/>
  <c r="FF13" i="39"/>
  <c r="FE13" i="39"/>
  <c r="FD13" i="39"/>
  <c r="LF36" i="33"/>
  <c r="LD36" i="33"/>
  <c r="LE36" i="33"/>
  <c r="JS36" i="33"/>
  <c r="JR36" i="33"/>
  <c r="JQ36" i="33"/>
  <c r="HS36" i="33"/>
  <c r="HQ36" i="33"/>
  <c r="HR36" i="33"/>
  <c r="FF20" i="33"/>
  <c r="FD20" i="33"/>
  <c r="FE20" i="33"/>
  <c r="KF20" i="33"/>
  <c r="KE20" i="33"/>
  <c r="KD20" i="33"/>
  <c r="GS20" i="33"/>
  <c r="GR20" i="33"/>
  <c r="GQ20" i="33"/>
  <c r="JF21" i="39"/>
  <c r="JE21" i="39"/>
  <c r="JD21" i="39"/>
  <c r="BS21" i="39"/>
  <c r="BQ21" i="39"/>
  <c r="BR21" i="39"/>
  <c r="AS21" i="39"/>
  <c r="AR21" i="39"/>
  <c r="AQ21" i="39"/>
  <c r="DS21" i="39"/>
  <c r="DQ21" i="39"/>
  <c r="DR21" i="39"/>
  <c r="BF16" i="33"/>
  <c r="BE16" i="33"/>
  <c r="BD16" i="33"/>
  <c r="AS16" i="33"/>
  <c r="AR16" i="33"/>
  <c r="AQ16" i="33"/>
  <c r="EF16" i="33"/>
  <c r="EE16" i="33"/>
  <c r="ED16" i="33"/>
  <c r="JF31" i="39"/>
  <c r="JD31" i="39"/>
  <c r="JE31" i="39"/>
  <c r="AF31" i="39"/>
  <c r="AE31" i="39"/>
  <c r="AD31" i="39"/>
  <c r="MF31" i="39"/>
  <c r="MD31" i="39"/>
  <c r="ME31" i="39"/>
  <c r="LS24" i="33"/>
  <c r="LQ24" i="33"/>
  <c r="LR24" i="33"/>
  <c r="FS24" i="33"/>
  <c r="FQ24" i="33"/>
  <c r="FR24" i="33"/>
  <c r="DS24" i="33"/>
  <c r="DR24" i="33"/>
  <c r="DQ24" i="33"/>
  <c r="IS44" i="39"/>
  <c r="IR44" i="39"/>
  <c r="IQ44" i="39"/>
  <c r="JF44" i="39"/>
  <c r="JD44" i="39"/>
  <c r="JE44" i="39"/>
  <c r="FS44" i="39"/>
  <c r="FQ44" i="39"/>
  <c r="FR44" i="39"/>
  <c r="ES29" i="33"/>
  <c r="EQ29" i="33"/>
  <c r="ER29" i="33"/>
  <c r="AF29" i="33"/>
  <c r="AD29" i="33"/>
  <c r="AE29" i="33"/>
  <c r="GS29" i="33"/>
  <c r="GR29" i="33"/>
  <c r="GQ29" i="33"/>
  <c r="GF34" i="33"/>
  <c r="GD34" i="33"/>
  <c r="GE34" i="33"/>
  <c r="JF34" i="33"/>
  <c r="JD34" i="33"/>
  <c r="JE34" i="33"/>
  <c r="CS34" i="33"/>
  <c r="CQ34" i="33"/>
  <c r="CR34" i="33"/>
  <c r="FF39" i="33"/>
  <c r="FD39" i="33"/>
  <c r="FE39" i="33"/>
  <c r="FS39" i="33"/>
  <c r="FQ39" i="33"/>
  <c r="FR39" i="33"/>
  <c r="KF39" i="33"/>
  <c r="KD39" i="33"/>
  <c r="KE39" i="33"/>
  <c r="KS17" i="39"/>
  <c r="KR17" i="39"/>
  <c r="KQ17" i="39"/>
  <c r="IF17" i="39"/>
  <c r="ID17" i="39"/>
  <c r="IE17" i="39"/>
  <c r="GS17" i="39"/>
  <c r="GR17" i="39"/>
  <c r="GQ17" i="39"/>
  <c r="U4" i="10"/>
  <c r="Q18" i="10"/>
  <c r="V18" i="10" s="1"/>
  <c r="Q23" i="10"/>
  <c r="V23" i="10" s="1"/>
  <c r="Q4" i="10"/>
  <c r="HS21" i="33"/>
  <c r="HQ21" i="33"/>
  <c r="HR21" i="33"/>
  <c r="LS21" i="33"/>
  <c r="LQ21" i="33"/>
  <c r="LR21" i="33"/>
  <c r="CF21" i="33"/>
  <c r="CD21" i="33"/>
  <c r="CE21" i="33"/>
  <c r="GF10" i="33"/>
  <c r="GD10" i="33"/>
  <c r="GE10" i="33"/>
  <c r="LF10" i="33"/>
  <c r="LD10" i="33"/>
  <c r="LE10" i="33"/>
  <c r="AF10" i="33"/>
  <c r="AD10" i="33"/>
  <c r="AE10" i="33"/>
  <c r="GF32" i="39"/>
  <c r="GD32" i="39"/>
  <c r="GE32" i="39"/>
  <c r="FS32" i="39"/>
  <c r="FQ32" i="39"/>
  <c r="FR32" i="39"/>
  <c r="BF32" i="39"/>
  <c r="BE32" i="39"/>
  <c r="BD32" i="39"/>
  <c r="LF32" i="39"/>
  <c r="LE32" i="39"/>
  <c r="LD32" i="39"/>
  <c r="CS15" i="33"/>
  <c r="CR15" i="33"/>
  <c r="CQ15" i="33"/>
  <c r="HS15" i="33"/>
  <c r="HQ15" i="33"/>
  <c r="HR15" i="33"/>
  <c r="JF15" i="33"/>
  <c r="JE15" i="33"/>
  <c r="JD15" i="33"/>
  <c r="GF31" i="33"/>
  <c r="GD31" i="33"/>
  <c r="GE31" i="33"/>
  <c r="HF31" i="33"/>
  <c r="HD31" i="33"/>
  <c r="HE31" i="33"/>
  <c r="AS31" i="33"/>
  <c r="AQ31" i="33"/>
  <c r="AR31" i="33"/>
  <c r="FS38" i="39"/>
  <c r="FR38" i="39"/>
  <c r="FQ38" i="39"/>
  <c r="FF38" i="39"/>
  <c r="FE38" i="39"/>
  <c r="FD38" i="39"/>
  <c r="AS38" i="39"/>
  <c r="AQ38" i="39"/>
  <c r="AR38" i="39"/>
  <c r="DF29" i="39"/>
  <c r="DD29" i="39"/>
  <c r="DE29" i="39"/>
  <c r="GF29" i="39"/>
  <c r="GD29" i="39"/>
  <c r="GE29" i="39"/>
  <c r="LF29" i="39"/>
  <c r="LE29" i="39"/>
  <c r="LD29" i="39"/>
  <c r="CS29" i="39"/>
  <c r="CQ29" i="39"/>
  <c r="CR29" i="39"/>
  <c r="KS17" i="33"/>
  <c r="KQ17" i="33"/>
  <c r="KR17" i="33"/>
  <c r="JF17" i="33"/>
  <c r="JE17" i="33"/>
  <c r="JD17" i="33"/>
  <c r="BF17" i="33"/>
  <c r="BD17" i="33"/>
  <c r="BE17" i="33"/>
  <c r="AS17" i="33"/>
  <c r="AQ17" i="33"/>
  <c r="AR17" i="33"/>
  <c r="IB69" i="33"/>
  <c r="IB68" i="33"/>
  <c r="ES7" i="39"/>
  <c r="ER7" i="39"/>
  <c r="EQ7" i="39"/>
  <c r="CS7" i="39"/>
  <c r="CQ7" i="39"/>
  <c r="CR7" i="39"/>
  <c r="KF7" i="39"/>
  <c r="KE7" i="39"/>
  <c r="KD7" i="39"/>
  <c r="BS7" i="39"/>
  <c r="BQ7" i="39"/>
  <c r="BR7" i="39"/>
  <c r="ES18" i="39"/>
  <c r="ER18" i="39"/>
  <c r="EQ18" i="39"/>
  <c r="CS18" i="39"/>
  <c r="CQ18" i="39"/>
  <c r="CR18" i="39"/>
  <c r="EF18" i="39"/>
  <c r="EE18" i="39"/>
  <c r="ED18" i="39"/>
  <c r="MF14" i="33"/>
  <c r="ME14" i="33"/>
  <c r="MD14" i="33"/>
  <c r="DF14" i="33"/>
  <c r="DD14" i="33"/>
  <c r="DE14" i="33"/>
  <c r="EF14" i="33"/>
  <c r="EE14" i="33"/>
  <c r="ED14" i="33"/>
  <c r="FS14" i="33"/>
  <c r="FQ14" i="33"/>
  <c r="FR14" i="33"/>
  <c r="EF36" i="39"/>
  <c r="EE36" i="39"/>
  <c r="ED36" i="39"/>
  <c r="GF36" i="39"/>
  <c r="GD36" i="39"/>
  <c r="GE36" i="39"/>
  <c r="HF36" i="39"/>
  <c r="HE36" i="39"/>
  <c r="HD36" i="39"/>
  <c r="Q29" i="11"/>
  <c r="V29" i="11" s="1"/>
  <c r="Q6" i="11"/>
  <c r="U6" i="11"/>
  <c r="Q34" i="11"/>
  <c r="V34" i="11" s="1"/>
  <c r="HF10" i="39"/>
  <c r="HD10" i="39"/>
  <c r="HE10" i="39"/>
  <c r="CF10" i="39"/>
  <c r="CE10" i="39"/>
  <c r="CD10" i="39"/>
  <c r="LS10" i="39"/>
  <c r="LR10" i="39"/>
  <c r="LQ10" i="39"/>
  <c r="EF32" i="33"/>
  <c r="EE32" i="33"/>
  <c r="ED32" i="33"/>
  <c r="LF32" i="33"/>
  <c r="LE32" i="33"/>
  <c r="LD32" i="33"/>
  <c r="KS32" i="33"/>
  <c r="KR32" i="33"/>
  <c r="KQ32" i="33"/>
  <c r="DF15" i="39"/>
  <c r="DD15" i="39"/>
  <c r="DE15" i="39"/>
  <c r="MF15" i="39"/>
  <c r="MD15" i="39"/>
  <c r="ME15" i="39"/>
  <c r="IF15" i="39"/>
  <c r="IE15" i="39"/>
  <c r="ID15" i="39"/>
  <c r="KF15" i="39"/>
  <c r="KD15" i="39"/>
  <c r="KE15" i="39"/>
  <c r="AS16" i="39"/>
  <c r="AR16" i="39"/>
  <c r="AQ16" i="39"/>
  <c r="JS16" i="39"/>
  <c r="JQ16" i="39"/>
  <c r="JR16" i="39"/>
  <c r="FS16" i="39"/>
  <c r="FQ16" i="39"/>
  <c r="FR16" i="39"/>
  <c r="KF27" i="39"/>
  <c r="KE27" i="39"/>
  <c r="KD27" i="39"/>
  <c r="JF27" i="39"/>
  <c r="JE27" i="39"/>
  <c r="JD27" i="39"/>
  <c r="S27" i="39"/>
  <c r="R27" i="39"/>
  <c r="Q27" i="39"/>
  <c r="S38" i="33"/>
  <c r="Q38" i="33"/>
  <c r="R38" i="33"/>
  <c r="CS38" i="33"/>
  <c r="CR38" i="33"/>
  <c r="CQ38" i="33"/>
  <c r="BS38" i="33"/>
  <c r="BR38" i="33"/>
  <c r="BQ38" i="33"/>
  <c r="HS44" i="33"/>
  <c r="HQ44" i="33"/>
  <c r="HR44" i="33"/>
  <c r="DS44" i="33"/>
  <c r="DR44" i="33"/>
  <c r="DQ44" i="33"/>
  <c r="BS44" i="33"/>
  <c r="BR44" i="33"/>
  <c r="BQ44" i="33"/>
  <c r="LS45" i="39"/>
  <c r="LR45" i="39"/>
  <c r="LQ45" i="39"/>
  <c r="DS45" i="39"/>
  <c r="DQ45" i="39"/>
  <c r="DR45" i="39"/>
  <c r="GF45" i="39"/>
  <c r="GE45" i="39"/>
  <c r="GD45" i="39"/>
  <c r="AF45" i="39"/>
  <c r="AD45" i="39"/>
  <c r="AE45" i="39"/>
  <c r="HS34" i="39"/>
  <c r="HQ34" i="39"/>
  <c r="HR34" i="39"/>
  <c r="FS34" i="39"/>
  <c r="FQ34" i="39"/>
  <c r="FR34" i="39"/>
  <c r="JF34" i="39"/>
  <c r="JD34" i="39"/>
  <c r="JE34" i="39"/>
  <c r="CS43" i="39"/>
  <c r="CQ43" i="39"/>
  <c r="CR43" i="39"/>
  <c r="LS43" i="39"/>
  <c r="LR43" i="39"/>
  <c r="LQ43" i="39"/>
  <c r="LF43" i="39"/>
  <c r="LE43" i="39"/>
  <c r="LD43" i="39"/>
  <c r="MF7" i="33"/>
  <c r="MD7" i="33"/>
  <c r="ME7" i="33"/>
  <c r="BF7" i="33"/>
  <c r="BE7" i="33"/>
  <c r="BD7" i="33"/>
  <c r="GS7" i="33"/>
  <c r="GR7" i="33"/>
  <c r="GQ7" i="33"/>
  <c r="AF7" i="33"/>
  <c r="AE7" i="33"/>
  <c r="AD7" i="33"/>
  <c r="MF18" i="33"/>
  <c r="MD18" i="33"/>
  <c r="ME18" i="33"/>
  <c r="BS18" i="33"/>
  <c r="BQ18" i="33"/>
  <c r="BR18" i="33"/>
  <c r="KF18" i="33"/>
  <c r="KD18" i="33"/>
  <c r="KE18" i="33"/>
  <c r="FS28" i="33"/>
  <c r="FR28" i="33"/>
  <c r="FQ28" i="33"/>
  <c r="GS28" i="33"/>
  <c r="GR28" i="33"/>
  <c r="GQ28" i="33"/>
  <c r="IS28" i="33"/>
  <c r="IQ28" i="33"/>
  <c r="IR28" i="33"/>
  <c r="JF37" i="39"/>
  <c r="JD37" i="39"/>
  <c r="JE37" i="39"/>
  <c r="EF37" i="39"/>
  <c r="ED37" i="39"/>
  <c r="EE37" i="39"/>
  <c r="IF37" i="39"/>
  <c r="IE37" i="39"/>
  <c r="ID37" i="39"/>
  <c r="BS27" i="33"/>
  <c r="BR27" i="33"/>
  <c r="BQ27" i="33"/>
  <c r="KS27" i="33"/>
  <c r="KR27" i="33"/>
  <c r="KQ27" i="33"/>
  <c r="JS27" i="33"/>
  <c r="JQ27" i="33"/>
  <c r="JR27" i="33"/>
  <c r="LS9" i="39"/>
  <c r="LQ9" i="39"/>
  <c r="LR9" i="39"/>
  <c r="DF9" i="39"/>
  <c r="DD9" i="39"/>
  <c r="DE9" i="39"/>
  <c r="EF9" i="39"/>
  <c r="EE9" i="39"/>
  <c r="ED9" i="39"/>
  <c r="BF9" i="39"/>
  <c r="BD9" i="39"/>
  <c r="BE9" i="39"/>
  <c r="Q34" i="14"/>
  <c r="V34" i="14" s="1"/>
  <c r="U6" i="14"/>
  <c r="Q6" i="14"/>
  <c r="Q29" i="14"/>
  <c r="V29" i="14" s="1"/>
  <c r="AO68" i="33"/>
  <c r="AO69" i="33"/>
  <c r="S43" i="33"/>
  <c r="R43" i="33"/>
  <c r="Q43" i="33"/>
  <c r="DS43" i="33"/>
  <c r="DQ43" i="33"/>
  <c r="DR43" i="33"/>
  <c r="IF43" i="33"/>
  <c r="IE43" i="33"/>
  <c r="ID43" i="33"/>
  <c r="EF28" i="39"/>
  <c r="EE28" i="39"/>
  <c r="ED28" i="39"/>
  <c r="CF28" i="39"/>
  <c r="CE28" i="39"/>
  <c r="CD28" i="39"/>
  <c r="HF28" i="39"/>
  <c r="HE28" i="39"/>
  <c r="HD28" i="39"/>
  <c r="AF25" i="39"/>
  <c r="AD25" i="39"/>
  <c r="AE25" i="39"/>
  <c r="EF25" i="39"/>
  <c r="ED25" i="39"/>
  <c r="EE25" i="39"/>
  <c r="BS25" i="39"/>
  <c r="BQ25" i="39"/>
  <c r="BR25" i="39"/>
  <c r="GF9" i="33"/>
  <c r="GE9" i="33"/>
  <c r="GD9" i="33"/>
  <c r="BS9" i="33"/>
  <c r="BQ9" i="33"/>
  <c r="BR9" i="33"/>
  <c r="LS9" i="33"/>
  <c r="LQ9" i="33"/>
  <c r="LR9" i="33"/>
  <c r="KS45" i="33"/>
  <c r="KQ45" i="33"/>
  <c r="KR45" i="33"/>
  <c r="LF45" i="33"/>
  <c r="LE45" i="33"/>
  <c r="LD45" i="33"/>
  <c r="S45" i="33"/>
  <c r="Q45" i="33"/>
  <c r="R45" i="33"/>
  <c r="FF42" i="33"/>
  <c r="FE42" i="33"/>
  <c r="FD42" i="33"/>
  <c r="EF42" i="33"/>
  <c r="EE42" i="33"/>
  <c r="ED42" i="33"/>
  <c r="DF42" i="33"/>
  <c r="DE42" i="33"/>
  <c r="DD42" i="33"/>
  <c r="BF42" i="33"/>
  <c r="BE42" i="33"/>
  <c r="BD42" i="33"/>
  <c r="DF30" i="39"/>
  <c r="DE30" i="39"/>
  <c r="DD30" i="39"/>
  <c r="KS30" i="39"/>
  <c r="KQ30" i="39"/>
  <c r="KR30" i="39"/>
  <c r="AF30" i="39"/>
  <c r="AD30" i="39"/>
  <c r="AE30" i="39"/>
  <c r="AS39" i="33"/>
  <c r="AQ39" i="33"/>
  <c r="AR39" i="33"/>
  <c r="LS39" i="33"/>
  <c r="LQ39" i="33"/>
  <c r="LR39" i="33"/>
  <c r="FF17" i="39"/>
  <c r="FD17" i="39"/>
  <c r="FE17" i="39"/>
  <c r="MF17" i="39"/>
  <c r="MD17" i="39"/>
  <c r="ME17" i="39"/>
  <c r="LS17" i="39"/>
  <c r="LQ17" i="39"/>
  <c r="LR17" i="39"/>
  <c r="DS17" i="39"/>
  <c r="DR17" i="39"/>
  <c r="DQ17" i="39"/>
  <c r="MB68" i="33"/>
  <c r="MB69" i="33"/>
  <c r="LF21" i="33"/>
  <c r="LE21" i="33"/>
  <c r="LD21" i="33"/>
  <c r="FF21" i="33"/>
  <c r="FD21" i="33"/>
  <c r="FE21" i="33"/>
  <c r="GF21" i="33"/>
  <c r="GE21" i="33"/>
  <c r="GD21" i="33"/>
  <c r="FF10" i="33"/>
  <c r="FE10" i="33"/>
  <c r="FD10" i="33"/>
  <c r="JS10" i="33"/>
  <c r="JQ10" i="33"/>
  <c r="JR10" i="33"/>
  <c r="FS10" i="33"/>
  <c r="FR10" i="33"/>
  <c r="FQ10" i="33"/>
  <c r="KS32" i="39"/>
  <c r="KQ32" i="39"/>
  <c r="KR32" i="39"/>
  <c r="GS32" i="39"/>
  <c r="GQ32" i="39"/>
  <c r="GR32" i="39"/>
  <c r="IS32" i="39"/>
  <c r="IR32" i="39"/>
  <c r="IQ32" i="39"/>
  <c r="CS32" i="39"/>
  <c r="CR32" i="39"/>
  <c r="CQ32" i="39"/>
  <c r="GF15" i="33"/>
  <c r="GE15" i="33"/>
  <c r="GD15" i="33"/>
  <c r="S15" i="33"/>
  <c r="R15" i="33"/>
  <c r="Q15" i="33"/>
  <c r="BS15" i="33"/>
  <c r="BR15" i="33"/>
  <c r="BQ15" i="33"/>
  <c r="ES31" i="33"/>
  <c r="ER31" i="33"/>
  <c r="EQ31" i="33"/>
  <c r="JS31" i="33"/>
  <c r="JQ31" i="33"/>
  <c r="JR31" i="33"/>
  <c r="KF31" i="33"/>
  <c r="KE31" i="33"/>
  <c r="KD31" i="33"/>
  <c r="LF38" i="39"/>
  <c r="LD38" i="39"/>
  <c r="LE38" i="39"/>
  <c r="JS38" i="39"/>
  <c r="JQ38" i="39"/>
  <c r="JR38" i="39"/>
  <c r="GS38" i="39"/>
  <c r="GQ38" i="39"/>
  <c r="GR38" i="39"/>
  <c r="MF29" i="39"/>
  <c r="MD29" i="39"/>
  <c r="ME29" i="39"/>
  <c r="CF29" i="39"/>
  <c r="CD29" i="39"/>
  <c r="CE29" i="39"/>
  <c r="GS29" i="39"/>
  <c r="GR29" i="39"/>
  <c r="GQ29" i="39"/>
  <c r="JF29" i="39"/>
  <c r="JE29" i="39"/>
  <c r="JD29" i="39"/>
  <c r="MF17" i="33"/>
  <c r="MD17" i="33"/>
  <c r="ME17" i="33"/>
  <c r="FS17" i="33"/>
  <c r="FQ17" i="33"/>
  <c r="FR17" i="33"/>
  <c r="IF17" i="33"/>
  <c r="IE17" i="33"/>
  <c r="ID17" i="33"/>
  <c r="JS7" i="39"/>
  <c r="JQ7" i="39"/>
  <c r="JR7" i="39"/>
  <c r="AF7" i="39"/>
  <c r="AD7" i="39"/>
  <c r="AE7" i="39"/>
  <c r="AS7" i="39"/>
  <c r="AQ7" i="39"/>
  <c r="AR7" i="39"/>
  <c r="HS7" i="39"/>
  <c r="HQ7" i="39"/>
  <c r="HR7" i="39"/>
  <c r="AF18" i="39"/>
  <c r="AD18" i="39"/>
  <c r="AE18" i="39"/>
  <c r="GS18" i="39"/>
  <c r="GR18" i="39"/>
  <c r="GQ18" i="39"/>
  <c r="BF18" i="39"/>
  <c r="BD18" i="39"/>
  <c r="BE18" i="39"/>
  <c r="HS14" i="33"/>
  <c r="HQ14" i="33"/>
  <c r="HR14" i="33"/>
  <c r="BF14" i="33"/>
  <c r="BD14" i="33"/>
  <c r="BE14" i="33"/>
  <c r="AF14" i="33"/>
  <c r="AD14" i="33"/>
  <c r="AE14" i="33"/>
  <c r="DS14" i="33"/>
  <c r="DR14" i="33"/>
  <c r="DQ14" i="33"/>
  <c r="KS36" i="39"/>
  <c r="KR36" i="39"/>
  <c r="KQ36" i="39"/>
  <c r="MF36" i="39"/>
  <c r="ME36" i="39"/>
  <c r="MD36" i="39"/>
  <c r="IF36" i="39"/>
  <c r="IE36" i="39"/>
  <c r="ID36" i="39"/>
  <c r="Q35" i="11"/>
  <c r="V35" i="11" s="1"/>
  <c r="AS10" i="39"/>
  <c r="AQ10" i="39"/>
  <c r="AR10" i="39"/>
  <c r="ES10" i="39"/>
  <c r="ER10" i="39"/>
  <c r="EQ10" i="39"/>
  <c r="DS10" i="39"/>
  <c r="DQ10" i="39"/>
  <c r="DR10" i="39"/>
  <c r="FS10" i="39"/>
  <c r="FQ10" i="39"/>
  <c r="FR10" i="39"/>
  <c r="JS32" i="33"/>
  <c r="JR32" i="33"/>
  <c r="JQ32" i="33"/>
  <c r="GS32" i="33"/>
  <c r="GR32" i="33"/>
  <c r="GQ32" i="33"/>
  <c r="FS32" i="33"/>
  <c r="FQ32" i="33"/>
  <c r="FR32" i="33"/>
  <c r="CS15" i="39"/>
  <c r="CQ15" i="39"/>
  <c r="CR15" i="39"/>
  <c r="AS15" i="39"/>
  <c r="AQ15" i="39"/>
  <c r="AR15" i="39"/>
  <c r="FS15" i="39"/>
  <c r="FR15" i="39"/>
  <c r="FQ15" i="39"/>
  <c r="S16" i="39"/>
  <c r="Q16" i="39"/>
  <c r="R16" i="39"/>
  <c r="HF16" i="39"/>
  <c r="HE16" i="39"/>
  <c r="HD16" i="39"/>
  <c r="LS16" i="39"/>
  <c r="LR16" i="39"/>
  <c r="LQ16" i="39"/>
  <c r="CS27" i="39"/>
  <c r="CR27" i="39"/>
  <c r="CQ27" i="39"/>
  <c r="HF27" i="39"/>
  <c r="HE27" i="39"/>
  <c r="HD27" i="39"/>
  <c r="EF27" i="39"/>
  <c r="EE27" i="39"/>
  <c r="ED27" i="39"/>
  <c r="KS27" i="39"/>
  <c r="KR27" i="39"/>
  <c r="KQ27" i="39"/>
  <c r="MF38" i="33"/>
  <c r="ME38" i="33"/>
  <c r="MD38" i="33"/>
  <c r="KS38" i="33"/>
  <c r="KQ38" i="33"/>
  <c r="KR38" i="33"/>
  <c r="DF38" i="33"/>
  <c r="DD38" i="33"/>
  <c r="DE38" i="33"/>
  <c r="JS44" i="33"/>
  <c r="JR44" i="33"/>
  <c r="JQ44" i="33"/>
  <c r="AF44" i="33"/>
  <c r="AD44" i="33"/>
  <c r="AE44" i="33"/>
  <c r="ES44" i="33"/>
  <c r="EQ44" i="33"/>
  <c r="ER44" i="33"/>
  <c r="ES45" i="39"/>
  <c r="EQ45" i="39"/>
  <c r="ER45" i="39"/>
  <c r="JS45" i="39"/>
  <c r="JQ45" i="39"/>
  <c r="JR45" i="39"/>
  <c r="MF45" i="39"/>
  <c r="MD45" i="39"/>
  <c r="ME45" i="39"/>
  <c r="KF34" i="39"/>
  <c r="KE34" i="39"/>
  <c r="KD34" i="39"/>
  <c r="JS34" i="39"/>
  <c r="JQ34" i="39"/>
  <c r="JR34" i="39"/>
  <c r="S34" i="39"/>
  <c r="Q34" i="39"/>
  <c r="R34" i="39"/>
  <c r="IF34" i="39"/>
  <c r="IE34" i="39"/>
  <c r="ID34" i="39"/>
  <c r="CF43" i="39"/>
  <c r="CD43" i="39"/>
  <c r="CE43" i="39"/>
  <c r="GS43" i="39"/>
  <c r="GQ43" i="39"/>
  <c r="GR43" i="39"/>
  <c r="MF43" i="39"/>
  <c r="ME43" i="39"/>
  <c r="MD43" i="39"/>
  <c r="CF7" i="33"/>
  <c r="CE7" i="33"/>
  <c r="CD7" i="33"/>
  <c r="KS7" i="33"/>
  <c r="KQ7" i="33"/>
  <c r="KR7" i="33"/>
  <c r="IF7" i="33"/>
  <c r="IE7" i="33"/>
  <c r="ID7" i="33"/>
  <c r="BS7" i="33"/>
  <c r="BR7" i="33"/>
  <c r="BQ7" i="33"/>
  <c r="GF18" i="33"/>
  <c r="GE18" i="33"/>
  <c r="GD18" i="33"/>
  <c r="HF18" i="33"/>
  <c r="HE18" i="33"/>
  <c r="HD18" i="33"/>
  <c r="BF18" i="33"/>
  <c r="BE18" i="33"/>
  <c r="BD18" i="33"/>
  <c r="EF28" i="33"/>
  <c r="ED28" i="33"/>
  <c r="EE28" i="33"/>
  <c r="HF28" i="33"/>
  <c r="HD28" i="33"/>
  <c r="HE28" i="33"/>
  <c r="KF28" i="33"/>
  <c r="KD28" i="33"/>
  <c r="KE28" i="33"/>
  <c r="KS37" i="39"/>
  <c r="KQ37" i="39"/>
  <c r="KR37" i="39"/>
  <c r="AF37" i="39"/>
  <c r="AE37" i="39"/>
  <c r="AD37" i="39"/>
  <c r="JS37" i="39"/>
  <c r="JQ37" i="39"/>
  <c r="JR37" i="39"/>
  <c r="LF27" i="33"/>
  <c r="LD27" i="33"/>
  <c r="LE27" i="33"/>
  <c r="EF27" i="33"/>
  <c r="EE27" i="33"/>
  <c r="ED27" i="33"/>
  <c r="IS27" i="33"/>
  <c r="IR27" i="33"/>
  <c r="IQ27" i="33"/>
  <c r="Q19" i="13"/>
  <c r="V19" i="13" s="1"/>
  <c r="JF9" i="39"/>
  <c r="JD9" i="39"/>
  <c r="JE9" i="39"/>
  <c r="BS9" i="39"/>
  <c r="BR9" i="39"/>
  <c r="BQ9" i="39"/>
  <c r="CS9" i="39"/>
  <c r="CQ9" i="39"/>
  <c r="CR9" i="39"/>
  <c r="JF43" i="33"/>
  <c r="JD43" i="33"/>
  <c r="JE43" i="33"/>
  <c r="EF43" i="33"/>
  <c r="EE43" i="33"/>
  <c r="ED43" i="33"/>
  <c r="MF43" i="33"/>
  <c r="MD43" i="33"/>
  <c r="ME43" i="33"/>
  <c r="CS28" i="39"/>
  <c r="CQ28" i="39"/>
  <c r="CR28" i="39"/>
  <c r="IF28" i="39"/>
  <c r="IE28" i="39"/>
  <c r="ID28" i="39"/>
  <c r="KS28" i="39"/>
  <c r="KQ28" i="39"/>
  <c r="KR28" i="39"/>
  <c r="DF25" i="39"/>
  <c r="DD25" i="39"/>
  <c r="DE25" i="39"/>
  <c r="IF25" i="39"/>
  <c r="ID25" i="39"/>
  <c r="IE25" i="39"/>
  <c r="AS25" i="39"/>
  <c r="AR25" i="39"/>
  <c r="AQ25" i="39"/>
  <c r="FS9" i="33"/>
  <c r="FR9" i="33"/>
  <c r="FQ9" i="33"/>
  <c r="IF9" i="33"/>
  <c r="ID9" i="33"/>
  <c r="IE9" i="33"/>
  <c r="AF9" i="33"/>
  <c r="AE9" i="33"/>
  <c r="AD9" i="33"/>
  <c r="JF45" i="33"/>
  <c r="JE45" i="33"/>
  <c r="JD45" i="33"/>
  <c r="GS45" i="33"/>
  <c r="GR45" i="33"/>
  <c r="GQ45" i="33"/>
  <c r="EF45" i="33"/>
  <c r="ED45" i="33"/>
  <c r="EE45" i="33"/>
  <c r="BS42" i="33"/>
  <c r="BQ42" i="33"/>
  <c r="BR42" i="33"/>
  <c r="HS42" i="33"/>
  <c r="HR42" i="33"/>
  <c r="HQ42" i="33"/>
  <c r="S42" i="33"/>
  <c r="R42" i="33"/>
  <c r="Q42" i="33"/>
  <c r="CF42" i="33"/>
  <c r="CD42" i="33"/>
  <c r="CE42" i="33"/>
  <c r="ES30" i="39"/>
  <c r="ER30" i="39"/>
  <c r="EQ30" i="39"/>
  <c r="CS30" i="39"/>
  <c r="CR30" i="39"/>
  <c r="CQ30" i="39"/>
  <c r="KF30" i="39"/>
  <c r="KD30" i="39"/>
  <c r="KE30" i="39"/>
  <c r="GO69" i="33"/>
  <c r="GO68" i="33"/>
  <c r="LS41" i="39"/>
  <c r="LQ41" i="39"/>
  <c r="LR41" i="39"/>
  <c r="FS22" i="33"/>
  <c r="FR22" i="33"/>
  <c r="FQ22" i="33"/>
  <c r="IS6" i="39"/>
  <c r="IP69" i="39"/>
  <c r="IQ6" i="39"/>
  <c r="IR6" i="39"/>
  <c r="DS42" i="39"/>
  <c r="DR42" i="39"/>
  <c r="DQ42" i="39"/>
  <c r="GF35" i="39"/>
  <c r="GD35" i="39"/>
  <c r="GE35" i="39"/>
  <c r="KF41" i="33"/>
  <c r="KD41" i="33"/>
  <c r="KE41" i="33"/>
  <c r="DS23" i="33"/>
  <c r="DR23" i="33"/>
  <c r="DQ23" i="33"/>
  <c r="FF30" i="33"/>
  <c r="FD30" i="33"/>
  <c r="FE30" i="33"/>
  <c r="EF46" i="39"/>
  <c r="EE46" i="39"/>
  <c r="ED46" i="39"/>
  <c r="DS20" i="39"/>
  <c r="DQ20" i="39"/>
  <c r="DR20" i="39"/>
  <c r="DS22" i="39"/>
  <c r="DQ22" i="39"/>
  <c r="DR22" i="39"/>
  <c r="BS11" i="39"/>
  <c r="BR11" i="39"/>
  <c r="BQ11" i="39"/>
  <c r="FS6" i="33"/>
  <c r="FQ6" i="33"/>
  <c r="FR6" i="33"/>
  <c r="LF24" i="39"/>
  <c r="LD24" i="39"/>
  <c r="LE24" i="39"/>
  <c r="JS8" i="33"/>
  <c r="JQ8" i="33"/>
  <c r="JR8" i="33"/>
  <c r="AF8" i="33"/>
  <c r="AD8" i="33"/>
  <c r="AE8" i="33"/>
  <c r="CS23" i="39"/>
  <c r="CR23" i="39"/>
  <c r="CQ23" i="39"/>
  <c r="DF23" i="39"/>
  <c r="DE23" i="39"/>
  <c r="DD23" i="39"/>
  <c r="KF39" i="39"/>
  <c r="KD39" i="39"/>
  <c r="KE39" i="39"/>
  <c r="AF13" i="39"/>
  <c r="AD13" i="39"/>
  <c r="AE13" i="39"/>
  <c r="ES13" i="39"/>
  <c r="ER13" i="39"/>
  <c r="EQ13" i="39"/>
  <c r="GF36" i="33"/>
  <c r="GE36" i="33"/>
  <c r="GD36" i="33"/>
  <c r="CF36" i="33"/>
  <c r="CE36" i="33"/>
  <c r="CD36" i="33"/>
  <c r="LS20" i="33"/>
  <c r="LR20" i="33"/>
  <c r="LQ20" i="33"/>
  <c r="GF21" i="39"/>
  <c r="GD21" i="39"/>
  <c r="GE21" i="39"/>
  <c r="JS21" i="39"/>
  <c r="JQ21" i="39"/>
  <c r="JR21" i="39"/>
  <c r="FS16" i="33"/>
  <c r="FQ16" i="33"/>
  <c r="FR16" i="33"/>
  <c r="BS16" i="33"/>
  <c r="BR16" i="33"/>
  <c r="BQ16" i="33"/>
  <c r="ES31" i="39"/>
  <c r="EQ31" i="39"/>
  <c r="ER31" i="39"/>
  <c r="KS24" i="33"/>
  <c r="KR24" i="33"/>
  <c r="KQ24" i="33"/>
  <c r="GF24" i="33"/>
  <c r="GE24" i="33"/>
  <c r="GD24" i="33"/>
  <c r="CS44" i="39"/>
  <c r="CR44" i="39"/>
  <c r="CQ44" i="39"/>
  <c r="BF44" i="39"/>
  <c r="BD44" i="39"/>
  <c r="BE44" i="39"/>
  <c r="S29" i="33"/>
  <c r="Q29" i="33"/>
  <c r="R29" i="33"/>
  <c r="AS29" i="33"/>
  <c r="AR29" i="33"/>
  <c r="AQ29" i="33"/>
  <c r="KS29" i="33"/>
  <c r="KR29" i="33"/>
  <c r="KQ29" i="33"/>
  <c r="HF34" i="33"/>
  <c r="HD34" i="33"/>
  <c r="HE34" i="33"/>
  <c r="MF34" i="33"/>
  <c r="ME34" i="33"/>
  <c r="MD34" i="33"/>
  <c r="IF34" i="33"/>
  <c r="IE34" i="33"/>
  <c r="ID34" i="33"/>
  <c r="DF35" i="33"/>
  <c r="DE35" i="33"/>
  <c r="DD35" i="33"/>
  <c r="KS35" i="33"/>
  <c r="KQ35" i="33"/>
  <c r="KR35" i="33"/>
  <c r="CS35" i="33"/>
  <c r="CR35" i="33"/>
  <c r="CQ35" i="33"/>
  <c r="AS35" i="33"/>
  <c r="AR35" i="33"/>
  <c r="AQ35" i="33"/>
  <c r="FS41" i="39"/>
  <c r="FR41" i="39"/>
  <c r="FQ41" i="39"/>
  <c r="KF41" i="39"/>
  <c r="KE41" i="39"/>
  <c r="KD41" i="39"/>
  <c r="GF41" i="39"/>
  <c r="GE41" i="39"/>
  <c r="GD41" i="39"/>
  <c r="IF25" i="33"/>
  <c r="IE25" i="33"/>
  <c r="ID25" i="33"/>
  <c r="IS25" i="33"/>
  <c r="IR25" i="33"/>
  <c r="IQ25" i="33"/>
  <c r="MF25" i="33"/>
  <c r="MD25" i="33"/>
  <c r="ME25" i="33"/>
  <c r="HS22" i="33"/>
  <c r="HQ22" i="33"/>
  <c r="HR22" i="33"/>
  <c r="JS22" i="33"/>
  <c r="JQ22" i="33"/>
  <c r="JR22" i="33"/>
  <c r="BF22" i="33"/>
  <c r="BD22" i="33"/>
  <c r="BE22" i="33"/>
  <c r="LF6" i="39"/>
  <c r="LC69" i="39"/>
  <c r="LD6" i="39"/>
  <c r="LE6" i="39"/>
  <c r="AS6" i="39"/>
  <c r="AP69" i="39"/>
  <c r="AR6" i="39"/>
  <c r="AQ6" i="39"/>
  <c r="KF6" i="39"/>
  <c r="KE6" i="39"/>
  <c r="KC69" i="39"/>
  <c r="KD6" i="39"/>
  <c r="LF37" i="33"/>
  <c r="LD37" i="33"/>
  <c r="LE37" i="33"/>
  <c r="AF37" i="33"/>
  <c r="AD37" i="33"/>
  <c r="AE37" i="33"/>
  <c r="CF37" i="33"/>
  <c r="CD37" i="33"/>
  <c r="CE37" i="33"/>
  <c r="FF42" i="39"/>
  <c r="FE42" i="39"/>
  <c r="FD42" i="39"/>
  <c r="KF42" i="39"/>
  <c r="KD42" i="39"/>
  <c r="KE42" i="39"/>
  <c r="HS42" i="39"/>
  <c r="HQ42" i="39"/>
  <c r="HR42" i="39"/>
  <c r="HF42" i="39"/>
  <c r="HE42" i="39"/>
  <c r="HD42" i="39"/>
  <c r="CS46" i="33"/>
  <c r="CR46" i="33"/>
  <c r="CQ46" i="33"/>
  <c r="FS46" i="33"/>
  <c r="FQ46" i="33"/>
  <c r="FR46" i="33"/>
  <c r="JS46" i="33"/>
  <c r="JQ46" i="33"/>
  <c r="JR46" i="33"/>
  <c r="KS46" i="33"/>
  <c r="KQ46" i="33"/>
  <c r="KR46" i="33"/>
  <c r="KF14" i="39"/>
  <c r="KE14" i="39"/>
  <c r="KD14" i="39"/>
  <c r="HF14" i="39"/>
  <c r="HE14" i="39"/>
  <c r="HD14" i="39"/>
  <c r="IS14" i="39"/>
  <c r="IR14" i="39"/>
  <c r="IQ14" i="39"/>
  <c r="LF35" i="39"/>
  <c r="LE35" i="39"/>
  <c r="LD35" i="39"/>
  <c r="JS35" i="39"/>
  <c r="JQ35" i="39"/>
  <c r="JR35" i="39"/>
  <c r="AS35" i="39"/>
  <c r="AR35" i="39"/>
  <c r="AQ35" i="39"/>
  <c r="HS41" i="33"/>
  <c r="HR41" i="33"/>
  <c r="HQ41" i="33"/>
  <c r="AS41" i="33"/>
  <c r="AR41" i="33"/>
  <c r="AQ41" i="33"/>
  <c r="JF41" i="33"/>
  <c r="JD41" i="33"/>
  <c r="JE41" i="33"/>
  <c r="AF11" i="33"/>
  <c r="AD11" i="33"/>
  <c r="AE11" i="33"/>
  <c r="BS11" i="33"/>
  <c r="BQ11" i="33"/>
  <c r="BR11" i="33"/>
  <c r="ES11" i="33"/>
  <c r="EQ11" i="33"/>
  <c r="ER11" i="33"/>
  <c r="CS8" i="39"/>
  <c r="CQ8" i="39"/>
  <c r="CR8" i="39"/>
  <c r="KS8" i="39"/>
  <c r="KQ8" i="39"/>
  <c r="KR8" i="39"/>
  <c r="DS8" i="39"/>
  <c r="DR8" i="39"/>
  <c r="DQ8" i="39"/>
  <c r="IF8" i="39"/>
  <c r="ID8" i="39"/>
  <c r="IE8" i="39"/>
  <c r="LF23" i="33"/>
  <c r="LE23" i="33"/>
  <c r="LD23" i="33"/>
  <c r="BS23" i="33"/>
  <c r="BQ23" i="33"/>
  <c r="BR23" i="33"/>
  <c r="JS23" i="33"/>
  <c r="JQ23" i="33"/>
  <c r="JR23" i="33"/>
  <c r="KS30" i="33"/>
  <c r="KR30" i="33"/>
  <c r="KQ30" i="33"/>
  <c r="BS30" i="33"/>
  <c r="BR30" i="33"/>
  <c r="BQ30" i="33"/>
  <c r="JF30" i="33"/>
  <c r="JE30" i="33"/>
  <c r="JD30" i="33"/>
  <c r="HS13" i="33"/>
  <c r="HR13" i="33"/>
  <c r="HQ13" i="33"/>
  <c r="S13" i="33"/>
  <c r="Q13" i="33"/>
  <c r="R13" i="33"/>
  <c r="FS13" i="33"/>
  <c r="FR13" i="33"/>
  <c r="FQ13" i="33"/>
  <c r="GS13" i="33"/>
  <c r="GQ13" i="33"/>
  <c r="GR13" i="33"/>
  <c r="DB69" i="33"/>
  <c r="DB68" i="33"/>
  <c r="HS46" i="39"/>
  <c r="HR46" i="39"/>
  <c r="HQ46" i="39"/>
  <c r="KF46" i="39"/>
  <c r="KD46" i="39"/>
  <c r="KE46" i="39"/>
  <c r="MF46" i="39"/>
  <c r="MD46" i="39"/>
  <c r="ME46" i="39"/>
  <c r="Q34" i="10"/>
  <c r="V34" i="10" s="1"/>
  <c r="U6" i="10"/>
  <c r="Q6" i="10"/>
  <c r="Q29" i="10"/>
  <c r="V29" i="10" s="1"/>
  <c r="BF20" i="39"/>
  <c r="BD20" i="39"/>
  <c r="BE20" i="39"/>
  <c r="JS20" i="39"/>
  <c r="JR20" i="39"/>
  <c r="JQ20" i="39"/>
  <c r="CS20" i="39"/>
  <c r="CQ20" i="39"/>
  <c r="CR20" i="39"/>
  <c r="KF22" i="39"/>
  <c r="KD22" i="39"/>
  <c r="KE22" i="39"/>
  <c r="ES22" i="39"/>
  <c r="EQ22" i="39"/>
  <c r="ER22" i="39"/>
  <c r="IS22" i="39"/>
  <c r="IR22" i="39"/>
  <c r="IQ22" i="39"/>
  <c r="BS22" i="39"/>
  <c r="BQ22" i="39"/>
  <c r="BR22" i="39"/>
  <c r="MF11" i="39"/>
  <c r="MD11" i="39"/>
  <c r="ME11" i="39"/>
  <c r="ES11" i="39"/>
  <c r="ER11" i="39"/>
  <c r="EQ11" i="39"/>
  <c r="LF11" i="39"/>
  <c r="LD11" i="39"/>
  <c r="LE11" i="39"/>
  <c r="GS6" i="33"/>
  <c r="GQ6" i="33"/>
  <c r="GR6" i="33"/>
  <c r="GF6" i="33"/>
  <c r="GD6" i="33"/>
  <c r="GE6" i="33"/>
  <c r="FF6" i="33"/>
  <c r="FD6" i="33"/>
  <c r="FE6" i="33"/>
  <c r="AS24" i="39"/>
  <c r="AR24" i="39"/>
  <c r="AQ24" i="39"/>
  <c r="ES24" i="39"/>
  <c r="EQ24" i="39"/>
  <c r="ER24" i="39"/>
  <c r="GF24" i="39"/>
  <c r="GD24" i="39"/>
  <c r="GE24" i="39"/>
  <c r="KS8" i="33"/>
  <c r="KR8" i="33"/>
  <c r="KQ8" i="33"/>
  <c r="DS8" i="33"/>
  <c r="DQ8" i="33"/>
  <c r="DR8" i="33"/>
  <c r="ES8" i="33"/>
  <c r="ER8" i="33"/>
  <c r="EQ8" i="33"/>
  <c r="ES23" i="39"/>
  <c r="ER23" i="39"/>
  <c r="EQ23" i="39"/>
  <c r="BS23" i="39"/>
  <c r="BR23" i="39"/>
  <c r="BQ23" i="39"/>
  <c r="GS23" i="39"/>
  <c r="GR23" i="39"/>
  <c r="GQ23" i="39"/>
  <c r="BF23" i="39"/>
  <c r="BD23" i="39"/>
  <c r="BE23" i="39"/>
  <c r="GS39" i="39"/>
  <c r="GQ39" i="39"/>
  <c r="GR39" i="39"/>
  <c r="FS39" i="39"/>
  <c r="FR39" i="39"/>
  <c r="FQ39" i="39"/>
  <c r="KS39" i="39"/>
  <c r="KR39" i="39"/>
  <c r="KQ39" i="39"/>
  <c r="HQ39" i="39"/>
  <c r="HR39" i="39"/>
  <c r="HS39" i="39"/>
  <c r="HF13" i="39"/>
  <c r="HE13" i="39"/>
  <c r="HD13" i="39"/>
  <c r="BS13" i="39"/>
  <c r="BQ13" i="39"/>
  <c r="BR13" i="39"/>
  <c r="CF13" i="39"/>
  <c r="CD13" i="39"/>
  <c r="CE13" i="39"/>
  <c r="DF36" i="33"/>
  <c r="DE36" i="33"/>
  <c r="DD36" i="33"/>
  <c r="HF36" i="33"/>
  <c r="HD36" i="33"/>
  <c r="HE36" i="33"/>
  <c r="FS36" i="33"/>
  <c r="FR36" i="33"/>
  <c r="FQ36" i="33"/>
  <c r="IF20" i="33"/>
  <c r="IE20" i="33"/>
  <c r="ID20" i="33"/>
  <c r="BF20" i="33"/>
  <c r="BD20" i="33"/>
  <c r="BE20" i="33"/>
  <c r="AS20" i="33"/>
  <c r="AQ20" i="33"/>
  <c r="AR20" i="33"/>
  <c r="CF21" i="39"/>
  <c r="CD21" i="39"/>
  <c r="CE21" i="39"/>
  <c r="EF21" i="39"/>
  <c r="ED21" i="39"/>
  <c r="EE21" i="39"/>
  <c r="AF21" i="39"/>
  <c r="AE21" i="39"/>
  <c r="AD21" i="39"/>
  <c r="S16" i="33"/>
  <c r="R16" i="33"/>
  <c r="Q16" i="33"/>
  <c r="KS16" i="33"/>
  <c r="KQ16" i="33"/>
  <c r="KR16" i="33"/>
  <c r="IF16" i="33"/>
  <c r="IE16" i="33"/>
  <c r="ID16" i="33"/>
  <c r="BS31" i="39"/>
  <c r="BQ31" i="39"/>
  <c r="BR31" i="39"/>
  <c r="GF31" i="39"/>
  <c r="GD31" i="39"/>
  <c r="GE31" i="39"/>
  <c r="HS31" i="39"/>
  <c r="HQ31" i="39"/>
  <c r="HR31" i="39"/>
  <c r="IF24" i="33"/>
  <c r="IE24" i="33"/>
  <c r="ID24" i="33"/>
  <c r="EF24" i="33"/>
  <c r="EE24" i="33"/>
  <c r="ED24" i="33"/>
  <c r="FF24" i="33"/>
  <c r="FD24" i="33"/>
  <c r="FE24" i="33"/>
  <c r="LS44" i="39"/>
  <c r="LQ44" i="39"/>
  <c r="LR44" i="39"/>
  <c r="MF44" i="39"/>
  <c r="ME44" i="39"/>
  <c r="MD44" i="39"/>
  <c r="ES44" i="39"/>
  <c r="ER44" i="39"/>
  <c r="EQ44" i="39"/>
  <c r="BF29" i="33"/>
  <c r="BE29" i="33"/>
  <c r="BD29" i="33"/>
  <c r="IF29" i="33"/>
  <c r="IE29" i="33"/>
  <c r="ID29" i="33"/>
  <c r="KF29" i="33"/>
  <c r="KE29" i="33"/>
  <c r="KD29" i="33"/>
  <c r="EF29" i="33"/>
  <c r="ED29" i="33"/>
  <c r="EE29" i="33"/>
  <c r="AF34" i="33"/>
  <c r="AD34" i="33"/>
  <c r="AE34" i="33"/>
  <c r="LS34" i="33"/>
  <c r="LQ34" i="33"/>
  <c r="LR34" i="33"/>
  <c r="IS34" i="33"/>
  <c r="IR34" i="33"/>
  <c r="IQ34" i="33"/>
  <c r="LF39" i="33"/>
  <c r="LD39" i="33"/>
  <c r="LE39" i="33"/>
  <c r="DF39" i="33"/>
  <c r="DD39" i="33"/>
  <c r="DE39" i="33"/>
  <c r="MF39" i="33"/>
  <c r="ME39" i="33"/>
  <c r="MD39" i="33"/>
  <c r="BF17" i="39"/>
  <c r="BE17" i="39"/>
  <c r="BD17" i="39"/>
  <c r="LF17" i="39"/>
  <c r="LE17" i="39"/>
  <c r="LD17" i="39"/>
  <c r="HF17" i="39"/>
  <c r="HD17" i="39"/>
  <c r="HE17" i="39"/>
  <c r="AS17" i="39"/>
  <c r="AQ17" i="39"/>
  <c r="AR17" i="39"/>
  <c r="BF21" i="33"/>
  <c r="BD21" i="33"/>
  <c r="BE21" i="33"/>
  <c r="JF21" i="33"/>
  <c r="JD21" i="33"/>
  <c r="JE21" i="33"/>
  <c r="IF21" i="33"/>
  <c r="ID21" i="33"/>
  <c r="IE21" i="33"/>
  <c r="KF21" i="33"/>
  <c r="KE21" i="33"/>
  <c r="KD21" i="33"/>
  <c r="EF10" i="33"/>
  <c r="EE10" i="33"/>
  <c r="ED10" i="33"/>
  <c r="ES10" i="33"/>
  <c r="EQ10" i="33"/>
  <c r="ER10" i="33"/>
  <c r="KF10" i="33"/>
  <c r="KE10" i="33"/>
  <c r="KD10" i="33"/>
  <c r="MF32" i="39"/>
  <c r="ME32" i="39"/>
  <c r="MD32" i="39"/>
  <c r="FF32" i="39"/>
  <c r="FE32" i="39"/>
  <c r="FD32" i="39"/>
  <c r="CF32" i="39"/>
  <c r="CD32" i="39"/>
  <c r="CE32" i="39"/>
  <c r="KS15" i="33"/>
  <c r="KR15" i="33"/>
  <c r="KQ15" i="33"/>
  <c r="JS15" i="33"/>
  <c r="JQ15" i="33"/>
  <c r="JR15" i="33"/>
  <c r="LF15" i="33"/>
  <c r="LD15" i="33"/>
  <c r="LE15" i="33"/>
  <c r="ES15" i="33"/>
  <c r="EQ15" i="33"/>
  <c r="ER15" i="33"/>
  <c r="DF31" i="33"/>
  <c r="DD31" i="33"/>
  <c r="DE31" i="33"/>
  <c r="MF31" i="33"/>
  <c r="ME31" i="33"/>
  <c r="MD31" i="33"/>
  <c r="LF31" i="33"/>
  <c r="LD31" i="33"/>
  <c r="LE31" i="33"/>
  <c r="DS38" i="39"/>
  <c r="DR38" i="39"/>
  <c r="DQ38" i="39"/>
  <c r="MF38" i="39"/>
  <c r="MD38" i="39"/>
  <c r="ME38" i="39"/>
  <c r="CS38" i="39"/>
  <c r="CR38" i="39"/>
  <c r="CQ38" i="39"/>
  <c r="GF38" i="39"/>
  <c r="GD38" i="39"/>
  <c r="GE38" i="39"/>
  <c r="Q28" i="14"/>
  <c r="V28" i="14" s="1"/>
  <c r="KF29" i="39"/>
  <c r="KD29" i="39"/>
  <c r="KE29" i="39"/>
  <c r="LS29" i="39"/>
  <c r="LQ29" i="39"/>
  <c r="LR29" i="39"/>
  <c r="BF29" i="39"/>
  <c r="BE29" i="39"/>
  <c r="BD29" i="39"/>
  <c r="CS17" i="33"/>
  <c r="CR17" i="33"/>
  <c r="CQ17" i="33"/>
  <c r="FF17" i="33"/>
  <c r="FE17" i="33"/>
  <c r="FD17" i="33"/>
  <c r="AF17" i="33"/>
  <c r="AE17" i="33"/>
  <c r="AD17" i="33"/>
  <c r="LB69" i="33"/>
  <c r="LB68" i="33"/>
  <c r="Q5" i="14"/>
  <c r="U5" i="14"/>
  <c r="Q24" i="14"/>
  <c r="V24" i="14" s="1"/>
  <c r="Q33" i="14"/>
  <c r="V33" i="14" s="1"/>
  <c r="CF7" i="39"/>
  <c r="CE7" i="39"/>
  <c r="CD7" i="39"/>
  <c r="JF7" i="39"/>
  <c r="JE7" i="39"/>
  <c r="JD7" i="39"/>
  <c r="FS7" i="39"/>
  <c r="FR7" i="39"/>
  <c r="FQ7" i="39"/>
  <c r="DS18" i="39"/>
  <c r="DR18" i="39"/>
  <c r="DQ18" i="39"/>
  <c r="IF18" i="39"/>
  <c r="ID18" i="39"/>
  <c r="IE18" i="39"/>
  <c r="BS18" i="39"/>
  <c r="BQ18" i="39"/>
  <c r="BR18" i="39"/>
  <c r="GF14" i="33"/>
  <c r="GD14" i="33"/>
  <c r="GE14" i="33"/>
  <c r="AS14" i="33"/>
  <c r="AQ14" i="33"/>
  <c r="AR14" i="33"/>
  <c r="HF14" i="33"/>
  <c r="HD14" i="33"/>
  <c r="HE14" i="33"/>
  <c r="BF36" i="39"/>
  <c r="BD36" i="39"/>
  <c r="BE36" i="39"/>
  <c r="GS36" i="39"/>
  <c r="GQ36" i="39"/>
  <c r="GR36" i="39"/>
  <c r="DF36" i="39"/>
  <c r="DD36" i="39"/>
  <c r="DE36" i="39"/>
  <c r="MF10" i="39"/>
  <c r="ME10" i="39"/>
  <c r="MD10" i="39"/>
  <c r="AF10" i="39"/>
  <c r="AD10" i="39"/>
  <c r="AE10" i="39"/>
  <c r="DF10" i="39"/>
  <c r="DD10" i="39"/>
  <c r="DE10" i="39"/>
  <c r="JS10" i="39"/>
  <c r="JR10" i="39"/>
  <c r="JQ10" i="39"/>
  <c r="CF32" i="33"/>
  <c r="CD32" i="33"/>
  <c r="CE32" i="33"/>
  <c r="IS32" i="33"/>
  <c r="IR32" i="33"/>
  <c r="IQ32" i="33"/>
  <c r="GF32" i="33"/>
  <c r="GE32" i="33"/>
  <c r="GD32" i="33"/>
  <c r="JF15" i="39"/>
  <c r="JE15" i="39"/>
  <c r="JD15" i="39"/>
  <c r="KS15" i="39"/>
  <c r="KQ15" i="39"/>
  <c r="KR15" i="39"/>
  <c r="GF15" i="39"/>
  <c r="GE15" i="39"/>
  <c r="GD15" i="39"/>
  <c r="CF16" i="39"/>
  <c r="CE16" i="39"/>
  <c r="CD16" i="39"/>
  <c r="GS16" i="39"/>
  <c r="GQ16" i="39"/>
  <c r="GR16" i="39"/>
  <c r="AF16" i="39"/>
  <c r="AE16" i="39"/>
  <c r="AD16" i="39"/>
  <c r="LF27" i="39"/>
  <c r="LD27" i="39"/>
  <c r="LE27" i="39"/>
  <c r="ES27" i="39"/>
  <c r="EQ27" i="39"/>
  <c r="ER27" i="39"/>
  <c r="IS27" i="39"/>
  <c r="IR27" i="39"/>
  <c r="IQ27" i="39"/>
  <c r="AS27" i="39"/>
  <c r="AQ27" i="39"/>
  <c r="AR27" i="39"/>
  <c r="JF38" i="33"/>
  <c r="JE38" i="33"/>
  <c r="JD38" i="33"/>
  <c r="CF38" i="33"/>
  <c r="CD38" i="33"/>
  <c r="CE38" i="33"/>
  <c r="AS38" i="33"/>
  <c r="AQ38" i="33"/>
  <c r="AR38" i="33"/>
  <c r="JF44" i="33"/>
  <c r="JE44" i="33"/>
  <c r="JD44" i="33"/>
  <c r="DF44" i="33"/>
  <c r="DD44" i="33"/>
  <c r="DE44" i="33"/>
  <c r="EF44" i="33"/>
  <c r="ED44" i="33"/>
  <c r="EE44" i="33"/>
  <c r="IF45" i="39"/>
  <c r="ID45" i="39"/>
  <c r="IE45" i="39"/>
  <c r="KS45" i="39"/>
  <c r="KR45" i="39"/>
  <c r="KQ45" i="39"/>
  <c r="HS45" i="39"/>
  <c r="HR45" i="39"/>
  <c r="HQ45" i="39"/>
  <c r="AS34" i="39"/>
  <c r="AQ34" i="39"/>
  <c r="AR34" i="39"/>
  <c r="LS34" i="39"/>
  <c r="LQ34" i="39"/>
  <c r="LR34" i="39"/>
  <c r="IS34" i="39"/>
  <c r="IR34" i="39"/>
  <c r="IQ34" i="39"/>
  <c r="FF34" i="39"/>
  <c r="FD34" i="39"/>
  <c r="FE34" i="39"/>
  <c r="CO69" i="33"/>
  <c r="CO68" i="33"/>
  <c r="BS43" i="39"/>
  <c r="BR43" i="39"/>
  <c r="BQ43" i="39"/>
  <c r="FF43" i="39"/>
  <c r="FD43" i="39"/>
  <c r="FE43" i="39"/>
  <c r="IF43" i="39"/>
  <c r="IE43" i="39"/>
  <c r="ID43" i="39"/>
  <c r="AS7" i="33"/>
  <c r="AR7" i="33"/>
  <c r="AQ7" i="33"/>
  <c r="EF7" i="33"/>
  <c r="ED7" i="33"/>
  <c r="EE7" i="33"/>
  <c r="HS7" i="33"/>
  <c r="HR7" i="33"/>
  <c r="HQ7" i="33"/>
  <c r="FF18" i="33"/>
  <c r="FE18" i="33"/>
  <c r="FD18" i="33"/>
  <c r="FS18" i="33"/>
  <c r="FR18" i="33"/>
  <c r="FQ18" i="33"/>
  <c r="JF18" i="33"/>
  <c r="JE18" i="33"/>
  <c r="JD18" i="33"/>
  <c r="CF18" i="33"/>
  <c r="CE18" i="33"/>
  <c r="CD18" i="33"/>
  <c r="AS28" i="33"/>
  <c r="AQ28" i="33"/>
  <c r="AR28" i="33"/>
  <c r="IF28" i="33"/>
  <c r="ID28" i="33"/>
  <c r="IE28" i="33"/>
  <c r="ES28" i="33"/>
  <c r="ER28" i="33"/>
  <c r="EQ28" i="33"/>
  <c r="LF37" i="39"/>
  <c r="LD37" i="39"/>
  <c r="LE37" i="39"/>
  <c r="BF37" i="39"/>
  <c r="BD37" i="39"/>
  <c r="BE37" i="39"/>
  <c r="CF37" i="39"/>
  <c r="CE37" i="39"/>
  <c r="CD37" i="39"/>
  <c r="DS27" i="33"/>
  <c r="DQ27" i="33"/>
  <c r="DR27" i="33"/>
  <c r="GS27" i="33"/>
  <c r="GR27" i="33"/>
  <c r="GQ27" i="33"/>
  <c r="JF27" i="33"/>
  <c r="JE27" i="33"/>
  <c r="JD27" i="33"/>
  <c r="JS9" i="39"/>
  <c r="JR9" i="39"/>
  <c r="JQ9" i="39"/>
  <c r="S9" i="39"/>
  <c r="Q9" i="39"/>
  <c r="R9" i="39"/>
  <c r="GS9" i="39"/>
  <c r="GR9" i="39"/>
  <c r="GQ9" i="39"/>
  <c r="IS43" i="33"/>
  <c r="IQ43" i="33"/>
  <c r="IR43" i="33"/>
  <c r="BS43" i="33"/>
  <c r="BQ43" i="33"/>
  <c r="BR43" i="33"/>
  <c r="HS43" i="33"/>
  <c r="HR43" i="33"/>
  <c r="HQ43" i="33"/>
  <c r="S28" i="39"/>
  <c r="R28" i="39"/>
  <c r="Q28" i="39"/>
  <c r="JF28" i="39"/>
  <c r="JE28" i="39"/>
  <c r="JD28" i="39"/>
  <c r="HS28" i="39"/>
  <c r="HR28" i="39"/>
  <c r="HQ28" i="39"/>
  <c r="GF25" i="39"/>
  <c r="GE25" i="39"/>
  <c r="GD25" i="39"/>
  <c r="KF25" i="39"/>
  <c r="KE25" i="39"/>
  <c r="KD25" i="39"/>
  <c r="CS25" i="39"/>
  <c r="CQ25" i="39"/>
  <c r="CR25" i="39"/>
  <c r="Q20" i="13"/>
  <c r="V20" i="13" s="1"/>
  <c r="MF9" i="33"/>
  <c r="ME9" i="33"/>
  <c r="MD9" i="33"/>
  <c r="CF9" i="33"/>
  <c r="CE9" i="33"/>
  <c r="CD9" i="33"/>
  <c r="EF9" i="33"/>
  <c r="EE9" i="33"/>
  <c r="ED9" i="33"/>
  <c r="DS45" i="33"/>
  <c r="DR45" i="33"/>
  <c r="DQ45" i="33"/>
  <c r="BS45" i="33"/>
  <c r="BR45" i="33"/>
  <c r="BQ45" i="33"/>
  <c r="FS45" i="33"/>
  <c r="FQ45" i="33"/>
  <c r="FR45" i="33"/>
  <c r="KF42" i="33"/>
  <c r="KD42" i="33"/>
  <c r="KE42" i="33"/>
  <c r="KS42" i="33"/>
  <c r="KQ42" i="33"/>
  <c r="KR42" i="33"/>
  <c r="LF42" i="33"/>
  <c r="LD42" i="33"/>
  <c r="LE42" i="33"/>
  <c r="DS30" i="39"/>
  <c r="DR30" i="39"/>
  <c r="DQ30" i="39"/>
  <c r="HF30" i="39"/>
  <c r="HD30" i="39"/>
  <c r="HE30" i="39"/>
  <c r="S30" i="39"/>
  <c r="R30" i="39"/>
  <c r="Q30" i="39"/>
  <c r="EF6" i="39"/>
  <c r="EC69" i="39"/>
  <c r="ED6" i="39"/>
  <c r="EE6" i="39"/>
  <c r="AF46" i="33"/>
  <c r="AE46" i="33"/>
  <c r="AD46" i="33"/>
  <c r="BF11" i="33"/>
  <c r="BD11" i="33"/>
  <c r="BE11" i="33"/>
  <c r="EF8" i="39"/>
  <c r="EE8" i="39"/>
  <c r="ED8" i="39"/>
  <c r="HF30" i="33"/>
  <c r="HD30" i="33"/>
  <c r="HE30" i="33"/>
  <c r="EF11" i="39"/>
  <c r="ED11" i="39"/>
  <c r="EE11" i="39"/>
  <c r="HF24" i="39"/>
  <c r="HD24" i="39"/>
  <c r="HE24" i="39"/>
  <c r="IS8" i="33"/>
  <c r="IR8" i="33"/>
  <c r="IQ8" i="33"/>
  <c r="LF23" i="39"/>
  <c r="LE23" i="39"/>
  <c r="LD23" i="39"/>
  <c r="KS23" i="39"/>
  <c r="KQ23" i="39"/>
  <c r="KR23" i="39"/>
  <c r="MF39" i="39"/>
  <c r="MD39" i="39"/>
  <c r="ME39" i="39"/>
  <c r="JF13" i="39"/>
  <c r="JE13" i="39"/>
  <c r="JD13" i="39"/>
  <c r="CB69" i="33"/>
  <c r="CB68" i="33"/>
  <c r="MF36" i="33"/>
  <c r="MD36" i="33"/>
  <c r="ME36" i="33"/>
  <c r="JF20" i="33"/>
  <c r="JE20" i="33"/>
  <c r="JD20" i="33"/>
  <c r="KS20" i="33"/>
  <c r="KR20" i="33"/>
  <c r="KQ20" i="33"/>
  <c r="MF21" i="39"/>
  <c r="MD21" i="39"/>
  <c r="ME21" i="39"/>
  <c r="LS16" i="33"/>
  <c r="LQ16" i="33"/>
  <c r="LR16" i="33"/>
  <c r="EF31" i="39"/>
  <c r="EE31" i="39"/>
  <c r="ED31" i="39"/>
  <c r="CS31" i="39"/>
  <c r="CQ31" i="39"/>
  <c r="CR31" i="39"/>
  <c r="DF24" i="33"/>
  <c r="DD24" i="33"/>
  <c r="DE24" i="33"/>
  <c r="DS44" i="39"/>
  <c r="DQ44" i="39"/>
  <c r="DR44" i="39"/>
  <c r="FF29" i="33"/>
  <c r="FD29" i="33"/>
  <c r="FE29" i="33"/>
  <c r="CS39" i="33"/>
  <c r="CR39" i="33"/>
  <c r="CQ39" i="33"/>
  <c r="IS35" i="33"/>
  <c r="IQ35" i="33"/>
  <c r="IR35" i="33"/>
  <c r="LF35" i="33"/>
  <c r="LD35" i="33"/>
  <c r="LE35" i="33"/>
  <c r="KF35" i="33"/>
  <c r="KE35" i="33"/>
  <c r="KD35" i="33"/>
  <c r="CS41" i="39"/>
  <c r="CR41" i="39"/>
  <c r="CQ41" i="39"/>
  <c r="FF41" i="39"/>
  <c r="FD41" i="39"/>
  <c r="FE41" i="39"/>
  <c r="JS41" i="39"/>
  <c r="JQ41" i="39"/>
  <c r="JR41" i="39"/>
  <c r="DS41" i="39"/>
  <c r="DQ41" i="39"/>
  <c r="DR41" i="39"/>
  <c r="BF25" i="33"/>
  <c r="BD25" i="33"/>
  <c r="BE25" i="33"/>
  <c r="FF25" i="33"/>
  <c r="FD25" i="33"/>
  <c r="FE25" i="33"/>
  <c r="LS25" i="33"/>
  <c r="LR25" i="33"/>
  <c r="LQ25" i="33"/>
  <c r="DS22" i="33"/>
  <c r="DQ22" i="33"/>
  <c r="DR22" i="33"/>
  <c r="FF22" i="33"/>
  <c r="FD22" i="33"/>
  <c r="FE22" i="33"/>
  <c r="CS22" i="33"/>
  <c r="CR22" i="33"/>
  <c r="CQ22" i="33"/>
  <c r="GS6" i="39"/>
  <c r="GP69" i="39"/>
  <c r="GR6" i="39"/>
  <c r="GQ6" i="39"/>
  <c r="BS6" i="39"/>
  <c r="BQ6" i="39"/>
  <c r="BR6" i="39"/>
  <c r="BP69" i="39"/>
  <c r="DS6" i="39"/>
  <c r="DQ6" i="39"/>
  <c r="DP69" i="39"/>
  <c r="DR6" i="39"/>
  <c r="JF37" i="33"/>
  <c r="JD37" i="33"/>
  <c r="JE37" i="33"/>
  <c r="KS37" i="33"/>
  <c r="KQ37" i="33"/>
  <c r="KR37" i="33"/>
  <c r="FF37" i="33"/>
  <c r="FE37" i="33"/>
  <c r="FD37" i="33"/>
  <c r="MF42" i="39"/>
  <c r="MD42" i="39"/>
  <c r="ME42" i="39"/>
  <c r="GS42" i="39"/>
  <c r="GQ42" i="39"/>
  <c r="GR42" i="39"/>
  <c r="LF42" i="39"/>
  <c r="LD42" i="39"/>
  <c r="LE42" i="39"/>
  <c r="LS42" i="39"/>
  <c r="LR42" i="39"/>
  <c r="LQ42" i="39"/>
  <c r="FO69" i="33"/>
  <c r="FO68" i="33"/>
  <c r="LF46" i="33"/>
  <c r="LE46" i="33"/>
  <c r="LD46" i="33"/>
  <c r="CF46" i="33"/>
  <c r="CE46" i="33"/>
  <c r="CD46" i="33"/>
  <c r="BF46" i="33"/>
  <c r="BE46" i="33"/>
  <c r="BD46" i="33"/>
  <c r="FS14" i="39"/>
  <c r="FQ14" i="39"/>
  <c r="FR14" i="39"/>
  <c r="DF14" i="39"/>
  <c r="DD14" i="39"/>
  <c r="DE14" i="39"/>
  <c r="JF14" i="39"/>
  <c r="JE14" i="39"/>
  <c r="JD14" i="39"/>
  <c r="S35" i="39"/>
  <c r="R35" i="39"/>
  <c r="Q35" i="39"/>
  <c r="BF35" i="39"/>
  <c r="BD35" i="39"/>
  <c r="BE35" i="39"/>
  <c r="MF35" i="39"/>
  <c r="MD35" i="39"/>
  <c r="ME35" i="39"/>
  <c r="MF41" i="33"/>
  <c r="MD41" i="33"/>
  <c r="ME41" i="33"/>
  <c r="JS41" i="33"/>
  <c r="JR41" i="33"/>
  <c r="JQ41" i="33"/>
  <c r="LS41" i="33"/>
  <c r="LR41" i="33"/>
  <c r="LQ41" i="33"/>
  <c r="Q20" i="11"/>
  <c r="V20" i="11" s="1"/>
  <c r="Y19" i="11" s="1"/>
  <c r="HF11" i="33"/>
  <c r="HD11" i="33"/>
  <c r="HE11" i="33"/>
  <c r="KF11" i="33"/>
  <c r="KD11" i="33"/>
  <c r="KE11" i="33"/>
  <c r="IS11" i="33"/>
  <c r="IR11" i="33"/>
  <c r="IQ11" i="33"/>
  <c r="BS8" i="39"/>
  <c r="BR8" i="39"/>
  <c r="BQ8" i="39"/>
  <c r="LS8" i="39"/>
  <c r="LR8" i="39"/>
  <c r="LQ8" i="39"/>
  <c r="KF8" i="39"/>
  <c r="KD8" i="39"/>
  <c r="KE8" i="39"/>
  <c r="HS8" i="39"/>
  <c r="HQ8" i="39"/>
  <c r="HR8" i="39"/>
  <c r="CF23" i="33"/>
  <c r="CE23" i="33"/>
  <c r="CD23" i="33"/>
  <c r="CS23" i="33"/>
  <c r="CQ23" i="33"/>
  <c r="CR23" i="33"/>
  <c r="JF23" i="33"/>
  <c r="JD23" i="33"/>
  <c r="JE23" i="33"/>
  <c r="S30" i="33"/>
  <c r="Q30" i="33"/>
  <c r="R30" i="33"/>
  <c r="KF30" i="33"/>
  <c r="KD30" i="33"/>
  <c r="KE30" i="33"/>
  <c r="LF30" i="33"/>
  <c r="LD30" i="33"/>
  <c r="LE30" i="33"/>
  <c r="JF13" i="33"/>
  <c r="JD13" i="33"/>
  <c r="JE13" i="33"/>
  <c r="KF13" i="33"/>
  <c r="KD13" i="33"/>
  <c r="KE13" i="33"/>
  <c r="BS13" i="33"/>
  <c r="BQ13" i="33"/>
  <c r="BR13" i="33"/>
  <c r="DF13" i="33"/>
  <c r="DD13" i="33"/>
  <c r="DE13" i="33"/>
  <c r="FS46" i="39"/>
  <c r="FR46" i="39"/>
  <c r="FQ46" i="39"/>
  <c r="BS46" i="39"/>
  <c r="BQ46" i="39"/>
  <c r="BR46" i="39"/>
  <c r="GF46" i="39"/>
  <c r="GD46" i="39"/>
  <c r="GE46" i="39"/>
  <c r="Q35" i="10"/>
  <c r="V35" i="10" s="1"/>
  <c r="IF20" i="39"/>
  <c r="ID20" i="39"/>
  <c r="IE20" i="39"/>
  <c r="LS20" i="39"/>
  <c r="LR20" i="39"/>
  <c r="LQ20" i="39"/>
  <c r="EF20" i="39"/>
  <c r="ED20" i="39"/>
  <c r="EE20" i="39"/>
  <c r="KS22" i="39"/>
  <c r="KR22" i="39"/>
  <c r="KQ22" i="39"/>
  <c r="GS22" i="39"/>
  <c r="GR22" i="39"/>
  <c r="GQ22" i="39"/>
  <c r="HF22" i="39"/>
  <c r="HE22" i="39"/>
  <c r="HD22" i="39"/>
  <c r="DF11" i="39"/>
  <c r="DE11" i="39"/>
  <c r="DD11" i="39"/>
  <c r="KF11" i="39"/>
  <c r="KD11" i="39"/>
  <c r="KE11" i="39"/>
  <c r="DS11" i="39"/>
  <c r="DQ11" i="39"/>
  <c r="DR11" i="39"/>
  <c r="GF11" i="39"/>
  <c r="GE11" i="39"/>
  <c r="GD11" i="39"/>
  <c r="CS6" i="33"/>
  <c r="CQ6" i="33"/>
  <c r="CR6" i="33"/>
  <c r="S6" i="33"/>
  <c r="R6" i="33"/>
  <c r="Q6" i="33"/>
  <c r="LS6" i="33"/>
  <c r="LQ6" i="33"/>
  <c r="LR6" i="33"/>
  <c r="JF6" i="33"/>
  <c r="JE6" i="33"/>
  <c r="JD6" i="33"/>
  <c r="KF24" i="39"/>
  <c r="KD24" i="39"/>
  <c r="KE24" i="39"/>
  <c r="DS24" i="39"/>
  <c r="DQ24" i="39"/>
  <c r="DR24" i="39"/>
  <c r="LS24" i="39"/>
  <c r="LR24" i="39"/>
  <c r="LQ24" i="39"/>
  <c r="CF8" i="33"/>
  <c r="CD8" i="33"/>
  <c r="CE8" i="33"/>
  <c r="LF8" i="33"/>
  <c r="LE8" i="33"/>
  <c r="LD8" i="33"/>
  <c r="JF8" i="33"/>
  <c r="JE8" i="33"/>
  <c r="JD8" i="33"/>
  <c r="GF23" i="39"/>
  <c r="GE23" i="39"/>
  <c r="GD23" i="39"/>
  <c r="AF23" i="39"/>
  <c r="AE23" i="39"/>
  <c r="AD23" i="39"/>
  <c r="CF23" i="39"/>
  <c r="CD23" i="39"/>
  <c r="CE23" i="39"/>
  <c r="DF39" i="39"/>
  <c r="DE39" i="39"/>
  <c r="DD39" i="39"/>
  <c r="EF39" i="39"/>
  <c r="ED39" i="39"/>
  <c r="EE39" i="39"/>
  <c r="AF39" i="39"/>
  <c r="AD39" i="39"/>
  <c r="AE39" i="39"/>
  <c r="U7" i="10"/>
  <c r="Q7" i="10"/>
  <c r="Q25" i="10"/>
  <c r="V25" i="10" s="1"/>
  <c r="Q30" i="10"/>
  <c r="V30" i="10" s="1"/>
  <c r="EF13" i="39"/>
  <c r="EE13" i="39"/>
  <c r="ED13" i="39"/>
  <c r="JS13" i="39"/>
  <c r="JQ13" i="39"/>
  <c r="JR13" i="39"/>
  <c r="AS13" i="39"/>
  <c r="AR13" i="39"/>
  <c r="AQ13" i="39"/>
  <c r="IO69" i="33"/>
  <c r="IO68" i="33"/>
  <c r="GS36" i="33"/>
  <c r="GQ36" i="33"/>
  <c r="GR36" i="33"/>
  <c r="EF36" i="33"/>
  <c r="EE36" i="33"/>
  <c r="ED36" i="33"/>
  <c r="KF36" i="33"/>
  <c r="KD36" i="33"/>
  <c r="KE36" i="33"/>
  <c r="ES20" i="33"/>
  <c r="EQ20" i="33"/>
  <c r="ER20" i="33"/>
  <c r="CF20" i="33"/>
  <c r="CE20" i="33"/>
  <c r="CD20" i="33"/>
  <c r="BS20" i="33"/>
  <c r="BQ20" i="33"/>
  <c r="BR20" i="33"/>
  <c r="S21" i="39"/>
  <c r="Q21" i="39"/>
  <c r="R21" i="39"/>
  <c r="HF21" i="39"/>
  <c r="HD21" i="39"/>
  <c r="HE21" i="39"/>
  <c r="CS21" i="39"/>
  <c r="CQ21" i="39"/>
  <c r="CR21" i="39"/>
  <c r="LF16" i="33"/>
  <c r="LE16" i="33"/>
  <c r="LD16" i="33"/>
  <c r="GS16" i="33"/>
  <c r="GQ16" i="33"/>
  <c r="GR16" i="33"/>
  <c r="KF16" i="33"/>
  <c r="KE16" i="33"/>
  <c r="KD16" i="33"/>
  <c r="IF31" i="39"/>
  <c r="ID31" i="39"/>
  <c r="IE31" i="39"/>
  <c r="GS31" i="39"/>
  <c r="GQ31" i="39"/>
  <c r="GR31" i="39"/>
  <c r="LF31" i="39"/>
  <c r="LD31" i="39"/>
  <c r="LE31" i="39"/>
  <c r="AS31" i="39"/>
  <c r="AR31" i="39"/>
  <c r="AQ31" i="39"/>
  <c r="AS24" i="33"/>
  <c r="AQ24" i="33"/>
  <c r="AR24" i="33"/>
  <c r="IS24" i="33"/>
  <c r="IQ24" i="33"/>
  <c r="IR24" i="33"/>
  <c r="BF24" i="33"/>
  <c r="BE24" i="33"/>
  <c r="BD24" i="33"/>
  <c r="DF44" i="39"/>
  <c r="DE44" i="39"/>
  <c r="DD44" i="39"/>
  <c r="AS44" i="39"/>
  <c r="AR44" i="39"/>
  <c r="AQ44" i="39"/>
  <c r="HF44" i="39"/>
  <c r="HD44" i="39"/>
  <c r="HE44" i="39"/>
  <c r="KF44" i="39"/>
  <c r="KE44" i="39"/>
  <c r="KD44" i="39"/>
  <c r="LS29" i="33"/>
  <c r="LQ29" i="33"/>
  <c r="LR29" i="33"/>
  <c r="MF29" i="33"/>
  <c r="MD29" i="33"/>
  <c r="ME29" i="33"/>
  <c r="HS29" i="33"/>
  <c r="HR29" i="33"/>
  <c r="HQ29" i="33"/>
  <c r="FS34" i="33"/>
  <c r="FQ34" i="33"/>
  <c r="FR34" i="33"/>
  <c r="BS34" i="33"/>
  <c r="BR34" i="33"/>
  <c r="BQ34" i="33"/>
  <c r="KS34" i="33"/>
  <c r="KQ34" i="33"/>
  <c r="KR34" i="33"/>
  <c r="HS34" i="33"/>
  <c r="HR34" i="33"/>
  <c r="HQ34" i="33"/>
  <c r="IS39" i="33"/>
  <c r="IQ39" i="33"/>
  <c r="IR39" i="33"/>
  <c r="KS39" i="33"/>
  <c r="KR39" i="33"/>
  <c r="KQ39" i="33"/>
  <c r="HF39" i="33"/>
  <c r="HD39" i="33"/>
  <c r="HE39" i="33"/>
  <c r="GF17" i="39"/>
  <c r="GE17" i="39"/>
  <c r="GD17" i="39"/>
  <c r="DF17" i="39"/>
  <c r="DD17" i="39"/>
  <c r="DE17" i="39"/>
  <c r="IS17" i="39"/>
  <c r="IQ17" i="39"/>
  <c r="IR17" i="39"/>
  <c r="HB68" i="33"/>
  <c r="HB69" i="33"/>
  <c r="HF21" i="33"/>
  <c r="HE21" i="33"/>
  <c r="HD21" i="33"/>
  <c r="JS21" i="33"/>
  <c r="JQ21" i="33"/>
  <c r="JR21" i="33"/>
  <c r="AS21" i="33"/>
  <c r="AQ21" i="33"/>
  <c r="AR21" i="33"/>
  <c r="FS21" i="33"/>
  <c r="FR21" i="33"/>
  <c r="FQ21" i="33"/>
  <c r="BF10" i="33"/>
  <c r="BD10" i="33"/>
  <c r="BE10" i="33"/>
  <c r="S10" i="33"/>
  <c r="Q10" i="33"/>
  <c r="R10" i="33"/>
  <c r="CF10" i="33"/>
  <c r="CE10" i="33"/>
  <c r="CD10" i="33"/>
  <c r="KF32" i="39"/>
  <c r="KE32" i="39"/>
  <c r="KD32" i="39"/>
  <c r="BS32" i="39"/>
  <c r="BQ32" i="39"/>
  <c r="BR32" i="39"/>
  <c r="HF32" i="39"/>
  <c r="HE32" i="39"/>
  <c r="HD32" i="39"/>
  <c r="AS15" i="33"/>
  <c r="AR15" i="33"/>
  <c r="AQ15" i="33"/>
  <c r="GS15" i="33"/>
  <c r="GR15" i="33"/>
  <c r="GQ15" i="33"/>
  <c r="IF15" i="33"/>
  <c r="ID15" i="33"/>
  <c r="IE15" i="33"/>
  <c r="DS15" i="33"/>
  <c r="DQ15" i="33"/>
  <c r="DR15" i="33"/>
  <c r="Q28" i="10"/>
  <c r="V28" i="10" s="1"/>
  <c r="U4" i="12"/>
  <c r="Q23" i="12"/>
  <c r="V23" i="12" s="1"/>
  <c r="Q18" i="12"/>
  <c r="V18" i="12" s="1"/>
  <c r="W19" i="12" s="1"/>
  <c r="Q4" i="12"/>
  <c r="EF31" i="33"/>
  <c r="ED31" i="33"/>
  <c r="EE31" i="33"/>
  <c r="DS31" i="33"/>
  <c r="DQ31" i="33"/>
  <c r="DR31" i="33"/>
  <c r="S31" i="33"/>
  <c r="R31" i="33"/>
  <c r="Q31" i="33"/>
  <c r="HS38" i="39"/>
  <c r="HQ38" i="39"/>
  <c r="HR38" i="39"/>
  <c r="LS38" i="39"/>
  <c r="LR38" i="39"/>
  <c r="LQ38" i="39"/>
  <c r="JF38" i="39"/>
  <c r="JD38" i="39"/>
  <c r="JE38" i="39"/>
  <c r="KF38" i="39"/>
  <c r="KE38" i="39"/>
  <c r="KD38" i="39"/>
  <c r="Q30" i="11"/>
  <c r="V30" i="11" s="1"/>
  <c r="Q25" i="11"/>
  <c r="V25" i="11" s="1"/>
  <c r="Q7" i="11"/>
  <c r="U7" i="11"/>
  <c r="DS29" i="39"/>
  <c r="DQ29" i="39"/>
  <c r="DR29" i="39"/>
  <c r="IF29" i="39"/>
  <c r="IE29" i="39"/>
  <c r="ID29" i="39"/>
  <c r="AF29" i="39"/>
  <c r="AE29" i="39"/>
  <c r="AD29" i="39"/>
  <c r="DS17" i="33"/>
  <c r="DQ17" i="33"/>
  <c r="DR17" i="33"/>
  <c r="CF17" i="33"/>
  <c r="CD17" i="33"/>
  <c r="CE17" i="33"/>
  <c r="ES17" i="33"/>
  <c r="ER17" i="33"/>
  <c r="EQ17" i="33"/>
  <c r="S7" i="39"/>
  <c r="Q7" i="39"/>
  <c r="R7" i="39"/>
  <c r="IS7" i="39"/>
  <c r="IQ7" i="39"/>
  <c r="IR7" i="39"/>
  <c r="KS7" i="39"/>
  <c r="KQ7" i="39"/>
  <c r="KR7" i="39"/>
  <c r="LF18" i="39"/>
  <c r="LD18" i="39"/>
  <c r="LE18" i="39"/>
  <c r="HF18" i="39"/>
  <c r="HE18" i="39"/>
  <c r="HD18" i="39"/>
  <c r="JS18" i="39"/>
  <c r="JQ18" i="39"/>
  <c r="JR18" i="39"/>
  <c r="IS14" i="33"/>
  <c r="IQ14" i="33"/>
  <c r="IR14" i="33"/>
  <c r="JF14" i="33"/>
  <c r="JD14" i="33"/>
  <c r="JE14" i="33"/>
  <c r="LF14" i="33"/>
  <c r="LD14" i="33"/>
  <c r="LE14" i="33"/>
  <c r="LS36" i="39"/>
  <c r="LR36" i="39"/>
  <c r="LQ36" i="39"/>
  <c r="DS36" i="39"/>
  <c r="DR36" i="39"/>
  <c r="DQ36" i="39"/>
  <c r="AS36" i="39"/>
  <c r="AQ36" i="39"/>
  <c r="AR36" i="39"/>
  <c r="S10" i="39"/>
  <c r="Q10" i="39"/>
  <c r="R10" i="39"/>
  <c r="EF10" i="39"/>
  <c r="ED10" i="39"/>
  <c r="EE10" i="39"/>
  <c r="KS10" i="39"/>
  <c r="KQ10" i="39"/>
  <c r="KR10" i="39"/>
  <c r="IF32" i="33"/>
  <c r="IE32" i="33"/>
  <c r="ID32" i="33"/>
  <c r="AF32" i="33"/>
  <c r="AE32" i="33"/>
  <c r="AD32" i="33"/>
  <c r="KF32" i="33"/>
  <c r="KD32" i="33"/>
  <c r="KE32" i="33"/>
  <c r="ES15" i="39"/>
  <c r="EQ15" i="39"/>
  <c r="ER15" i="39"/>
  <c r="AF15" i="39"/>
  <c r="AD15" i="39"/>
  <c r="AE15" i="39"/>
  <c r="GS15" i="39"/>
  <c r="GR15" i="39"/>
  <c r="GQ15" i="39"/>
  <c r="EF16" i="39"/>
  <c r="ED16" i="39"/>
  <c r="EE16" i="39"/>
  <c r="KS16" i="39"/>
  <c r="KR16" i="39"/>
  <c r="KQ16" i="39"/>
  <c r="BS16" i="39"/>
  <c r="BQ16" i="39"/>
  <c r="BR16" i="39"/>
  <c r="GF27" i="39"/>
  <c r="GD27" i="39"/>
  <c r="GE27" i="39"/>
  <c r="FF27" i="39"/>
  <c r="FD27" i="39"/>
  <c r="FE27" i="39"/>
  <c r="DF27" i="39"/>
  <c r="DD27" i="39"/>
  <c r="DE27" i="39"/>
  <c r="BF38" i="33"/>
  <c r="BD38" i="33"/>
  <c r="BE38" i="33"/>
  <c r="LF38" i="33"/>
  <c r="LE38" i="33"/>
  <c r="LD38" i="33"/>
  <c r="KF38" i="33"/>
  <c r="KD38" i="33"/>
  <c r="KE38" i="33"/>
  <c r="AF38" i="33"/>
  <c r="AE38" i="33"/>
  <c r="AD38" i="33"/>
  <c r="CS44" i="33"/>
  <c r="CR44" i="33"/>
  <c r="CQ44" i="33"/>
  <c r="LS44" i="33"/>
  <c r="LR44" i="33"/>
  <c r="LQ44" i="33"/>
  <c r="CF44" i="33"/>
  <c r="CE44" i="33"/>
  <c r="CD44" i="33"/>
  <c r="EF45" i="39"/>
  <c r="ED45" i="39"/>
  <c r="EE45" i="39"/>
  <c r="BS45" i="39"/>
  <c r="BQ45" i="39"/>
  <c r="BR45" i="39"/>
  <c r="DF45" i="39"/>
  <c r="DD45" i="39"/>
  <c r="DE45" i="39"/>
  <c r="DF34" i="39"/>
  <c r="DD34" i="39"/>
  <c r="DE34" i="39"/>
  <c r="ES34" i="39"/>
  <c r="ER34" i="39"/>
  <c r="EQ34" i="39"/>
  <c r="CS34" i="39"/>
  <c r="CQ34" i="39"/>
  <c r="CR34" i="39"/>
  <c r="AF43" i="39"/>
  <c r="AE43" i="39"/>
  <c r="AD43" i="39"/>
  <c r="FS43" i="39"/>
  <c r="FR43" i="39"/>
  <c r="FQ43" i="39"/>
  <c r="KF43" i="39"/>
  <c r="KD43" i="39"/>
  <c r="KE43" i="39"/>
  <c r="CS7" i="33"/>
  <c r="CQ7" i="33"/>
  <c r="CR7" i="33"/>
  <c r="KF7" i="33"/>
  <c r="KD7" i="33"/>
  <c r="KE7" i="33"/>
  <c r="IS7" i="33"/>
  <c r="IQ7" i="33"/>
  <c r="IR7" i="33"/>
  <c r="IS18" i="33"/>
  <c r="IR18" i="33"/>
  <c r="IQ18" i="33"/>
  <c r="CS18" i="33"/>
  <c r="CR18" i="33"/>
  <c r="CQ18" i="33"/>
  <c r="AF18" i="33"/>
  <c r="AE18" i="33"/>
  <c r="AD18" i="33"/>
  <c r="KS18" i="33"/>
  <c r="KR18" i="33"/>
  <c r="KQ18" i="33"/>
  <c r="LS28" i="33"/>
  <c r="LR28" i="33"/>
  <c r="LQ28" i="33"/>
  <c r="JF28" i="33"/>
  <c r="JD28" i="33"/>
  <c r="JE28" i="33"/>
  <c r="LF28" i="33"/>
  <c r="LD28" i="33"/>
  <c r="LE28" i="33"/>
  <c r="ES37" i="39"/>
  <c r="EQ37" i="39"/>
  <c r="ER37" i="39"/>
  <c r="KF37" i="39"/>
  <c r="KE37" i="39"/>
  <c r="KD37" i="39"/>
  <c r="HF37" i="39"/>
  <c r="HD37" i="39"/>
  <c r="HE37" i="39"/>
  <c r="IF27" i="33"/>
  <c r="IE27" i="33"/>
  <c r="ID27" i="33"/>
  <c r="MF27" i="33"/>
  <c r="MD27" i="33"/>
  <c r="ME27" i="33"/>
  <c r="KF27" i="33"/>
  <c r="KD27" i="33"/>
  <c r="KE27" i="33"/>
  <c r="FS9" i="39"/>
  <c r="FQ9" i="39"/>
  <c r="FR9" i="39"/>
  <c r="GF9" i="39"/>
  <c r="GD9" i="39"/>
  <c r="GE9" i="39"/>
  <c r="DS9" i="39"/>
  <c r="DQ9" i="39"/>
  <c r="DR9" i="39"/>
  <c r="DF43" i="33"/>
  <c r="DE43" i="33"/>
  <c r="DD43" i="33"/>
  <c r="LS43" i="33"/>
  <c r="LR43" i="33"/>
  <c r="LQ43" i="33"/>
  <c r="FS43" i="33"/>
  <c r="FR43" i="33"/>
  <c r="FQ43" i="33"/>
  <c r="LF43" i="33"/>
  <c r="LE43" i="33"/>
  <c r="LD43" i="33"/>
  <c r="Q4" i="14"/>
  <c r="Q23" i="14"/>
  <c r="V23" i="14" s="1"/>
  <c r="U4" i="14"/>
  <c r="Q18" i="14"/>
  <c r="V18" i="14" s="1"/>
  <c r="JS28" i="39"/>
  <c r="JQ28" i="39"/>
  <c r="JR28" i="39"/>
  <c r="AF28" i="39"/>
  <c r="AD28" i="39"/>
  <c r="AE28" i="39"/>
  <c r="LS28" i="39"/>
  <c r="LQ28" i="39"/>
  <c r="LR28" i="39"/>
  <c r="BF25" i="39"/>
  <c r="BD25" i="39"/>
  <c r="BE25" i="39"/>
  <c r="CF25" i="39"/>
  <c r="CD25" i="39"/>
  <c r="CE25" i="39"/>
  <c r="FS25" i="39"/>
  <c r="FR25" i="39"/>
  <c r="FQ25" i="39"/>
  <c r="LS25" i="39"/>
  <c r="LR25" i="39"/>
  <c r="LQ25" i="39"/>
  <c r="Q28" i="13"/>
  <c r="V28" i="13" s="1"/>
  <c r="HS9" i="33"/>
  <c r="HQ9" i="33"/>
  <c r="HR9" i="33"/>
  <c r="KS9" i="33"/>
  <c r="KQ9" i="33"/>
  <c r="KR9" i="33"/>
  <c r="IS9" i="33"/>
  <c r="IQ9" i="33"/>
  <c r="IR9" i="33"/>
  <c r="HS45" i="33"/>
  <c r="HQ45" i="33"/>
  <c r="HR45" i="33"/>
  <c r="GF45" i="33"/>
  <c r="GE45" i="33"/>
  <c r="GD45" i="33"/>
  <c r="CF45" i="33"/>
  <c r="CE45" i="33"/>
  <c r="CD45" i="33"/>
  <c r="CS42" i="33"/>
  <c r="CR42" i="33"/>
  <c r="CQ42" i="33"/>
  <c r="LS42" i="33"/>
  <c r="LR42" i="33"/>
  <c r="LQ42" i="33"/>
  <c r="ES42" i="33"/>
  <c r="EQ42" i="33"/>
  <c r="ER42" i="33"/>
  <c r="MF30" i="39"/>
  <c r="MD30" i="39"/>
  <c r="ME30" i="39"/>
  <c r="EF30" i="39"/>
  <c r="EE30" i="39"/>
  <c r="ED30" i="39"/>
  <c r="BS30" i="39"/>
  <c r="BR30" i="39"/>
  <c r="BQ30" i="39"/>
  <c r="W35" i="12" l="1"/>
  <c r="Y28" i="8"/>
  <c r="Y35" i="13"/>
  <c r="W20" i="10"/>
  <c r="W35" i="13"/>
  <c r="W20" i="14"/>
  <c r="W28" i="8"/>
  <c r="X28" i="8" s="1"/>
  <c r="Z28" i="8" s="1"/>
  <c r="IS69" i="39"/>
  <c r="IS70" i="39" s="1"/>
  <c r="Y20" i="14"/>
  <c r="DS69" i="39"/>
  <c r="DS70" i="39" s="1"/>
  <c r="X20" i="10"/>
  <c r="Z20" i="10" s="1"/>
  <c r="Y19" i="12"/>
  <c r="GS69" i="39"/>
  <c r="EP70" i="39"/>
  <c r="EP71" i="39"/>
  <c r="Y34" i="10"/>
  <c r="W34" i="10"/>
  <c r="X34" i="10" s="1"/>
  <c r="Z34" i="10" s="1"/>
  <c r="W23" i="12"/>
  <c r="Y23" i="12"/>
  <c r="DQ69" i="39"/>
  <c r="GP71" i="39"/>
  <c r="GP70" i="39"/>
  <c r="EC71" i="39"/>
  <c r="EC70" i="39"/>
  <c r="AD6" i="10"/>
  <c r="L20" i="10"/>
  <c r="AC6" i="10"/>
  <c r="KC71" i="39"/>
  <c r="KC70" i="39"/>
  <c r="LD69" i="39"/>
  <c r="IP71" i="39"/>
  <c r="IP70" i="39"/>
  <c r="HQ69" i="39"/>
  <c r="EQ69" i="39"/>
  <c r="MD69" i="39"/>
  <c r="Y19" i="10"/>
  <c r="W19" i="10"/>
  <c r="X19" i="10" s="1"/>
  <c r="L20" i="8"/>
  <c r="AD6" i="8"/>
  <c r="AC6" i="8"/>
  <c r="X18" i="8"/>
  <c r="AF16" i="8"/>
  <c r="X20" i="8"/>
  <c r="AD4" i="8"/>
  <c r="X24" i="8"/>
  <c r="Z24" i="8" s="1"/>
  <c r="X25" i="8"/>
  <c r="AC4" i="8"/>
  <c r="X19" i="8"/>
  <c r="X23" i="8"/>
  <c r="Z23" i="8" s="1"/>
  <c r="L18" i="8"/>
  <c r="Y20" i="8"/>
  <c r="W20" i="8"/>
  <c r="FF69" i="39"/>
  <c r="FS69" i="39"/>
  <c r="X35" i="12"/>
  <c r="Z35" i="12" s="1"/>
  <c r="W35" i="8"/>
  <c r="X35" i="8" s="1"/>
  <c r="Z35" i="8" s="1"/>
  <c r="Y35" i="8"/>
  <c r="Y34" i="13"/>
  <c r="W34" i="13"/>
  <c r="HD69" i="39"/>
  <c r="JR69" i="39"/>
  <c r="LR69" i="39"/>
  <c r="CR69" i="39"/>
  <c r="W25" i="12"/>
  <c r="Y25" i="12"/>
  <c r="AD5" i="8"/>
  <c r="AC5" i="8"/>
  <c r="L19" i="8"/>
  <c r="KS69" i="39"/>
  <c r="AD69" i="39"/>
  <c r="Y33" i="11"/>
  <c r="W33" i="11"/>
  <c r="X33" i="11" s="1"/>
  <c r="Z33" i="11" s="1"/>
  <c r="JD69" i="39"/>
  <c r="BD69" i="39"/>
  <c r="W23" i="11"/>
  <c r="X23" i="11" s="1"/>
  <c r="Z23" i="11" s="1"/>
  <c r="Y23" i="11"/>
  <c r="HE69" i="39"/>
  <c r="JP70" i="39"/>
  <c r="JP71" i="39"/>
  <c r="AC6" i="12"/>
  <c r="AD6" i="12"/>
  <c r="L20" i="12"/>
  <c r="LP70" i="39"/>
  <c r="LP71" i="39"/>
  <c r="CP70" i="39"/>
  <c r="CP71" i="39"/>
  <c r="KF69" i="39"/>
  <c r="LF69" i="39"/>
  <c r="Y29" i="14"/>
  <c r="W29" i="14"/>
  <c r="Y34" i="11"/>
  <c r="W34" i="11"/>
  <c r="CE69" i="39"/>
  <c r="P70" i="39"/>
  <c r="P71" i="39"/>
  <c r="ES69" i="39"/>
  <c r="ME69" i="39"/>
  <c r="AE69" i="39"/>
  <c r="W25" i="13"/>
  <c r="X25" i="13" s="1"/>
  <c r="Y25" i="13"/>
  <c r="W34" i="8"/>
  <c r="X34" i="8" s="1"/>
  <c r="Z34" i="8" s="1"/>
  <c r="Y34" i="8"/>
  <c r="X34" i="11"/>
  <c r="Z34" i="11" s="1"/>
  <c r="AC5" i="11"/>
  <c r="AD5" i="11"/>
  <c r="L19" i="11"/>
  <c r="Y18" i="8"/>
  <c r="W18" i="8"/>
  <c r="JC70" i="39"/>
  <c r="JC71" i="39"/>
  <c r="BC70" i="39"/>
  <c r="BC71" i="39"/>
  <c r="W30" i="8"/>
  <c r="X30" i="8" s="1"/>
  <c r="Z30" i="8" s="1"/>
  <c r="Y30" i="8"/>
  <c r="Y18" i="11"/>
  <c r="W18" i="11"/>
  <c r="HC70" i="39"/>
  <c r="HC71" i="39"/>
  <c r="JQ69" i="39"/>
  <c r="W34" i="12"/>
  <c r="X34" i="12" s="1"/>
  <c r="Z34" i="12" s="1"/>
  <c r="Y34" i="12"/>
  <c r="LS69" i="39"/>
  <c r="CS69" i="39"/>
  <c r="Y20" i="10"/>
  <c r="EF69" i="39"/>
  <c r="LC70" i="39"/>
  <c r="LC71" i="39"/>
  <c r="BP70" i="39"/>
  <c r="BP71" i="39"/>
  <c r="L21" i="11"/>
  <c r="AD7" i="11"/>
  <c r="AC7" i="11"/>
  <c r="AF16" i="12"/>
  <c r="X19" i="12"/>
  <c r="X20" i="12"/>
  <c r="X24" i="12"/>
  <c r="Z24" i="12" s="1"/>
  <c r="AD4" i="12"/>
  <c r="AC4" i="12"/>
  <c r="X23" i="12"/>
  <c r="Z23" i="12" s="1"/>
  <c r="X18" i="12"/>
  <c r="X25" i="12"/>
  <c r="L18" i="12"/>
  <c r="Y30" i="10"/>
  <c r="W30" i="10"/>
  <c r="BR69" i="39"/>
  <c r="AQ69" i="39"/>
  <c r="L20" i="14"/>
  <c r="AC6" i="14"/>
  <c r="AD6" i="14"/>
  <c r="X30" i="10"/>
  <c r="Z30" i="10" s="1"/>
  <c r="X29" i="10"/>
  <c r="Z29" i="10" s="1"/>
  <c r="X18" i="10"/>
  <c r="X24" i="10"/>
  <c r="Z24" i="10" s="1"/>
  <c r="AC4" i="10"/>
  <c r="AF16" i="10"/>
  <c r="X23" i="10"/>
  <c r="Z23" i="10" s="1"/>
  <c r="AD4" i="10"/>
  <c r="X28" i="10"/>
  <c r="Z28" i="10" s="1"/>
  <c r="L18" i="10"/>
  <c r="X25" i="10"/>
  <c r="CC70" i="39"/>
  <c r="CC71" i="39"/>
  <c r="R69" i="39"/>
  <c r="GD69" i="39"/>
  <c r="IC71" i="39"/>
  <c r="IC70" i="39"/>
  <c r="MF69" i="39"/>
  <c r="AC70" i="39"/>
  <c r="AC71" i="39"/>
  <c r="AD7" i="13"/>
  <c r="AC7" i="13"/>
  <c r="L21" i="13"/>
  <c r="W23" i="8"/>
  <c r="Y23" i="8"/>
  <c r="JE69" i="39"/>
  <c r="BE69" i="39"/>
  <c r="AD7" i="8"/>
  <c r="L21" i="8"/>
  <c r="AC7" i="8"/>
  <c r="Y24" i="12"/>
  <c r="W24" i="12"/>
  <c r="AC4" i="11"/>
  <c r="X24" i="11"/>
  <c r="Z24" i="11" s="1"/>
  <c r="AD4" i="11"/>
  <c r="L18" i="11"/>
  <c r="X19" i="11"/>
  <c r="X18" i="11"/>
  <c r="AF16" i="11"/>
  <c r="X20" i="11"/>
  <c r="Y19" i="8"/>
  <c r="W19" i="8"/>
  <c r="HF69" i="39"/>
  <c r="JS69" i="39"/>
  <c r="DS71" i="39"/>
  <c r="KE69" i="39"/>
  <c r="Y18" i="14"/>
  <c r="W18" i="14"/>
  <c r="Y25" i="11"/>
  <c r="W25" i="11"/>
  <c r="X25" i="11" s="1"/>
  <c r="Y18" i="12"/>
  <c r="W18" i="12"/>
  <c r="Y25" i="10"/>
  <c r="W25" i="10"/>
  <c r="BQ69" i="39"/>
  <c r="Y33" i="14"/>
  <c r="W33" i="14"/>
  <c r="X33" i="14" s="1"/>
  <c r="Z33" i="14" s="1"/>
  <c r="Y28" i="14"/>
  <c r="W28" i="14"/>
  <c r="AR69" i="39"/>
  <c r="L20" i="11"/>
  <c r="AD6" i="11"/>
  <c r="AC6" i="11"/>
  <c r="Y23" i="10"/>
  <c r="W23" i="10"/>
  <c r="CD69" i="39"/>
  <c r="Q69" i="39"/>
  <c r="GC71" i="39"/>
  <c r="GC70" i="39"/>
  <c r="IE69" i="39"/>
  <c r="W35" i="14"/>
  <c r="X35" i="14" s="1"/>
  <c r="Z35" i="14" s="1"/>
  <c r="Y35" i="14"/>
  <c r="AF69" i="39"/>
  <c r="W30" i="13"/>
  <c r="Y30" i="13"/>
  <c r="Y19" i="14"/>
  <c r="W23" i="13"/>
  <c r="X23" i="13" s="1"/>
  <c r="Z23" i="13" s="1"/>
  <c r="Y23" i="13"/>
  <c r="JF69" i="39"/>
  <c r="BF69" i="39"/>
  <c r="AD5" i="12"/>
  <c r="AC5" i="12"/>
  <c r="L19" i="12"/>
  <c r="Y30" i="14"/>
  <c r="W30" i="14"/>
  <c r="Y20" i="12"/>
  <c r="W20" i="12"/>
  <c r="DE69" i="39"/>
  <c r="Y29" i="12"/>
  <c r="W29" i="12"/>
  <c r="X29" i="12" s="1"/>
  <c r="Z29" i="12" s="1"/>
  <c r="IS71" i="39"/>
  <c r="W20" i="11"/>
  <c r="Y20" i="11"/>
  <c r="AC7" i="10"/>
  <c r="L21" i="10"/>
  <c r="AD7" i="10"/>
  <c r="Y35" i="10"/>
  <c r="W35" i="10"/>
  <c r="X35" i="10" s="1"/>
  <c r="Z35" i="10" s="1"/>
  <c r="BS69" i="39"/>
  <c r="Y24" i="14"/>
  <c r="W24" i="14"/>
  <c r="AP71" i="39"/>
  <c r="AP70" i="39"/>
  <c r="W19" i="13"/>
  <c r="X19" i="13" s="1"/>
  <c r="Y19" i="13"/>
  <c r="Y34" i="14"/>
  <c r="W34" i="14"/>
  <c r="X34" i="14" s="1"/>
  <c r="Z34" i="14" s="1"/>
  <c r="W29" i="11"/>
  <c r="X29" i="11" s="1"/>
  <c r="Z29" i="11" s="1"/>
  <c r="Y29" i="11"/>
  <c r="W18" i="10"/>
  <c r="Y18" i="10"/>
  <c r="CF69" i="39"/>
  <c r="S69" i="39"/>
  <c r="GE69" i="39"/>
  <c r="ID69" i="39"/>
  <c r="W19" i="14"/>
  <c r="W24" i="13"/>
  <c r="X24" i="13" s="1"/>
  <c r="Z24" i="13" s="1"/>
  <c r="Y24" i="13"/>
  <c r="X28" i="12"/>
  <c r="Z28" i="12" s="1"/>
  <c r="AF16" i="13"/>
  <c r="X29" i="13"/>
  <c r="Z29" i="13" s="1"/>
  <c r="X28" i="13"/>
  <c r="Z28" i="13" s="1"/>
  <c r="AC4" i="13"/>
  <c r="AD4" i="13"/>
  <c r="X20" i="13"/>
  <c r="L18" i="13"/>
  <c r="X30" i="13"/>
  <c r="Z30" i="13" s="1"/>
  <c r="FE69" i="39"/>
  <c r="FP70" i="39"/>
  <c r="FP71" i="39"/>
  <c r="W25" i="8"/>
  <c r="Y25" i="8"/>
  <c r="W28" i="11"/>
  <c r="X28" i="11" s="1"/>
  <c r="Z28" i="11" s="1"/>
  <c r="W33" i="12"/>
  <c r="X33" i="12" s="1"/>
  <c r="Z33" i="12" s="1"/>
  <c r="Y33" i="12"/>
  <c r="AC7" i="14"/>
  <c r="AD7" i="14"/>
  <c r="L21" i="14"/>
  <c r="W33" i="10"/>
  <c r="X33" i="10" s="1"/>
  <c r="Z33" i="10" s="1"/>
  <c r="Y33" i="10"/>
  <c r="DC70" i="39"/>
  <c r="DC71" i="39"/>
  <c r="W30" i="12"/>
  <c r="X30" i="12" s="1"/>
  <c r="Z30" i="12" s="1"/>
  <c r="Y30" i="12"/>
  <c r="KP70" i="39"/>
  <c r="KP71" i="39"/>
  <c r="MC71" i="39"/>
  <c r="MC70" i="39"/>
  <c r="W28" i="13"/>
  <c r="Y28" i="13"/>
  <c r="W23" i="14"/>
  <c r="Y23" i="14"/>
  <c r="DR69" i="39"/>
  <c r="GQ69" i="39"/>
  <c r="EE69" i="39"/>
  <c r="W20" i="13"/>
  <c r="Y20" i="13"/>
  <c r="AS69" i="39"/>
  <c r="IR69" i="39"/>
  <c r="HP70" i="39"/>
  <c r="HP71" i="39"/>
  <c r="GF69" i="39"/>
  <c r="IF69" i="39"/>
  <c r="Y33" i="13"/>
  <c r="W33" i="13"/>
  <c r="FD69" i="39"/>
  <c r="FQ69" i="39"/>
  <c r="Y28" i="11"/>
  <c r="W25" i="14"/>
  <c r="Y25" i="14"/>
  <c r="Y29" i="13"/>
  <c r="W29" i="13"/>
  <c r="W24" i="10"/>
  <c r="Y24" i="10"/>
  <c r="DD69" i="39"/>
  <c r="W24" i="8"/>
  <c r="Y24" i="8"/>
  <c r="KR69" i="39"/>
  <c r="Y35" i="11"/>
  <c r="W35" i="11"/>
  <c r="X35" i="11" s="1"/>
  <c r="Z35" i="11" s="1"/>
  <c r="HS69" i="39"/>
  <c r="W19" i="11"/>
  <c r="W30" i="11"/>
  <c r="X30" i="11" s="1"/>
  <c r="Z30" i="11" s="1"/>
  <c r="Y30" i="11"/>
  <c r="L18" i="14"/>
  <c r="X24" i="14"/>
  <c r="Z24" i="14" s="1"/>
  <c r="X29" i="14"/>
  <c r="Z29" i="14" s="1"/>
  <c r="X25" i="14"/>
  <c r="AD4" i="14"/>
  <c r="AF16" i="14"/>
  <c r="X19" i="14"/>
  <c r="X28" i="14"/>
  <c r="Z28" i="14" s="1"/>
  <c r="X30" i="14"/>
  <c r="Z30" i="14" s="1"/>
  <c r="X18" i="14"/>
  <c r="X23" i="14"/>
  <c r="Z23" i="14" s="1"/>
  <c r="AC4" i="14"/>
  <c r="X20" i="14"/>
  <c r="Y28" i="10"/>
  <c r="W28" i="10"/>
  <c r="DP70" i="39"/>
  <c r="DP71" i="39"/>
  <c r="GR69" i="39"/>
  <c r="ED69" i="39"/>
  <c r="AC5" i="14"/>
  <c r="L19" i="14"/>
  <c r="AD5" i="14"/>
  <c r="W29" i="10"/>
  <c r="Y29" i="10"/>
  <c r="KD69" i="39"/>
  <c r="LE69" i="39"/>
  <c r="IQ69" i="39"/>
  <c r="HR69" i="39"/>
  <c r="ER69" i="39"/>
  <c r="Y29" i="8"/>
  <c r="W29" i="8"/>
  <c r="X29" i="8" s="1"/>
  <c r="Z29" i="8" s="1"/>
  <c r="L19" i="13"/>
  <c r="X34" i="13"/>
  <c r="Z34" i="13" s="1"/>
  <c r="AC5" i="13"/>
  <c r="X35" i="13"/>
  <c r="Z35" i="13" s="1"/>
  <c r="AD5" i="13"/>
  <c r="X33" i="13"/>
  <c r="Z33" i="13" s="1"/>
  <c r="Y24" i="11"/>
  <c r="W24" i="11"/>
  <c r="W18" i="13"/>
  <c r="X18" i="13" s="1"/>
  <c r="Y18" i="13"/>
  <c r="FC71" i="39"/>
  <c r="FC70" i="39"/>
  <c r="FR69" i="39"/>
  <c r="Y35" i="12"/>
  <c r="AC6" i="13"/>
  <c r="AD6" i="13"/>
  <c r="L20" i="13"/>
  <c r="AC5" i="10"/>
  <c r="AD5" i="10"/>
  <c r="L19" i="10"/>
  <c r="DF69" i="39"/>
  <c r="LQ69" i="39"/>
  <c r="CQ69" i="39"/>
  <c r="AC7" i="12"/>
  <c r="L21" i="12"/>
  <c r="AD7" i="12"/>
  <c r="W33" i="8"/>
  <c r="X33" i="8" s="1"/>
  <c r="Z33" i="8" s="1"/>
  <c r="Y33" i="8"/>
  <c r="KQ69" i="39"/>
  <c r="Y11" i="8" l="1"/>
  <c r="Y11" i="11"/>
  <c r="Y11" i="10"/>
  <c r="IQ70" i="39"/>
  <c r="IQ71" i="39"/>
  <c r="ED70" i="39"/>
  <c r="ED71" i="39"/>
  <c r="IF70" i="39"/>
  <c r="IF71" i="39"/>
  <c r="EE70" i="39"/>
  <c r="EE71" i="39"/>
  <c r="ID71" i="39"/>
  <c r="ID70" i="39"/>
  <c r="BS70" i="39"/>
  <c r="BS71" i="39"/>
  <c r="AR70" i="39"/>
  <c r="AR71" i="39"/>
  <c r="Z19" i="11"/>
  <c r="X5" i="11" s="1"/>
  <c r="W5" i="11"/>
  <c r="Y12" i="13"/>
  <c r="AQ70" i="39"/>
  <c r="AQ71" i="39"/>
  <c r="LS71" i="39"/>
  <c r="LS70" i="39"/>
  <c r="AE70" i="39"/>
  <c r="AE71" i="39"/>
  <c r="BD71" i="39"/>
  <c r="BD70" i="39"/>
  <c r="AD35" i="8"/>
  <c r="AE35" i="8" s="1"/>
  <c r="AD34" i="8"/>
  <c r="AE34" i="8" s="1"/>
  <c r="AD33" i="8"/>
  <c r="AE33" i="8" s="1"/>
  <c r="Y12" i="8"/>
  <c r="M21" i="8"/>
  <c r="AA7" i="8" s="1"/>
  <c r="M20" i="8"/>
  <c r="AA6" i="8" s="1"/>
  <c r="M18" i="8"/>
  <c r="AA4" i="8" s="1"/>
  <c r="M19" i="8"/>
  <c r="AA5" i="8" s="1"/>
  <c r="EQ71" i="39"/>
  <c r="EQ70" i="39"/>
  <c r="X6" i="10"/>
  <c r="Y12" i="10"/>
  <c r="AD35" i="10"/>
  <c r="AE35" i="10" s="1"/>
  <c r="AD34" i="10"/>
  <c r="AE34" i="10" s="1"/>
  <c r="AD33" i="10"/>
  <c r="AE33" i="10" s="1"/>
  <c r="Z18" i="14"/>
  <c r="X4" i="14" s="1"/>
  <c r="W4" i="14"/>
  <c r="GF70" i="39"/>
  <c r="GF71" i="39"/>
  <c r="AD19" i="12"/>
  <c r="AD24" i="12"/>
  <c r="AE24" i="12" s="1"/>
  <c r="AD29" i="12"/>
  <c r="AE29" i="12" s="1"/>
  <c r="AD18" i="12"/>
  <c r="AD30" i="12"/>
  <c r="AE30" i="12" s="1"/>
  <c r="AD23" i="12"/>
  <c r="AE23" i="12" s="1"/>
  <c r="AD20" i="12"/>
  <c r="AD28" i="12"/>
  <c r="AE28" i="12" s="1"/>
  <c r="AD25" i="12"/>
  <c r="AD33" i="11"/>
  <c r="AE33" i="11" s="1"/>
  <c r="AD34" i="11"/>
  <c r="AE34" i="11" s="1"/>
  <c r="Y12" i="11"/>
  <c r="AD35" i="11"/>
  <c r="AE35" i="11" s="1"/>
  <c r="JD70" i="39"/>
  <c r="JD71" i="39"/>
  <c r="W4" i="8"/>
  <c r="Z18" i="8"/>
  <c r="X4" i="8" s="1"/>
  <c r="HQ70" i="39"/>
  <c r="HQ71" i="39"/>
  <c r="Y12" i="12"/>
  <c r="KD71" i="39"/>
  <c r="KD70" i="39"/>
  <c r="DR71" i="39"/>
  <c r="DR70" i="39"/>
  <c r="Y12" i="14"/>
  <c r="S71" i="39"/>
  <c r="S70" i="39"/>
  <c r="CD70" i="39"/>
  <c r="CD71" i="39"/>
  <c r="Z25" i="11"/>
  <c r="X7" i="11" s="1"/>
  <c r="W7" i="11"/>
  <c r="HF70" i="39"/>
  <c r="HF71" i="39"/>
  <c r="AD18" i="11"/>
  <c r="AD23" i="11"/>
  <c r="AE23" i="11" s="1"/>
  <c r="AD19" i="11"/>
  <c r="AD29" i="11"/>
  <c r="AE29" i="11" s="1"/>
  <c r="AD28" i="11"/>
  <c r="AE28" i="11" s="1"/>
  <c r="AD24" i="11"/>
  <c r="AE24" i="11" s="1"/>
  <c r="AD20" i="11"/>
  <c r="AD25" i="11"/>
  <c r="AD30" i="11"/>
  <c r="AE30" i="11" s="1"/>
  <c r="BE71" i="39"/>
  <c r="BE70" i="39"/>
  <c r="Z25" i="10"/>
  <c r="W7" i="10"/>
  <c r="W4" i="10"/>
  <c r="Z18" i="10"/>
  <c r="X4" i="10" s="1"/>
  <c r="ES71" i="39"/>
  <c r="ES70" i="39"/>
  <c r="LF70" i="39"/>
  <c r="LF71" i="39"/>
  <c r="Z19" i="8"/>
  <c r="W5" i="8"/>
  <c r="GQ71" i="39"/>
  <c r="GQ70" i="39"/>
  <c r="GE70" i="39"/>
  <c r="GE71" i="39"/>
  <c r="Q70" i="39"/>
  <c r="Q71" i="39"/>
  <c r="W4" i="13"/>
  <c r="Z18" i="13"/>
  <c r="X4" i="13" s="1"/>
  <c r="FE70" i="39"/>
  <c r="FE71" i="39"/>
  <c r="M20" i="13"/>
  <c r="AA6" i="13" s="1"/>
  <c r="M19" i="13"/>
  <c r="AA5" i="13" s="1"/>
  <c r="M18" i="13"/>
  <c r="AA4" i="13" s="1"/>
  <c r="M21" i="13"/>
  <c r="AA7" i="13" s="1"/>
  <c r="CF70" i="39"/>
  <c r="CF71" i="39"/>
  <c r="Z19" i="13"/>
  <c r="X5" i="13" s="1"/>
  <c r="W5" i="13"/>
  <c r="AE6" i="10"/>
  <c r="Y11" i="12"/>
  <c r="AD33" i="12"/>
  <c r="AE33" i="12" s="1"/>
  <c r="AD35" i="12"/>
  <c r="AE35" i="12" s="1"/>
  <c r="AD34" i="12"/>
  <c r="AE34" i="12" s="1"/>
  <c r="AF71" i="39"/>
  <c r="AF70" i="39"/>
  <c r="JE71" i="39"/>
  <c r="JE70" i="39"/>
  <c r="MF71" i="39"/>
  <c r="MF70" i="39"/>
  <c r="W6" i="12"/>
  <c r="Z20" i="12"/>
  <c r="X6" i="12" s="1"/>
  <c r="JQ70" i="39"/>
  <c r="JQ71" i="39"/>
  <c r="KF70" i="39"/>
  <c r="KF71" i="39"/>
  <c r="CR71" i="39"/>
  <c r="CR70" i="39"/>
  <c r="LE70" i="39"/>
  <c r="LE71" i="39"/>
  <c r="JS71" i="39"/>
  <c r="JS70" i="39"/>
  <c r="BR71" i="39"/>
  <c r="BR70" i="39"/>
  <c r="ME71" i="39"/>
  <c r="ME70" i="39"/>
  <c r="Z19" i="14"/>
  <c r="X5" i="14" s="1"/>
  <c r="W5" i="14"/>
  <c r="DD71" i="39"/>
  <c r="DD70" i="39"/>
  <c r="FQ70" i="39"/>
  <c r="FQ71" i="39"/>
  <c r="IR70" i="39"/>
  <c r="IO72" i="39" s="1"/>
  <c r="II2" i="39" s="1"/>
  <c r="IR71" i="39"/>
  <c r="X7" i="10"/>
  <c r="DE71" i="39"/>
  <c r="DE70" i="39"/>
  <c r="BF70" i="39"/>
  <c r="BF71" i="39"/>
  <c r="Z19" i="12"/>
  <c r="X5" i="12" s="1"/>
  <c r="W5" i="12"/>
  <c r="AD71" i="39"/>
  <c r="AD70" i="39"/>
  <c r="LR70" i="39"/>
  <c r="LR71" i="39"/>
  <c r="FS71" i="39"/>
  <c r="FS70" i="39"/>
  <c r="Z25" i="8"/>
  <c r="X7" i="8" s="1"/>
  <c r="W7" i="8"/>
  <c r="LD71" i="39"/>
  <c r="LD70" i="39"/>
  <c r="CQ71" i="39"/>
  <c r="CQ70" i="39"/>
  <c r="AD33" i="14"/>
  <c r="AE33" i="14" s="1"/>
  <c r="AD35" i="14"/>
  <c r="AE35" i="14" s="1"/>
  <c r="AD34" i="14"/>
  <c r="AE34" i="14" s="1"/>
  <c r="Y11" i="14"/>
  <c r="M19" i="14"/>
  <c r="AA5" i="14" s="1"/>
  <c r="M21" i="14"/>
  <c r="AA7" i="14" s="1"/>
  <c r="M18" i="14"/>
  <c r="AA4" i="14" s="1"/>
  <c r="M20" i="14"/>
  <c r="AA6" i="14" s="1"/>
  <c r="FD71" i="39"/>
  <c r="FD70" i="39"/>
  <c r="AS70" i="39"/>
  <c r="AS71" i="39"/>
  <c r="JF70" i="39"/>
  <c r="JF71" i="39"/>
  <c r="BQ70" i="39"/>
  <c r="BQ71" i="39"/>
  <c r="Z20" i="11"/>
  <c r="X6" i="11" s="1"/>
  <c r="W6" i="11"/>
  <c r="AD29" i="10"/>
  <c r="AE29" i="10" s="1"/>
  <c r="AD24" i="10"/>
  <c r="AE24" i="10" s="1"/>
  <c r="AD30" i="10"/>
  <c r="AE30" i="10" s="1"/>
  <c r="AD20" i="10"/>
  <c r="AD28" i="10"/>
  <c r="AE28" i="10" s="1"/>
  <c r="AD25" i="10"/>
  <c r="AD18" i="10"/>
  <c r="AD23" i="10"/>
  <c r="AE23" i="10" s="1"/>
  <c r="AD19" i="10"/>
  <c r="Z25" i="12"/>
  <c r="X7" i="12" s="1"/>
  <c r="W7" i="12"/>
  <c r="M20" i="12"/>
  <c r="AA6" i="12" s="1"/>
  <c r="M21" i="12"/>
  <c r="AA7" i="12" s="1"/>
  <c r="M19" i="12"/>
  <c r="AA5" i="12" s="1"/>
  <c r="M18" i="12"/>
  <c r="AA4" i="12" s="1"/>
  <c r="EF70" i="39"/>
  <c r="EB72" i="39" s="1"/>
  <c r="DV2" i="39" s="1"/>
  <c r="EF71" i="39"/>
  <c r="CE71" i="39"/>
  <c r="CE70" i="39"/>
  <c r="HE70" i="39"/>
  <c r="HE71" i="39"/>
  <c r="KS70" i="39"/>
  <c r="KS71" i="39"/>
  <c r="JR70" i="39"/>
  <c r="JR71" i="39"/>
  <c r="FF71" i="39"/>
  <c r="FF70" i="39"/>
  <c r="Z19" i="10"/>
  <c r="X5" i="10" s="1"/>
  <c r="W5" i="10"/>
  <c r="GS70" i="39"/>
  <c r="GS71" i="39"/>
  <c r="LQ71" i="39"/>
  <c r="LQ70" i="39"/>
  <c r="ER71" i="39"/>
  <c r="ER70" i="39"/>
  <c r="EO72" i="39" s="1"/>
  <c r="EI2" i="39" s="1"/>
  <c r="Z20" i="14"/>
  <c r="X6" i="14" s="1"/>
  <c r="W6" i="14"/>
  <c r="AD23" i="14"/>
  <c r="AE23" i="14" s="1"/>
  <c r="AD18" i="14"/>
  <c r="AD29" i="14"/>
  <c r="AE29" i="14" s="1"/>
  <c r="AD24" i="14"/>
  <c r="AE24" i="14" s="1"/>
  <c r="AD20" i="14"/>
  <c r="AD25" i="14"/>
  <c r="AD19" i="14"/>
  <c r="AD30" i="14"/>
  <c r="AE30" i="14" s="1"/>
  <c r="AD28" i="14"/>
  <c r="AE28" i="14" s="1"/>
  <c r="HS71" i="39"/>
  <c r="HS70" i="39"/>
  <c r="Z20" i="13"/>
  <c r="X6" i="13" s="1"/>
  <c r="W6" i="13"/>
  <c r="IE70" i="39"/>
  <c r="IE71" i="39"/>
  <c r="KE70" i="39"/>
  <c r="KE71" i="39"/>
  <c r="M19" i="11"/>
  <c r="AA5" i="11" s="1"/>
  <c r="M21" i="11"/>
  <c r="AA7" i="11" s="1"/>
  <c r="M20" i="11"/>
  <c r="AA6" i="11" s="1"/>
  <c r="M18" i="11"/>
  <c r="AA4" i="11" s="1"/>
  <c r="GD71" i="39"/>
  <c r="GD70" i="39"/>
  <c r="Z18" i="12"/>
  <c r="X4" i="12" s="1"/>
  <c r="W4" i="12"/>
  <c r="X5" i="8"/>
  <c r="HD70" i="39"/>
  <c r="HD71" i="39"/>
  <c r="AD30" i="8"/>
  <c r="AE30" i="8" s="1"/>
  <c r="AD29" i="8"/>
  <c r="AE29" i="8" s="1"/>
  <c r="AD20" i="8"/>
  <c r="AD18" i="8"/>
  <c r="AD23" i="8"/>
  <c r="AE23" i="8" s="1"/>
  <c r="AD24" i="8"/>
  <c r="AE24" i="8" s="1"/>
  <c r="AD28" i="8"/>
  <c r="AE28" i="8" s="1"/>
  <c r="AD19" i="8"/>
  <c r="AD25" i="8"/>
  <c r="DQ71" i="39"/>
  <c r="DQ70" i="39"/>
  <c r="W6" i="10"/>
  <c r="GR71" i="39"/>
  <c r="GR70" i="39"/>
  <c r="KR71" i="39"/>
  <c r="KR70" i="39"/>
  <c r="KQ70" i="39"/>
  <c r="KQ71" i="39"/>
  <c r="DF71" i="39"/>
  <c r="DF70" i="39"/>
  <c r="FR70" i="39"/>
  <c r="FR71" i="39"/>
  <c r="AD35" i="13"/>
  <c r="AE35" i="13" s="1"/>
  <c r="AD33" i="13"/>
  <c r="AE33" i="13" s="1"/>
  <c r="AD34" i="13"/>
  <c r="AE34" i="13" s="1"/>
  <c r="Y11" i="13"/>
  <c r="HR70" i="39"/>
  <c r="HR71" i="39"/>
  <c r="Z25" i="14"/>
  <c r="X7" i="14" s="1"/>
  <c r="W7" i="14"/>
  <c r="AD20" i="13"/>
  <c r="AD29" i="13"/>
  <c r="AE29" i="13" s="1"/>
  <c r="AD23" i="13"/>
  <c r="AE23" i="13" s="1"/>
  <c r="AD28" i="13"/>
  <c r="AE28" i="13" s="1"/>
  <c r="AD18" i="13"/>
  <c r="AD24" i="13"/>
  <c r="AE24" i="13" s="1"/>
  <c r="AD25" i="13"/>
  <c r="AD30" i="13"/>
  <c r="AE30" i="13" s="1"/>
  <c r="AD19" i="13"/>
  <c r="Z18" i="11"/>
  <c r="X4" i="11" s="1"/>
  <c r="W4" i="11"/>
  <c r="R70" i="39"/>
  <c r="R71" i="39"/>
  <c r="M18" i="10"/>
  <c r="AA4" i="10" s="1"/>
  <c r="M20" i="10"/>
  <c r="AA6" i="10" s="1"/>
  <c r="M21" i="10"/>
  <c r="AA7" i="10" s="1"/>
  <c r="M19" i="10"/>
  <c r="AA5" i="10" s="1"/>
  <c r="AE4" i="11"/>
  <c r="AE7" i="11"/>
  <c r="AE6" i="11"/>
  <c r="AE5" i="11"/>
  <c r="CS70" i="39"/>
  <c r="CO72" i="39" s="1"/>
  <c r="CI2" i="39" s="1"/>
  <c r="CS71" i="39"/>
  <c r="Z25" i="13"/>
  <c r="X7" i="13" s="1"/>
  <c r="W7" i="13"/>
  <c r="Z20" i="8"/>
  <c r="X6" i="8" s="1"/>
  <c r="W6" i="8"/>
  <c r="MD71" i="39"/>
  <c r="MD70" i="39"/>
  <c r="MB72" i="39" s="1"/>
  <c r="LV2" i="39" s="1"/>
  <c r="AE7" i="10" l="1"/>
  <c r="DO72" i="39"/>
  <c r="DI2" i="39" s="1"/>
  <c r="AE5" i="8"/>
  <c r="AE6" i="8"/>
  <c r="KB72" i="39"/>
  <c r="JV2" i="39" s="1"/>
  <c r="BO72" i="39"/>
  <c r="BI2" i="39" s="1"/>
  <c r="JB72" i="39"/>
  <c r="IV2" i="39" s="1"/>
  <c r="AO72" i="39"/>
  <c r="AI2" i="39" s="1"/>
  <c r="IB72" i="39"/>
  <c r="HV2" i="39" s="1"/>
  <c r="AE4" i="8"/>
  <c r="AE4" i="10"/>
  <c r="AE7" i="8"/>
  <c r="DB72" i="39"/>
  <c r="CV2" i="39" s="1"/>
  <c r="GB72" i="39"/>
  <c r="FV2" i="39" s="1"/>
  <c r="AE5" i="10"/>
  <c r="LO72" i="39"/>
  <c r="LI2" i="39" s="1"/>
  <c r="KO72" i="39"/>
  <c r="KI2" i="39" s="1"/>
  <c r="GO72" i="39"/>
  <c r="GI2" i="39" s="1"/>
  <c r="FO72" i="39"/>
  <c r="FI2" i="39" s="1"/>
  <c r="HO72" i="39"/>
  <c r="HI2" i="39" s="1"/>
  <c r="FB72" i="39"/>
  <c r="EV2" i="39" s="1"/>
  <c r="CB72" i="39"/>
  <c r="BV2" i="39" s="1"/>
  <c r="HB72" i="39"/>
  <c r="GV2" i="39" s="1"/>
  <c r="LB72" i="39"/>
  <c r="KV2" i="39" s="1"/>
  <c r="JO72" i="39"/>
  <c r="JI2" i="39" s="1"/>
  <c r="AE25" i="13"/>
  <c r="Z7" i="13" s="1"/>
  <c r="Y7" i="13"/>
  <c r="AE25" i="10"/>
  <c r="Z7" i="10" s="1"/>
  <c r="Y7" i="10"/>
  <c r="AE18" i="13"/>
  <c r="Z4" i="13" s="1"/>
  <c r="Y4" i="13"/>
  <c r="Y4" i="8"/>
  <c r="AE18" i="8"/>
  <c r="Z4" i="8" s="1"/>
  <c r="Y4" i="14"/>
  <c r="AE18" i="14"/>
  <c r="Z4" i="14" s="1"/>
  <c r="AE20" i="8"/>
  <c r="Z6" i="8" s="1"/>
  <c r="Y6" i="8"/>
  <c r="AE20" i="10"/>
  <c r="Z6" i="10" s="1"/>
  <c r="Y6" i="10"/>
  <c r="Y7" i="12"/>
  <c r="AE25" i="12"/>
  <c r="Z7" i="12" s="1"/>
  <c r="AE19" i="12"/>
  <c r="Z5" i="12" s="1"/>
  <c r="Y5" i="12"/>
  <c r="AE7" i="13"/>
  <c r="AE5" i="13"/>
  <c r="AE6" i="13"/>
  <c r="AE4" i="13"/>
  <c r="AE19" i="14"/>
  <c r="Z5" i="14" s="1"/>
  <c r="Y5" i="14"/>
  <c r="AE19" i="11"/>
  <c r="Z5" i="11" s="1"/>
  <c r="Y5" i="11"/>
  <c r="AE20" i="12"/>
  <c r="Z6" i="12" s="1"/>
  <c r="Y6" i="12"/>
  <c r="Y5" i="13"/>
  <c r="AE19" i="13"/>
  <c r="Z5" i="13" s="1"/>
  <c r="AE20" i="13"/>
  <c r="Z6" i="13" s="1"/>
  <c r="Y6" i="13"/>
  <c r="AE19" i="8"/>
  <c r="Z5" i="8" s="1"/>
  <c r="Y5" i="8"/>
  <c r="AE25" i="14"/>
  <c r="Z7" i="14" s="1"/>
  <c r="Y7" i="14"/>
  <c r="AE19" i="10"/>
  <c r="Z5" i="10" s="1"/>
  <c r="Y5" i="10"/>
  <c r="AE5" i="14"/>
  <c r="AE7" i="14"/>
  <c r="AE6" i="14"/>
  <c r="AE4" i="14"/>
  <c r="AE4" i="12"/>
  <c r="AE7" i="12"/>
  <c r="AE5" i="12"/>
  <c r="AE6" i="12"/>
  <c r="AE20" i="11"/>
  <c r="Z6" i="11" s="1"/>
  <c r="Y6" i="11"/>
  <c r="AE25" i="8"/>
  <c r="Z7" i="8" s="1"/>
  <c r="Y7" i="8"/>
  <c r="AE20" i="14"/>
  <c r="Z6" i="14" s="1"/>
  <c r="Y6" i="14"/>
  <c r="AE18" i="11"/>
  <c r="Z4" i="11" s="1"/>
  <c r="Y4" i="11"/>
  <c r="AE18" i="10"/>
  <c r="Z4" i="10" s="1"/>
  <c r="Y4" i="10"/>
  <c r="Y7" i="11"/>
  <c r="AE25" i="11"/>
  <c r="Z7" i="11" s="1"/>
  <c r="Y4" i="12"/>
  <c r="AE18" i="12"/>
  <c r="Z4" i="12" s="1"/>
  <c r="Q48" i="36"/>
  <c r="H48" i="36"/>
  <c r="E47" i="36"/>
  <c r="T57" i="39"/>
  <c r="V5" i="8" l="1"/>
  <c r="V5" i="11"/>
  <c r="V7" i="8"/>
  <c r="V4" i="11"/>
  <c r="V5" i="10"/>
  <c r="V6" i="14"/>
  <c r="V6" i="12"/>
  <c r="V6" i="8"/>
  <c r="V7" i="10"/>
  <c r="V6" i="10"/>
  <c r="V4" i="8"/>
  <c r="V7" i="12"/>
  <c r="V4" i="10"/>
  <c r="V6" i="11"/>
  <c r="V6" i="13"/>
  <c r="V5" i="14"/>
  <c r="V5" i="13"/>
  <c r="V4" i="13"/>
  <c r="V4" i="12"/>
  <c r="V7" i="14"/>
  <c r="V7" i="11"/>
  <c r="V4" i="14"/>
  <c r="V5" i="12"/>
  <c r="V7" i="13"/>
  <c r="K46" i="36"/>
  <c r="K47" i="38" s="1"/>
  <c r="Q46" i="36"/>
  <c r="Q47" i="36"/>
  <c r="Q49" i="36"/>
  <c r="Q50" i="38" s="1"/>
  <c r="N48" i="36"/>
  <c r="N47" i="36"/>
  <c r="N49" i="36"/>
  <c r="K49" i="36"/>
  <c r="K58" i="38" s="1"/>
  <c r="K48" i="36"/>
  <c r="H46" i="36"/>
  <c r="H49" i="36"/>
  <c r="E48" i="36"/>
  <c r="E49" i="38" s="1"/>
  <c r="E49" i="36"/>
  <c r="E48" i="38"/>
  <c r="E56" i="38"/>
  <c r="N44" i="22"/>
  <c r="J42" i="22" s="1"/>
  <c r="H49" i="38"/>
  <c r="H57" i="38"/>
  <c r="Q57" i="38"/>
  <c r="Q49" i="38"/>
  <c r="T52" i="39"/>
  <c r="T51" i="39"/>
  <c r="BG52" i="39"/>
  <c r="BB72" i="39" s="1"/>
  <c r="AV2" i="39" s="1"/>
  <c r="AG49" i="39"/>
  <c r="AG48" i="39"/>
  <c r="T49" i="39"/>
  <c r="T48" i="39"/>
  <c r="E58" i="33"/>
  <c r="E68" i="37"/>
  <c r="C57" i="39"/>
  <c r="C57" i="33"/>
  <c r="D67" i="37"/>
  <c r="E58" i="39"/>
  <c r="V14" i="8" l="1"/>
  <c r="Q14" i="8" s="1"/>
  <c r="V12" i="11"/>
  <c r="U12" i="11" s="1"/>
  <c r="I22" i="35" s="1"/>
  <c r="K55" i="38"/>
  <c r="V12" i="8"/>
  <c r="Q12" i="8" s="1"/>
  <c r="V13" i="8"/>
  <c r="T13" i="8" s="1"/>
  <c r="V11" i="8"/>
  <c r="U11" i="8" s="1"/>
  <c r="I5" i="35" s="1"/>
  <c r="N47" i="22"/>
  <c r="I48" i="22" s="1"/>
  <c r="Q54" i="36" s="1"/>
  <c r="Q64" i="36" s="1"/>
  <c r="V13" i="13"/>
  <c r="V12" i="13"/>
  <c r="V11" i="13"/>
  <c r="V14" i="13"/>
  <c r="V13" i="12"/>
  <c r="V11" i="12"/>
  <c r="V14" i="12"/>
  <c r="V12" i="12"/>
  <c r="V11" i="11"/>
  <c r="V12" i="10"/>
  <c r="V13" i="10"/>
  <c r="V14" i="10"/>
  <c r="V11" i="10"/>
  <c r="V14" i="11"/>
  <c r="V13" i="11"/>
  <c r="V11" i="14"/>
  <c r="V14" i="14"/>
  <c r="V13" i="14"/>
  <c r="V12" i="14"/>
  <c r="Q58" i="38"/>
  <c r="K50" i="38"/>
  <c r="E57" i="38"/>
  <c r="D58" i="33"/>
  <c r="D58" i="39"/>
  <c r="K73" i="38"/>
  <c r="B57" i="39"/>
  <c r="B57" i="33"/>
  <c r="C73" i="38"/>
  <c r="Q48" i="38"/>
  <c r="N52" i="22"/>
  <c r="J48" i="22" s="1"/>
  <c r="Q56" i="38"/>
  <c r="Q47" i="38"/>
  <c r="Q55" i="38"/>
  <c r="N51" i="22"/>
  <c r="I45" i="22" s="1"/>
  <c r="N50" i="38"/>
  <c r="N58" i="38"/>
  <c r="N48" i="38"/>
  <c r="N56" i="38"/>
  <c r="N50" i="22"/>
  <c r="J46" i="22" s="1"/>
  <c r="N49" i="38"/>
  <c r="N57" i="38"/>
  <c r="K57" i="38"/>
  <c r="K49" i="38"/>
  <c r="H50" i="38"/>
  <c r="H58" i="38"/>
  <c r="H47" i="38"/>
  <c r="N45" i="22"/>
  <c r="I44" i="22" s="1"/>
  <c r="H55" i="38"/>
  <c r="E58" i="38"/>
  <c r="E50" i="38"/>
  <c r="E54" i="37"/>
  <c r="X54" i="36"/>
  <c r="AB72" i="39"/>
  <c r="V2" i="39" s="1"/>
  <c r="E55" i="39"/>
  <c r="C53" i="39"/>
  <c r="C53" i="33"/>
  <c r="E59" i="39"/>
  <c r="E70" i="37"/>
  <c r="E55" i="33"/>
  <c r="I5" i="32"/>
  <c r="E59" i="33"/>
  <c r="U13" i="8" l="1"/>
  <c r="H4" i="27" s="1"/>
  <c r="U14" i="8"/>
  <c r="I8" i="35" s="1"/>
  <c r="T14" i="8"/>
  <c r="H8" i="35" s="1"/>
  <c r="P14" i="8"/>
  <c r="S14" i="8"/>
  <c r="F8" i="35" s="1"/>
  <c r="R14" i="8"/>
  <c r="E8" i="35" s="1"/>
  <c r="P11" i="8"/>
  <c r="B46" i="36" s="1"/>
  <c r="T12" i="8"/>
  <c r="H6" i="35" s="1"/>
  <c r="R11" i="8"/>
  <c r="E5" i="35" s="1"/>
  <c r="T11" i="8"/>
  <c r="H5" i="35" s="1"/>
  <c r="Q11" i="8"/>
  <c r="R12" i="11"/>
  <c r="E22" i="35" s="1"/>
  <c r="T12" i="11"/>
  <c r="H22" i="35" s="1"/>
  <c r="S11" i="8"/>
  <c r="F5" i="35" s="1"/>
  <c r="Q12" i="11"/>
  <c r="D22" i="35" s="1"/>
  <c r="P12" i="11"/>
  <c r="Z12" i="11" s="1"/>
  <c r="P12" i="8"/>
  <c r="S12" i="11"/>
  <c r="F22" i="35" s="1"/>
  <c r="R13" i="8"/>
  <c r="P13" i="8"/>
  <c r="S13" i="8"/>
  <c r="F7" i="35" s="1"/>
  <c r="Q13" i="8"/>
  <c r="D4" i="27" s="1"/>
  <c r="X11" i="8"/>
  <c r="C4" i="16" s="1"/>
  <c r="S12" i="8"/>
  <c r="F6" i="35" s="1"/>
  <c r="U12" i="8"/>
  <c r="I6" i="35" s="1"/>
  <c r="R12" i="8"/>
  <c r="E6" i="35" s="1"/>
  <c r="D64" i="37"/>
  <c r="U13" i="13"/>
  <c r="T13" i="13"/>
  <c r="S13" i="13"/>
  <c r="R13" i="13"/>
  <c r="Q13" i="13"/>
  <c r="P13" i="13"/>
  <c r="Y39" i="35" s="1"/>
  <c r="W39" i="35" s="1"/>
  <c r="Y8" i="35"/>
  <c r="W8" i="35" s="1"/>
  <c r="D6" i="35"/>
  <c r="P12" i="12"/>
  <c r="Y30" i="35" s="1"/>
  <c r="W30" i="35" s="1"/>
  <c r="U12" i="12"/>
  <c r="I30" i="35" s="1"/>
  <c r="R12" i="12"/>
  <c r="E30" i="35" s="1"/>
  <c r="T12" i="12"/>
  <c r="H30" i="35" s="1"/>
  <c r="Q12" i="12"/>
  <c r="S12" i="12"/>
  <c r="F30" i="35" s="1"/>
  <c r="T12" i="14"/>
  <c r="H46" i="35" s="1"/>
  <c r="P12" i="14"/>
  <c r="Y46" i="35" s="1"/>
  <c r="W46" i="35" s="1"/>
  <c r="Q12" i="14"/>
  <c r="U12" i="14"/>
  <c r="I46" i="35" s="1"/>
  <c r="S12" i="14"/>
  <c r="F46" i="35" s="1"/>
  <c r="R12" i="14"/>
  <c r="E46" i="35" s="1"/>
  <c r="U14" i="12"/>
  <c r="I32" i="35" s="1"/>
  <c r="R14" i="12"/>
  <c r="E32" i="35" s="1"/>
  <c r="T14" i="12"/>
  <c r="H32" i="35" s="1"/>
  <c r="S14" i="12"/>
  <c r="F32" i="35" s="1"/>
  <c r="Q14" i="12"/>
  <c r="P14" i="12"/>
  <c r="Y32" i="35" s="1"/>
  <c r="W32" i="35" s="1"/>
  <c r="AE13" i="8"/>
  <c r="M7" i="35" s="1"/>
  <c r="AB13" i="8"/>
  <c r="T13" i="14"/>
  <c r="P13" i="14"/>
  <c r="Q13" i="14"/>
  <c r="R13" i="14"/>
  <c r="S13" i="14"/>
  <c r="U13" i="14"/>
  <c r="U14" i="11"/>
  <c r="I24" i="35" s="1"/>
  <c r="Q14" i="11"/>
  <c r="R14" i="11"/>
  <c r="E24" i="35" s="1"/>
  <c r="S14" i="11"/>
  <c r="F24" i="35" s="1"/>
  <c r="P14" i="11"/>
  <c r="Y24" i="35" s="1"/>
  <c r="W24" i="35" s="1"/>
  <c r="T14" i="11"/>
  <c r="H24" i="35" s="1"/>
  <c r="U11" i="12"/>
  <c r="I29" i="35" s="1"/>
  <c r="Q11" i="12"/>
  <c r="S11" i="12"/>
  <c r="F29" i="35" s="1"/>
  <c r="P11" i="12"/>
  <c r="Y29" i="35" s="1"/>
  <c r="W29" i="35" s="1"/>
  <c r="R11" i="12"/>
  <c r="E29" i="35" s="1"/>
  <c r="T11" i="12"/>
  <c r="H29" i="35" s="1"/>
  <c r="X11" i="12"/>
  <c r="U14" i="14"/>
  <c r="I48" i="35" s="1"/>
  <c r="R14" i="14"/>
  <c r="E48" i="35" s="1"/>
  <c r="Q14" i="14"/>
  <c r="T14" i="14"/>
  <c r="H48" i="35" s="1"/>
  <c r="S14" i="14"/>
  <c r="F48" i="35" s="1"/>
  <c r="P14" i="14"/>
  <c r="Y48" i="35" s="1"/>
  <c r="W48" i="35" s="1"/>
  <c r="R13" i="11"/>
  <c r="U13" i="11"/>
  <c r="S13" i="11"/>
  <c r="Q13" i="11"/>
  <c r="P13" i="11"/>
  <c r="T13" i="11"/>
  <c r="P11" i="10"/>
  <c r="Y13" i="35" s="1"/>
  <c r="W13" i="35" s="1"/>
  <c r="Q11" i="10"/>
  <c r="S11" i="10"/>
  <c r="F13" i="35" s="1"/>
  <c r="X11" i="10"/>
  <c r="T11" i="10"/>
  <c r="H13" i="35" s="1"/>
  <c r="R11" i="10"/>
  <c r="E13" i="35" s="1"/>
  <c r="U11" i="10"/>
  <c r="I13" i="35" s="1"/>
  <c r="Q13" i="12"/>
  <c r="T13" i="12"/>
  <c r="R13" i="12"/>
  <c r="U13" i="12"/>
  <c r="S13" i="12"/>
  <c r="P13" i="12"/>
  <c r="Y31" i="35" s="1"/>
  <c r="W31" i="35" s="1"/>
  <c r="U11" i="14"/>
  <c r="I45" i="35" s="1"/>
  <c r="S11" i="14"/>
  <c r="F45" i="35" s="1"/>
  <c r="T11" i="14"/>
  <c r="H45" i="35" s="1"/>
  <c r="Q11" i="14"/>
  <c r="R11" i="14"/>
  <c r="E45" i="35" s="1"/>
  <c r="X11" i="14"/>
  <c r="P11" i="14"/>
  <c r="Y45" i="35" s="1"/>
  <c r="W45" i="35" s="1"/>
  <c r="Q14" i="10"/>
  <c r="P14" i="10"/>
  <c r="Y16" i="35" s="1"/>
  <c r="W16" i="35" s="1"/>
  <c r="R14" i="10"/>
  <c r="E16" i="35" s="1"/>
  <c r="T14" i="10"/>
  <c r="H16" i="35" s="1"/>
  <c r="U14" i="10"/>
  <c r="I16" i="35" s="1"/>
  <c r="S14" i="10"/>
  <c r="F16" i="35" s="1"/>
  <c r="U14" i="13"/>
  <c r="I40" i="35" s="1"/>
  <c r="Q14" i="13"/>
  <c r="S14" i="13"/>
  <c r="F40" i="35" s="1"/>
  <c r="T14" i="13"/>
  <c r="H40" i="35" s="1"/>
  <c r="R14" i="13"/>
  <c r="E40" i="35" s="1"/>
  <c r="P14" i="13"/>
  <c r="U11" i="11"/>
  <c r="I21" i="35" s="1"/>
  <c r="T11" i="11"/>
  <c r="H21" i="35" s="1"/>
  <c r="P11" i="11"/>
  <c r="Y21" i="35" s="1"/>
  <c r="W21" i="35" s="1"/>
  <c r="R11" i="11"/>
  <c r="E21" i="35" s="1"/>
  <c r="Q11" i="11"/>
  <c r="X11" i="11"/>
  <c r="S11" i="11"/>
  <c r="F21" i="35" s="1"/>
  <c r="D5" i="35"/>
  <c r="G4" i="27"/>
  <c r="H7" i="35"/>
  <c r="Q13" i="10"/>
  <c r="S13" i="10"/>
  <c r="U13" i="10"/>
  <c r="T13" i="10"/>
  <c r="R13" i="10"/>
  <c r="P13" i="10"/>
  <c r="P11" i="13"/>
  <c r="Y37" i="35" s="1"/>
  <c r="W37" i="35" s="1"/>
  <c r="Q11" i="13"/>
  <c r="X11" i="13"/>
  <c r="S11" i="13"/>
  <c r="F37" i="35" s="1"/>
  <c r="R11" i="13"/>
  <c r="E37" i="35" s="1"/>
  <c r="U11" i="13"/>
  <c r="I37" i="35" s="1"/>
  <c r="T11" i="13"/>
  <c r="H37" i="35" s="1"/>
  <c r="I4" i="36"/>
  <c r="D8" i="35"/>
  <c r="C6" i="36"/>
  <c r="Z11" i="8"/>
  <c r="AC11" i="8"/>
  <c r="AA11" i="8"/>
  <c r="AB11" i="8"/>
  <c r="E4" i="27"/>
  <c r="E7" i="35"/>
  <c r="C6" i="35"/>
  <c r="P12" i="10"/>
  <c r="Y14" i="35" s="1"/>
  <c r="W14" i="35" s="1"/>
  <c r="Q12" i="10"/>
  <c r="U12" i="10"/>
  <c r="I14" i="35" s="1"/>
  <c r="T12" i="10"/>
  <c r="H14" i="35" s="1"/>
  <c r="S12" i="10"/>
  <c r="F14" i="35" s="1"/>
  <c r="R12" i="10"/>
  <c r="E14" i="35" s="1"/>
  <c r="T12" i="13"/>
  <c r="H38" i="35" s="1"/>
  <c r="Q12" i="13"/>
  <c r="S12" i="13"/>
  <c r="F38" i="35" s="1"/>
  <c r="P12" i="13"/>
  <c r="Y38" i="35" s="1"/>
  <c r="W38" i="35" s="1"/>
  <c r="R12" i="13"/>
  <c r="E38" i="35" s="1"/>
  <c r="U12" i="13"/>
  <c r="I38" i="35" s="1"/>
  <c r="H47" i="36"/>
  <c r="AB12" i="11"/>
  <c r="C22" i="35"/>
  <c r="AA12" i="11"/>
  <c r="D59" i="33"/>
  <c r="D59" i="39"/>
  <c r="Q73" i="38"/>
  <c r="H54" i="36"/>
  <c r="D61" i="37"/>
  <c r="R54" i="36"/>
  <c r="E64" i="37"/>
  <c r="E60" i="37"/>
  <c r="L54" i="36"/>
  <c r="T54" i="36"/>
  <c r="D57" i="37"/>
  <c r="EY55" i="33"/>
  <c r="KL55" i="33"/>
  <c r="HL55" i="33"/>
  <c r="LY55" i="33"/>
  <c r="BL55" i="33"/>
  <c r="JL55" i="33"/>
  <c r="IY55" i="33"/>
  <c r="D55" i="33"/>
  <c r="JY55" i="33"/>
  <c r="Y55" i="33"/>
  <c r="AL55" i="33"/>
  <c r="CY55" i="33"/>
  <c r="FL55" i="33"/>
  <c r="DL55" i="33"/>
  <c r="GY55" i="33"/>
  <c r="GL55" i="33"/>
  <c r="EL55" i="33"/>
  <c r="CL55" i="33"/>
  <c r="DY55" i="33"/>
  <c r="FY55" i="33"/>
  <c r="BY55" i="33"/>
  <c r="IL55" i="33"/>
  <c r="AY55" i="33"/>
  <c r="HY55" i="33"/>
  <c r="KY55" i="33"/>
  <c r="L55" i="33"/>
  <c r="LL55" i="33"/>
  <c r="D55" i="39"/>
  <c r="B53" i="39"/>
  <c r="BW53" i="33"/>
  <c r="AJ53" i="33"/>
  <c r="J53" i="33"/>
  <c r="IW53" i="33"/>
  <c r="KW53" i="33"/>
  <c r="HJ53" i="33"/>
  <c r="FJ53" i="33"/>
  <c r="IJ53" i="33"/>
  <c r="DJ53" i="33"/>
  <c r="BJ53" i="33"/>
  <c r="EJ53" i="33"/>
  <c r="W53" i="33"/>
  <c r="GJ53" i="33"/>
  <c r="B53" i="33"/>
  <c r="JW53" i="33"/>
  <c r="LW53" i="33"/>
  <c r="LJ53" i="33"/>
  <c r="KJ53" i="33"/>
  <c r="GW53" i="33"/>
  <c r="JJ53" i="33"/>
  <c r="EW53" i="33"/>
  <c r="HW53" i="33"/>
  <c r="CW53" i="33"/>
  <c r="FW53" i="33"/>
  <c r="AW53" i="33"/>
  <c r="DW53" i="33"/>
  <c r="CJ53" i="33"/>
  <c r="X63" i="38"/>
  <c r="W64" i="36"/>
  <c r="T74" i="36" s="1"/>
  <c r="N84" i="36" s="1"/>
  <c r="Q63" i="38"/>
  <c r="E53" i="33"/>
  <c r="C50" i="39"/>
  <c r="E63" i="33"/>
  <c r="E71" i="37"/>
  <c r="E65" i="39"/>
  <c r="C65" i="39"/>
  <c r="E51" i="39"/>
  <c r="E57" i="33"/>
  <c r="C54" i="33"/>
  <c r="E53" i="39"/>
  <c r="C62" i="39"/>
  <c r="E51" i="33"/>
  <c r="E75" i="37"/>
  <c r="C65" i="33"/>
  <c r="E60" i="33"/>
  <c r="C54" i="39"/>
  <c r="E60" i="39"/>
  <c r="E67" i="37"/>
  <c r="E65" i="33"/>
  <c r="D78" i="37"/>
  <c r="C50" i="33"/>
  <c r="E63" i="39"/>
  <c r="E78" i="37"/>
  <c r="E57" i="39"/>
  <c r="D74" i="37"/>
  <c r="C62" i="33"/>
  <c r="Y5" i="35" l="1"/>
  <c r="W5" i="35" s="1"/>
  <c r="AE11" i="8"/>
  <c r="M5" i="35" s="1"/>
  <c r="B3" i="36"/>
  <c r="C5" i="35"/>
  <c r="C5" i="36"/>
  <c r="N41" i="22"/>
  <c r="I41" i="22" s="1"/>
  <c r="B47" i="38"/>
  <c r="B55" i="38"/>
  <c r="I7" i="35"/>
  <c r="B5" i="36"/>
  <c r="B48" i="36"/>
  <c r="C8" i="35"/>
  <c r="B49" i="36"/>
  <c r="AE12" i="8"/>
  <c r="M6" i="35" s="1"/>
  <c r="B47" i="36"/>
  <c r="Z14" i="8"/>
  <c r="C3" i="36"/>
  <c r="B8" i="36"/>
  <c r="AB12" i="8"/>
  <c r="Z12" i="8"/>
  <c r="AA12" i="8"/>
  <c r="AC12" i="8"/>
  <c r="B4" i="36"/>
  <c r="Y6" i="35"/>
  <c r="W6" i="35" s="1"/>
  <c r="AA13" i="8"/>
  <c r="AC14" i="8"/>
  <c r="AC13" i="8"/>
  <c r="AE14" i="8"/>
  <c r="M8" i="35" s="1"/>
  <c r="H4" i="36"/>
  <c r="AC12" i="11"/>
  <c r="AD12" i="11" s="1"/>
  <c r="L22" i="35" s="1"/>
  <c r="Y22" i="35"/>
  <c r="W22" i="35" s="1"/>
  <c r="AE12" i="11"/>
  <c r="M22" i="35" s="1"/>
  <c r="C7" i="35"/>
  <c r="AC7" i="35" s="1"/>
  <c r="AB14" i="8"/>
  <c r="B6" i="36"/>
  <c r="Z13" i="8"/>
  <c r="F4" i="27"/>
  <c r="AA14" i="8"/>
  <c r="AD14" i="8" s="1"/>
  <c r="L8" i="35" s="1"/>
  <c r="D7" i="35"/>
  <c r="C4" i="27"/>
  <c r="C4" i="36"/>
  <c r="Y7" i="35"/>
  <c r="W7" i="35" s="1"/>
  <c r="AB6" i="35"/>
  <c r="AD6" i="35"/>
  <c r="AA6" i="35"/>
  <c r="V6" i="35"/>
  <c r="AC6" i="35"/>
  <c r="N6" i="36"/>
  <c r="AA14" i="13"/>
  <c r="AE14" i="13"/>
  <c r="M40" i="35" s="1"/>
  <c r="C40" i="35"/>
  <c r="Z14" i="13"/>
  <c r="AB14" i="13"/>
  <c r="AC14" i="13"/>
  <c r="AD11" i="8"/>
  <c r="L5" i="35" s="1"/>
  <c r="G5" i="27"/>
  <c r="H15" i="35"/>
  <c r="Y40" i="35"/>
  <c r="W40" i="35" s="1"/>
  <c r="C9" i="16"/>
  <c r="E9" i="16" s="1"/>
  <c r="Q8" i="36"/>
  <c r="Y23" i="35"/>
  <c r="W23" i="35" s="1"/>
  <c r="C23" i="35"/>
  <c r="Z13" i="11"/>
  <c r="AC13" i="11"/>
  <c r="C6" i="27"/>
  <c r="AB13" i="11"/>
  <c r="H5" i="36"/>
  <c r="AA13" i="11"/>
  <c r="AE13" i="11"/>
  <c r="M23" i="35" s="1"/>
  <c r="AC11" i="12"/>
  <c r="AA11" i="12"/>
  <c r="AE11" i="12"/>
  <c r="M29" i="35" s="1"/>
  <c r="AB11" i="12"/>
  <c r="C29" i="35"/>
  <c r="K3" i="36"/>
  <c r="Z11" i="12"/>
  <c r="F47" i="35"/>
  <c r="F9" i="27"/>
  <c r="V7" i="35"/>
  <c r="AD7" i="35"/>
  <c r="AA7" i="35"/>
  <c r="D32" i="35"/>
  <c r="L6" i="36"/>
  <c r="N46" i="22"/>
  <c r="J41" i="22" s="1"/>
  <c r="H48" i="38"/>
  <c r="H56" i="38"/>
  <c r="V5" i="35"/>
  <c r="AD5" i="35"/>
  <c r="AA5" i="35"/>
  <c r="AB5" i="35"/>
  <c r="AC5" i="35"/>
  <c r="D48" i="35"/>
  <c r="R6" i="36"/>
  <c r="F15" i="35"/>
  <c r="F5" i="27"/>
  <c r="C6" i="16"/>
  <c r="E6" i="16" s="1"/>
  <c r="F6" i="16" s="1"/>
  <c r="H8" i="36"/>
  <c r="D45" i="35"/>
  <c r="R3" i="36"/>
  <c r="F31" i="35"/>
  <c r="F7" i="27"/>
  <c r="C5" i="16"/>
  <c r="E5" i="16" s="1"/>
  <c r="F5" i="16" s="1"/>
  <c r="E8" i="36"/>
  <c r="F23" i="35"/>
  <c r="F6" i="27"/>
  <c r="D29" i="35"/>
  <c r="L3" i="36"/>
  <c r="D47" i="35"/>
  <c r="R5" i="36"/>
  <c r="D9" i="27"/>
  <c r="AA13" i="13"/>
  <c r="AE13" i="13"/>
  <c r="M39" i="35" s="1"/>
  <c r="AB13" i="13"/>
  <c r="C8" i="27"/>
  <c r="C39" i="35"/>
  <c r="N5" i="36"/>
  <c r="AC13" i="13"/>
  <c r="Z13" i="13"/>
  <c r="N8" i="36"/>
  <c r="C8" i="16"/>
  <c r="E8" i="16" s="1"/>
  <c r="F8" i="16" s="1"/>
  <c r="D15" i="35"/>
  <c r="D5" i="27"/>
  <c r="F5" i="36"/>
  <c r="D21" i="35"/>
  <c r="I3" i="36"/>
  <c r="H7" i="27"/>
  <c r="I31" i="35"/>
  <c r="H6" i="27"/>
  <c r="I23" i="35"/>
  <c r="Q5" i="36"/>
  <c r="AB13" i="14"/>
  <c r="C9" i="27"/>
  <c r="AE13" i="14"/>
  <c r="M47" i="35" s="1"/>
  <c r="AA13" i="14"/>
  <c r="C47" i="35"/>
  <c r="Z13" i="14"/>
  <c r="AC13" i="14"/>
  <c r="D46" i="35"/>
  <c r="R4" i="36"/>
  <c r="D8" i="27"/>
  <c r="D39" i="35"/>
  <c r="O5" i="36"/>
  <c r="H5" i="27"/>
  <c r="I15" i="35"/>
  <c r="Z13" i="12"/>
  <c r="C31" i="35"/>
  <c r="AB13" i="12"/>
  <c r="AC13" i="12"/>
  <c r="AE13" i="12"/>
  <c r="M31" i="35" s="1"/>
  <c r="AA13" i="12"/>
  <c r="C7" i="27"/>
  <c r="K5" i="36"/>
  <c r="D37" i="35"/>
  <c r="O3" i="36"/>
  <c r="AE14" i="10"/>
  <c r="M16" i="35" s="1"/>
  <c r="AC14" i="10"/>
  <c r="C16" i="35"/>
  <c r="Z14" i="10"/>
  <c r="E6" i="36"/>
  <c r="AA14" i="10"/>
  <c r="AB14" i="10"/>
  <c r="E31" i="35"/>
  <c r="E7" i="27"/>
  <c r="D13" i="35"/>
  <c r="F3" i="36"/>
  <c r="E6" i="27"/>
  <c r="E23" i="35"/>
  <c r="H47" i="35"/>
  <c r="G9" i="27"/>
  <c r="Q4" i="36"/>
  <c r="C46" i="35"/>
  <c r="AC12" i="14"/>
  <c r="AA12" i="14"/>
  <c r="AE12" i="14"/>
  <c r="M46" i="35" s="1"/>
  <c r="Z12" i="14"/>
  <c r="AB12" i="14"/>
  <c r="K47" i="36"/>
  <c r="AE12" i="12"/>
  <c r="M30" i="35" s="1"/>
  <c r="C30" i="35"/>
  <c r="AB12" i="12"/>
  <c r="AC12" i="12"/>
  <c r="AA12" i="12"/>
  <c r="Z12" i="12"/>
  <c r="K4" i="36"/>
  <c r="E39" i="35"/>
  <c r="E8" i="27"/>
  <c r="AE12" i="13"/>
  <c r="M38" i="35" s="1"/>
  <c r="AC12" i="13"/>
  <c r="AA12" i="13"/>
  <c r="AB12" i="13"/>
  <c r="C38" i="35"/>
  <c r="Z12" i="13"/>
  <c r="N4" i="36"/>
  <c r="D14" i="35"/>
  <c r="F4" i="36"/>
  <c r="N46" i="36"/>
  <c r="AB11" i="13"/>
  <c r="N3" i="36"/>
  <c r="AA11" i="13"/>
  <c r="AE11" i="13"/>
  <c r="M37" i="35" s="1"/>
  <c r="AC11" i="13"/>
  <c r="C37" i="35"/>
  <c r="Z11" i="13"/>
  <c r="H3" i="36"/>
  <c r="AA11" i="11"/>
  <c r="AB11" i="11"/>
  <c r="C21" i="35"/>
  <c r="Z11" i="11"/>
  <c r="AC11" i="11"/>
  <c r="AE11" i="11"/>
  <c r="M21" i="35" s="1"/>
  <c r="D40" i="35"/>
  <c r="O6" i="36"/>
  <c r="D16" i="35"/>
  <c r="F6" i="36"/>
  <c r="H31" i="35"/>
  <c r="G7" i="27"/>
  <c r="C7" i="16"/>
  <c r="E7" i="16" s="1"/>
  <c r="F7" i="16" s="1"/>
  <c r="K8" i="36"/>
  <c r="AB8" i="35"/>
  <c r="AC8" i="35"/>
  <c r="AA8" i="35"/>
  <c r="AD8" i="35"/>
  <c r="V8" i="35"/>
  <c r="F39" i="35"/>
  <c r="F8" i="27"/>
  <c r="D23" i="35"/>
  <c r="I5" i="36"/>
  <c r="D6" i="27"/>
  <c r="D24" i="35"/>
  <c r="I6" i="36"/>
  <c r="E47" i="35"/>
  <c r="E9" i="27"/>
  <c r="V22" i="35"/>
  <c r="AD22" i="35"/>
  <c r="AB22" i="35"/>
  <c r="AA22" i="35"/>
  <c r="AC22" i="35"/>
  <c r="Y15" i="35"/>
  <c r="W15" i="35" s="1"/>
  <c r="AC13" i="10"/>
  <c r="Z13" i="10"/>
  <c r="AA13" i="10"/>
  <c r="C5" i="27"/>
  <c r="E5" i="36"/>
  <c r="C15" i="35"/>
  <c r="AB13" i="10"/>
  <c r="AE13" i="10"/>
  <c r="M15" i="35" s="1"/>
  <c r="D31" i="35"/>
  <c r="D7" i="27"/>
  <c r="L5" i="36"/>
  <c r="E46" i="36"/>
  <c r="AE11" i="10"/>
  <c r="M13" i="35" s="1"/>
  <c r="E3" i="36"/>
  <c r="C13" i="35"/>
  <c r="AA11" i="10"/>
  <c r="Z11" i="10"/>
  <c r="AB11" i="10"/>
  <c r="AC11" i="10"/>
  <c r="AA14" i="14"/>
  <c r="Q6" i="36"/>
  <c r="Z14" i="14"/>
  <c r="C48" i="35"/>
  <c r="AC14" i="14"/>
  <c r="AE14" i="14"/>
  <c r="M48" i="35" s="1"/>
  <c r="AB14" i="14"/>
  <c r="C24" i="35"/>
  <c r="AC14" i="11"/>
  <c r="AB14" i="11"/>
  <c r="H6" i="36"/>
  <c r="AE14" i="11"/>
  <c r="M24" i="35" s="1"/>
  <c r="Z14" i="11"/>
  <c r="AA14" i="11"/>
  <c r="Y47" i="35"/>
  <c r="W47" i="35" s="1"/>
  <c r="M4" i="27"/>
  <c r="L4" i="27"/>
  <c r="G8" i="27"/>
  <c r="H39" i="35"/>
  <c r="D38" i="35"/>
  <c r="O4" i="36"/>
  <c r="AC12" i="10"/>
  <c r="C14" i="35"/>
  <c r="E4" i="36"/>
  <c r="AA12" i="10"/>
  <c r="AE12" i="10"/>
  <c r="M14" i="35" s="1"/>
  <c r="AB12" i="10"/>
  <c r="Z12" i="10"/>
  <c r="E15" i="35"/>
  <c r="E5" i="27"/>
  <c r="AB11" i="14"/>
  <c r="Z11" i="14"/>
  <c r="AC11" i="14"/>
  <c r="C45" i="35"/>
  <c r="AE11" i="14"/>
  <c r="M45" i="35" s="1"/>
  <c r="AA11" i="14"/>
  <c r="Q3" i="36"/>
  <c r="E4" i="16"/>
  <c r="F4" i="16" s="1"/>
  <c r="H23" i="35"/>
  <c r="G6" i="27"/>
  <c r="I47" i="35"/>
  <c r="H9" i="27"/>
  <c r="K6" i="36"/>
  <c r="AC14" i="12"/>
  <c r="C32" i="35"/>
  <c r="AA14" i="12"/>
  <c r="AB14" i="12"/>
  <c r="AE14" i="12"/>
  <c r="M32" i="35" s="1"/>
  <c r="Z14" i="12"/>
  <c r="D30" i="35"/>
  <c r="L4" i="36"/>
  <c r="H8" i="27"/>
  <c r="I39" i="35"/>
  <c r="D65" i="39"/>
  <c r="O67" i="39" s="1"/>
  <c r="O69" i="39" s="1"/>
  <c r="D65" i="33"/>
  <c r="N93" i="38"/>
  <c r="CG65" i="33"/>
  <c r="IG65" i="33"/>
  <c r="LT65" i="33"/>
  <c r="B65" i="33"/>
  <c r="HG65" i="33"/>
  <c r="BT65" i="33"/>
  <c r="KT65" i="33"/>
  <c r="FT65" i="33"/>
  <c r="ET65" i="33"/>
  <c r="EG65" i="33"/>
  <c r="HT65" i="33"/>
  <c r="JT65" i="33"/>
  <c r="JG65" i="33"/>
  <c r="FG65" i="33"/>
  <c r="CT65" i="33"/>
  <c r="AT65" i="33"/>
  <c r="LG65" i="33"/>
  <c r="DT65" i="33"/>
  <c r="KG65" i="33"/>
  <c r="GT65" i="33"/>
  <c r="IT65" i="33"/>
  <c r="MG65" i="33"/>
  <c r="BG65" i="33"/>
  <c r="GG65" i="33"/>
  <c r="DG65" i="33"/>
  <c r="B65" i="39"/>
  <c r="L93" i="38"/>
  <c r="B62" i="33"/>
  <c r="B62" i="39"/>
  <c r="F83" i="38"/>
  <c r="D63" i="39"/>
  <c r="D63" i="33"/>
  <c r="T83" i="38"/>
  <c r="D60" i="33"/>
  <c r="D60" i="39"/>
  <c r="W73" i="38"/>
  <c r="D57" i="33"/>
  <c r="D57" i="39"/>
  <c r="E73" i="38"/>
  <c r="AY53" i="33"/>
  <c r="Y53" i="33"/>
  <c r="KY53" i="33"/>
  <c r="LY53" i="33"/>
  <c r="JL53" i="33"/>
  <c r="GY53" i="33"/>
  <c r="L53" i="33"/>
  <c r="FY53" i="33"/>
  <c r="IL53" i="33"/>
  <c r="HL53" i="33"/>
  <c r="JY53" i="33"/>
  <c r="EL53" i="33"/>
  <c r="EY53" i="33"/>
  <c r="BL53" i="33"/>
  <c r="HY53" i="33"/>
  <c r="GL53" i="33"/>
  <c r="CY53" i="33"/>
  <c r="AL53" i="33"/>
  <c r="KL53" i="33"/>
  <c r="D53" i="33"/>
  <c r="DY53" i="33"/>
  <c r="IY53" i="33"/>
  <c r="CL53" i="33"/>
  <c r="BY53" i="33"/>
  <c r="DL53" i="33"/>
  <c r="LL53" i="33"/>
  <c r="FL53" i="33"/>
  <c r="D53" i="39"/>
  <c r="B50" i="39"/>
  <c r="CJ50" i="33"/>
  <c r="HW50" i="33"/>
  <c r="BW50" i="33"/>
  <c r="JJ50" i="33"/>
  <c r="FJ50" i="33"/>
  <c r="HJ50" i="33"/>
  <c r="BJ50" i="33"/>
  <c r="J50" i="33"/>
  <c r="AJ50" i="33"/>
  <c r="LJ50" i="33"/>
  <c r="B50" i="33"/>
  <c r="JW50" i="33"/>
  <c r="DJ50" i="33"/>
  <c r="IJ50" i="33"/>
  <c r="GW50" i="33"/>
  <c r="DW50" i="33"/>
  <c r="W50" i="33"/>
  <c r="EJ50" i="33"/>
  <c r="CW50" i="33"/>
  <c r="KW50" i="33"/>
  <c r="LW50" i="33"/>
  <c r="AW50" i="33"/>
  <c r="FW50" i="33"/>
  <c r="EW50" i="33"/>
  <c r="GJ50" i="33"/>
  <c r="KJ50" i="33"/>
  <c r="IW50" i="33"/>
  <c r="R63" i="38"/>
  <c r="H63" i="38"/>
  <c r="D51" i="39"/>
  <c r="AY51" i="33"/>
  <c r="IL51" i="33"/>
  <c r="JY51" i="33"/>
  <c r="JL51" i="33"/>
  <c r="BY51" i="33"/>
  <c r="HY51" i="33"/>
  <c r="LY51" i="33"/>
  <c r="DL51" i="33"/>
  <c r="L51" i="33"/>
  <c r="FY51" i="33"/>
  <c r="CY51" i="33"/>
  <c r="DY51" i="33"/>
  <c r="EY51" i="33"/>
  <c r="IY51" i="33"/>
  <c r="D51" i="33"/>
  <c r="AL51" i="33"/>
  <c r="FL51" i="33"/>
  <c r="CL51" i="33"/>
  <c r="HL51" i="33"/>
  <c r="BL51" i="33"/>
  <c r="KY51" i="33"/>
  <c r="LL51" i="33"/>
  <c r="Y51" i="33"/>
  <c r="KL51" i="33"/>
  <c r="GL51" i="33"/>
  <c r="EL51" i="33"/>
  <c r="GY51" i="33"/>
  <c r="H8" i="16"/>
  <c r="L63" i="38"/>
  <c r="H6" i="16"/>
  <c r="B54" i="39"/>
  <c r="DJ54" i="33"/>
  <c r="BW54" i="33"/>
  <c r="AW54" i="33"/>
  <c r="EW54" i="33"/>
  <c r="KW54" i="33"/>
  <c r="LJ54" i="33"/>
  <c r="FW54" i="33"/>
  <c r="LW54" i="33"/>
  <c r="DW54" i="33"/>
  <c r="BJ54" i="33"/>
  <c r="JJ54" i="33"/>
  <c r="JW54" i="33"/>
  <c r="B54" i="33"/>
  <c r="KJ54" i="33"/>
  <c r="GW54" i="33"/>
  <c r="IJ54" i="33"/>
  <c r="EJ54" i="33"/>
  <c r="GJ54" i="33"/>
  <c r="HW54" i="33"/>
  <c r="AJ54" i="33"/>
  <c r="W54" i="33"/>
  <c r="HJ54" i="33"/>
  <c r="IW54" i="33"/>
  <c r="CJ54" i="33"/>
  <c r="J54" i="33"/>
  <c r="CW54" i="33"/>
  <c r="FJ54" i="33"/>
  <c r="T63" i="38"/>
  <c r="H5" i="16"/>
  <c r="LX55" i="33"/>
  <c r="IX55" i="33"/>
  <c r="DK55" i="33"/>
  <c r="IK55" i="33"/>
  <c r="KK55" i="33"/>
  <c r="HK55" i="33"/>
  <c r="X55" i="33"/>
  <c r="DX55" i="33"/>
  <c r="FK55" i="33"/>
  <c r="LK55" i="33"/>
  <c r="HX55" i="33"/>
  <c r="FX55" i="33"/>
  <c r="BX55" i="33"/>
  <c r="AK55" i="33"/>
  <c r="CK55" i="33"/>
  <c r="GK55" i="33"/>
  <c r="EX55" i="33"/>
  <c r="EK55" i="33"/>
  <c r="KX55" i="33"/>
  <c r="AX55" i="33"/>
  <c r="JK55" i="33"/>
  <c r="K55" i="33"/>
  <c r="JX55" i="33"/>
  <c r="GX55" i="33"/>
  <c r="CX55" i="33"/>
  <c r="BK55" i="33"/>
  <c r="LV53" i="33"/>
  <c r="GI53" i="33"/>
  <c r="DI53" i="33"/>
  <c r="JV53" i="33"/>
  <c r="BV53" i="33"/>
  <c r="CI53" i="33"/>
  <c r="FI53" i="33"/>
  <c r="I53" i="33"/>
  <c r="KI53" i="33"/>
  <c r="HV53" i="33"/>
  <c r="EV53" i="33"/>
  <c r="AI53" i="33"/>
  <c r="V53" i="33"/>
  <c r="BI53" i="33"/>
  <c r="HI53" i="33"/>
  <c r="AV53" i="33"/>
  <c r="LI53" i="33"/>
  <c r="II53" i="33"/>
  <c r="IV53" i="33"/>
  <c r="FV53" i="33"/>
  <c r="EI53" i="33"/>
  <c r="DV53" i="33"/>
  <c r="JI53" i="33"/>
  <c r="CV53" i="33"/>
  <c r="KV53" i="33"/>
  <c r="GV53" i="33"/>
  <c r="AD13" i="8" l="1"/>
  <c r="L7" i="35" s="1"/>
  <c r="H7" i="16"/>
  <c r="D4" i="16"/>
  <c r="AD12" i="8"/>
  <c r="L6" i="35" s="1"/>
  <c r="B49" i="38"/>
  <c r="B57" i="38"/>
  <c r="B48" i="38"/>
  <c r="B56" i="38"/>
  <c r="N42" i="22"/>
  <c r="I42" i="22" s="1"/>
  <c r="E54" i="36"/>
  <c r="D55" i="37"/>
  <c r="B50" i="38"/>
  <c r="B58" i="38"/>
  <c r="B2" i="38" a="1"/>
  <c r="J5" i="38" s="1"/>
  <c r="AB7" i="35"/>
  <c r="I4" i="27"/>
  <c r="AD11" i="11"/>
  <c r="L21" i="35" s="1"/>
  <c r="AD14" i="14"/>
  <c r="L48" i="35" s="1"/>
  <c r="AD13" i="13"/>
  <c r="L39" i="35" s="1"/>
  <c r="AD13" i="10"/>
  <c r="L15" i="35" s="1"/>
  <c r="AC29" i="35"/>
  <c r="AA29" i="35"/>
  <c r="AD29" i="35"/>
  <c r="AB29" i="35"/>
  <c r="V29" i="35"/>
  <c r="AD14" i="12"/>
  <c r="L32" i="35" s="1"/>
  <c r="V45" i="35"/>
  <c r="AA45" i="35"/>
  <c r="AD45" i="35"/>
  <c r="AC45" i="35"/>
  <c r="AB45" i="35"/>
  <c r="AD11" i="13"/>
  <c r="L37" i="35" s="1"/>
  <c r="V30" i="35"/>
  <c r="AD30" i="35"/>
  <c r="AC30" i="35"/>
  <c r="AB30" i="35"/>
  <c r="AA30" i="35"/>
  <c r="V46" i="35"/>
  <c r="AD46" i="35"/>
  <c r="AB46" i="35"/>
  <c r="AC46" i="35"/>
  <c r="AA46" i="35"/>
  <c r="M9" i="27"/>
  <c r="L9" i="27"/>
  <c r="M6" i="27"/>
  <c r="L6" i="27"/>
  <c r="N43" i="22"/>
  <c r="I43" i="22" s="1"/>
  <c r="E55" i="38"/>
  <c r="E47" i="38"/>
  <c r="L5" i="27"/>
  <c r="M5" i="27"/>
  <c r="AD37" i="35"/>
  <c r="AC37" i="35"/>
  <c r="V37" i="35"/>
  <c r="AB37" i="35"/>
  <c r="AA37" i="35"/>
  <c r="N55" i="38"/>
  <c r="N47" i="38"/>
  <c r="N49" i="22"/>
  <c r="I47" i="22" s="1"/>
  <c r="AD11" i="14"/>
  <c r="L45" i="35" s="1"/>
  <c r="AC24" i="35"/>
  <c r="AA24" i="35"/>
  <c r="AD24" i="35"/>
  <c r="V24" i="35"/>
  <c r="AB24" i="35"/>
  <c r="K48" i="38"/>
  <c r="K56" i="38"/>
  <c r="N48" i="22"/>
  <c r="I46" i="22" s="1"/>
  <c r="AB31" i="35"/>
  <c r="AC31" i="35"/>
  <c r="AA31" i="35"/>
  <c r="V31" i="35"/>
  <c r="AD31" i="35"/>
  <c r="V39" i="35"/>
  <c r="AA39" i="35"/>
  <c r="AC39" i="35"/>
  <c r="AD39" i="35"/>
  <c r="AB39" i="35"/>
  <c r="E55" i="37"/>
  <c r="F54" i="36"/>
  <c r="AD13" i="11"/>
  <c r="L23" i="35" s="1"/>
  <c r="AD15" i="35"/>
  <c r="AB15" i="35"/>
  <c r="V15" i="35"/>
  <c r="AA15" i="35"/>
  <c r="AC15" i="35"/>
  <c r="AA14" i="35"/>
  <c r="V14" i="35"/>
  <c r="AB14" i="35"/>
  <c r="AC14" i="35"/>
  <c r="AD14" i="35"/>
  <c r="AD12" i="13"/>
  <c r="L38" i="35" s="1"/>
  <c r="AD13" i="12"/>
  <c r="L31" i="35" s="1"/>
  <c r="L8" i="27"/>
  <c r="M8" i="27"/>
  <c r="AC9" i="35"/>
  <c r="AD23" i="35"/>
  <c r="AC23" i="35"/>
  <c r="V23" i="35"/>
  <c r="AA23" i="35"/>
  <c r="AB23" i="35"/>
  <c r="AC32" i="35"/>
  <c r="V32" i="35"/>
  <c r="AB32" i="35"/>
  <c r="AD32" i="35"/>
  <c r="AA32" i="35"/>
  <c r="G8" i="16"/>
  <c r="G6" i="16"/>
  <c r="G5" i="16"/>
  <c r="G4" i="16"/>
  <c r="H4" i="16" s="1"/>
  <c r="G7" i="16"/>
  <c r="AD11" i="10"/>
  <c r="L13" i="35" s="1"/>
  <c r="AA21" i="35"/>
  <c r="V21" i="35"/>
  <c r="AD21" i="35"/>
  <c r="AB21" i="35"/>
  <c r="AC21" i="35"/>
  <c r="AA38" i="35"/>
  <c r="AB38" i="35"/>
  <c r="AC38" i="35"/>
  <c r="V38" i="35"/>
  <c r="AD38" i="35"/>
  <c r="AD12" i="12"/>
  <c r="L30" i="35" s="1"/>
  <c r="AD12" i="14"/>
  <c r="L46" i="35" s="1"/>
  <c r="AD13" i="14"/>
  <c r="L47" i="35" s="1"/>
  <c r="AB9" i="35"/>
  <c r="AD14" i="11"/>
  <c r="L24" i="35" s="1"/>
  <c r="AD14" i="10"/>
  <c r="L16" i="35" s="1"/>
  <c r="M7" i="27"/>
  <c r="L7" i="27"/>
  <c r="V47" i="35"/>
  <c r="AA47" i="35"/>
  <c r="AD47" i="35"/>
  <c r="AB47" i="35"/>
  <c r="AC47" i="35"/>
  <c r="AA9" i="35"/>
  <c r="AD11" i="12"/>
  <c r="L29" i="35" s="1"/>
  <c r="AD14" i="13"/>
  <c r="L40" i="35" s="1"/>
  <c r="AD12" i="10"/>
  <c r="L14" i="35" s="1"/>
  <c r="AD48" i="35"/>
  <c r="AA48" i="35"/>
  <c r="V48" i="35"/>
  <c r="AB48" i="35"/>
  <c r="AC48" i="35"/>
  <c r="V13" i="35"/>
  <c r="AB13" i="35"/>
  <c r="AC13" i="35"/>
  <c r="AA13" i="35"/>
  <c r="AD13" i="35"/>
  <c r="AD16" i="35"/>
  <c r="AA16" i="35"/>
  <c r="AB16" i="35"/>
  <c r="V16" i="35"/>
  <c r="AC16" i="35"/>
  <c r="AD9" i="35"/>
  <c r="H9" i="16"/>
  <c r="F9" i="16"/>
  <c r="G9" i="16" s="1"/>
  <c r="AD40" i="35"/>
  <c r="AB40" i="35"/>
  <c r="AC40" i="35"/>
  <c r="V40" i="35"/>
  <c r="AA40" i="35"/>
  <c r="AG65" i="33"/>
  <c r="AB65" i="33" s="1"/>
  <c r="T65" i="33"/>
  <c r="O65" i="33" s="1"/>
  <c r="O71" i="39"/>
  <c r="O70" i="39"/>
  <c r="K67" i="33"/>
  <c r="LX68" i="33"/>
  <c r="IX73" i="33"/>
  <c r="GX68" i="33"/>
  <c r="LK74" i="33"/>
  <c r="GK71" i="33"/>
  <c r="DK67" i="33"/>
  <c r="HK73" i="33"/>
  <c r="IK73" i="33"/>
  <c r="HK70" i="33"/>
  <c r="KK72" i="33"/>
  <c r="CK67" i="33"/>
  <c r="X71" i="33"/>
  <c r="HK66" i="33"/>
  <c r="EX73" i="33"/>
  <c r="EK73" i="33"/>
  <c r="AX74" i="33"/>
  <c r="HX72" i="33"/>
  <c r="KX73" i="33"/>
  <c r="HX73" i="33"/>
  <c r="AK66" i="33"/>
  <c r="LX72" i="33"/>
  <c r="CK73" i="33"/>
  <c r="DK72" i="33"/>
  <c r="FX72" i="33"/>
  <c r="AK73" i="33"/>
  <c r="BX74" i="33"/>
  <c r="GX71" i="33"/>
  <c r="IX67" i="33"/>
  <c r="JK74" i="33"/>
  <c r="GK70" i="33"/>
  <c r="FX71" i="33"/>
  <c r="FX68" i="33"/>
  <c r="CX72" i="33"/>
  <c r="K72" i="33"/>
  <c r="KK73" i="33"/>
  <c r="EK67" i="33"/>
  <c r="AK71" i="33"/>
  <c r="BK70" i="33"/>
  <c r="X68" i="33"/>
  <c r="JX70" i="33"/>
  <c r="GK66" i="33"/>
  <c r="EK70" i="33"/>
  <c r="GK74" i="33"/>
  <c r="EK72" i="33"/>
  <c r="IX71" i="33"/>
  <c r="X74" i="33"/>
  <c r="EX71" i="33"/>
  <c r="LK66" i="33"/>
  <c r="BK71" i="33"/>
  <c r="HK67" i="33"/>
  <c r="AK70" i="33"/>
  <c r="BX71" i="33"/>
  <c r="K70" i="33"/>
  <c r="IX72" i="33"/>
  <c r="FK70" i="33"/>
  <c r="AX67" i="33"/>
  <c r="KK74" i="33"/>
  <c r="IX66" i="33"/>
  <c r="KK70" i="33"/>
  <c r="FK71" i="33"/>
  <c r="CK68" i="33"/>
  <c r="JK68" i="33"/>
  <c r="KK67" i="33"/>
  <c r="GK72" i="33"/>
  <c r="JK72" i="33"/>
  <c r="EK74" i="33"/>
  <c r="K68" i="33"/>
  <c r="GX66" i="33"/>
  <c r="LK67" i="33"/>
  <c r="IK72" i="33"/>
  <c r="IK68" i="33"/>
  <c r="CK66" i="33"/>
  <c r="JX71" i="33"/>
  <c r="KK66" i="33"/>
  <c r="GX72" i="33"/>
  <c r="K71" i="33"/>
  <c r="K66" i="33"/>
  <c r="LX67" i="33"/>
  <c r="JK73" i="33"/>
  <c r="AK74" i="33"/>
  <c r="AK67" i="33"/>
  <c r="K74" i="33"/>
  <c r="AX73" i="33"/>
  <c r="LK73" i="33"/>
  <c r="JX74" i="33"/>
  <c r="DX67" i="33"/>
  <c r="FX66" i="33"/>
  <c r="LX73" i="33"/>
  <c r="BX68" i="33"/>
  <c r="LK70" i="33"/>
  <c r="X70" i="33"/>
  <c r="DX74" i="33"/>
  <c r="BX67" i="33"/>
  <c r="BK73" i="33"/>
  <c r="CX71" i="33"/>
  <c r="HK72" i="33"/>
  <c r="JK70" i="33"/>
  <c r="BK67" i="33"/>
  <c r="GK73" i="33"/>
  <c r="HK71" i="33"/>
  <c r="JX73" i="33"/>
  <c r="KX71" i="33"/>
  <c r="KX74" i="33"/>
  <c r="LK71" i="33"/>
  <c r="JK67" i="33"/>
  <c r="X73" i="33"/>
  <c r="EK68" i="33"/>
  <c r="EX68" i="33"/>
  <c r="CK71" i="33"/>
  <c r="IX74" i="33"/>
  <c r="FK68" i="33"/>
  <c r="GX74" i="33"/>
  <c r="HX71" i="33"/>
  <c r="DK66" i="33"/>
  <c r="AX70" i="33"/>
  <c r="AX66" i="33"/>
  <c r="CX66" i="33"/>
  <c r="FK72" i="33"/>
  <c r="FX74" i="33"/>
  <c r="BK68" i="33"/>
  <c r="CX73" i="33"/>
  <c r="KX67" i="33"/>
  <c r="BK74" i="33"/>
  <c r="BX70" i="33"/>
  <c r="KK71" i="33"/>
  <c r="GK67" i="33"/>
  <c r="JX66" i="33"/>
  <c r="KX66" i="33"/>
  <c r="DK73" i="33"/>
  <c r="GX67" i="33"/>
  <c r="LX74" i="33"/>
  <c r="EX72" i="33"/>
  <c r="BX66" i="33"/>
  <c r="HX68" i="33"/>
  <c r="X67" i="33"/>
  <c r="EK66" i="33"/>
  <c r="FK67" i="33"/>
  <c r="IK67" i="33"/>
  <c r="GX73" i="33"/>
  <c r="GK68" i="33"/>
  <c r="K73" i="33"/>
  <c r="BK66" i="33"/>
  <c r="DX73" i="33"/>
  <c r="LX66" i="33"/>
  <c r="LK68" i="33"/>
  <c r="HX70" i="33"/>
  <c r="JX67" i="33"/>
  <c r="FK73" i="33"/>
  <c r="HK74" i="33"/>
  <c r="FX70" i="33"/>
  <c r="DX72" i="33"/>
  <c r="KX70" i="33"/>
  <c r="JK66" i="33"/>
  <c r="BX72" i="33"/>
  <c r="DX70" i="33"/>
  <c r="KX72" i="33"/>
  <c r="BX73" i="33"/>
  <c r="CX68" i="33"/>
  <c r="IK66" i="33"/>
  <c r="X66" i="33"/>
  <c r="CK70" i="33"/>
  <c r="IX70" i="33"/>
  <c r="IK70" i="33"/>
  <c r="AX71" i="33"/>
  <c r="CX67" i="33"/>
  <c r="EK71" i="33"/>
  <c r="AX72" i="33"/>
  <c r="JX68" i="33"/>
  <c r="LK72" i="33"/>
  <c r="DK70" i="33"/>
  <c r="EX67" i="33"/>
  <c r="DK74" i="33"/>
  <c r="EX74" i="33"/>
  <c r="X72" i="33"/>
  <c r="GX70" i="33"/>
  <c r="FX67" i="33"/>
  <c r="AK68" i="33"/>
  <c r="IK71" i="33"/>
  <c r="EX66" i="33"/>
  <c r="AX68" i="33"/>
  <c r="FX73" i="33"/>
  <c r="CX74" i="33"/>
  <c r="CX70" i="33"/>
  <c r="HX74" i="33"/>
  <c r="HX67" i="33"/>
  <c r="LX70" i="33"/>
  <c r="KK68" i="33"/>
  <c r="HK68" i="33"/>
  <c r="CK74" i="33"/>
  <c r="FK74" i="33"/>
  <c r="DK71" i="33"/>
  <c r="DK68" i="33"/>
  <c r="JK71" i="33"/>
  <c r="IK74" i="33"/>
  <c r="AK72" i="33"/>
  <c r="IX68" i="33"/>
  <c r="KX68" i="33"/>
  <c r="DX66" i="33"/>
  <c r="DX68" i="33"/>
  <c r="EX70" i="33"/>
  <c r="FK66" i="33"/>
  <c r="BK72" i="33"/>
  <c r="HX66" i="33"/>
  <c r="DX71" i="33"/>
  <c r="JX72" i="33"/>
  <c r="LX71" i="33"/>
  <c r="CK72" i="33"/>
  <c r="LV50" i="33"/>
  <c r="KI50" i="33"/>
  <c r="DV50" i="33"/>
  <c r="EI50" i="33"/>
  <c r="CI50" i="33"/>
  <c r="BV50" i="33"/>
  <c r="I50" i="33"/>
  <c r="LI50" i="33"/>
  <c r="V50" i="33"/>
  <c r="AV50" i="33"/>
  <c r="KV50" i="33"/>
  <c r="II50" i="33"/>
  <c r="FV50" i="33"/>
  <c r="JV50" i="33"/>
  <c r="BI50" i="33"/>
  <c r="HI50" i="33"/>
  <c r="GI50" i="33"/>
  <c r="HV50" i="33"/>
  <c r="IV50" i="33"/>
  <c r="JI50" i="33"/>
  <c r="EV50" i="33"/>
  <c r="FI50" i="33"/>
  <c r="CV50" i="33"/>
  <c r="AI50" i="33"/>
  <c r="GV50" i="33"/>
  <c r="DI50" i="33"/>
  <c r="GK53" i="33"/>
  <c r="GT53" i="33" s="1"/>
  <c r="LX53" i="33"/>
  <c r="MG53" i="33" s="1"/>
  <c r="IX53" i="33"/>
  <c r="JG53" i="33" s="1"/>
  <c r="AK53" i="33"/>
  <c r="AT53" i="33" s="1"/>
  <c r="EK53" i="33"/>
  <c r="ET53" i="33" s="1"/>
  <c r="IK53" i="33"/>
  <c r="IT53" i="33" s="1"/>
  <c r="DK53" i="33"/>
  <c r="DT53" i="33" s="1"/>
  <c r="HX53" i="33"/>
  <c r="IG53" i="33" s="1"/>
  <c r="KX53" i="33"/>
  <c r="LG53" i="33" s="1"/>
  <c r="HK53" i="33"/>
  <c r="HT53" i="33" s="1"/>
  <c r="DX53" i="33"/>
  <c r="EG53" i="33" s="1"/>
  <c r="JX53" i="33"/>
  <c r="KG53" i="33" s="1"/>
  <c r="CK53" i="33"/>
  <c r="CT53" i="33" s="1"/>
  <c r="FX53" i="33"/>
  <c r="GG53" i="33" s="1"/>
  <c r="BX53" i="33"/>
  <c r="CG53" i="33" s="1"/>
  <c r="FK53" i="33"/>
  <c r="FT53" i="33" s="1"/>
  <c r="GX53" i="33"/>
  <c r="HG53" i="33" s="1"/>
  <c r="BK53" i="33"/>
  <c r="BT53" i="33" s="1"/>
  <c r="X53" i="33"/>
  <c r="AG53" i="33" s="1"/>
  <c r="LK53" i="33"/>
  <c r="LT53" i="33" s="1"/>
  <c r="K53" i="33"/>
  <c r="T53" i="33" s="1"/>
  <c r="EX53" i="33"/>
  <c r="FG53" i="33" s="1"/>
  <c r="CX53" i="33"/>
  <c r="DG53" i="33" s="1"/>
  <c r="AX53" i="33"/>
  <c r="BG53" i="33" s="1"/>
  <c r="KK53" i="33"/>
  <c r="KT53" i="33" s="1"/>
  <c r="JK53" i="33"/>
  <c r="JT53" i="33" s="1"/>
  <c r="AX51" i="33"/>
  <c r="HX51" i="33"/>
  <c r="GX51" i="33"/>
  <c r="FK51" i="33"/>
  <c r="IK51" i="33"/>
  <c r="KK51" i="33"/>
  <c r="LK51" i="33"/>
  <c r="DK51" i="33"/>
  <c r="HK51" i="33"/>
  <c r="JX51" i="33"/>
  <c r="JK51" i="33"/>
  <c r="CX51" i="33"/>
  <c r="KX51" i="33"/>
  <c r="CK51" i="33"/>
  <c r="K51" i="33"/>
  <c r="LX51" i="33"/>
  <c r="X51" i="33"/>
  <c r="GK51" i="33"/>
  <c r="AK51" i="33"/>
  <c r="IX51" i="33"/>
  <c r="EK51" i="33"/>
  <c r="EX51" i="33"/>
  <c r="BX51" i="33"/>
  <c r="BK51" i="33"/>
  <c r="FX51" i="33"/>
  <c r="DX51" i="33"/>
  <c r="FI54" i="33"/>
  <c r="V54" i="33"/>
  <c r="JI54" i="33"/>
  <c r="IV54" i="33"/>
  <c r="KI54" i="33"/>
  <c r="LV54" i="33"/>
  <c r="BV54" i="33"/>
  <c r="DV54" i="33"/>
  <c r="DI54" i="33"/>
  <c r="HI54" i="33"/>
  <c r="KV54" i="33"/>
  <c r="AV54" i="33"/>
  <c r="LI54" i="33"/>
  <c r="GI54" i="33"/>
  <c r="I54" i="33"/>
  <c r="HV54" i="33"/>
  <c r="CV54" i="33"/>
  <c r="FV54" i="33"/>
  <c r="CI54" i="33"/>
  <c r="EI54" i="33"/>
  <c r="EV54" i="33"/>
  <c r="JV54" i="33"/>
  <c r="GV54" i="33"/>
  <c r="BI54" i="33"/>
  <c r="II54" i="33"/>
  <c r="AI54" i="33"/>
  <c r="C49" i="39"/>
  <c r="C49" i="33"/>
  <c r="E49" i="39"/>
  <c r="E49" i="33"/>
  <c r="AJ49" i="33" l="1"/>
  <c r="FJ49" i="33"/>
  <c r="AW49" i="33"/>
  <c r="DJ49" i="33"/>
  <c r="DW49" i="33"/>
  <c r="KJ49" i="33"/>
  <c r="GJ49" i="33"/>
  <c r="KW49" i="33"/>
  <c r="JW49" i="33"/>
  <c r="J49" i="33"/>
  <c r="IW49" i="33"/>
  <c r="CW49" i="33"/>
  <c r="BW49" i="33"/>
  <c r="HJ49" i="33"/>
  <c r="LW49" i="33"/>
  <c r="B49" i="33"/>
  <c r="LJ49" i="33"/>
  <c r="FW49" i="33"/>
  <c r="W49" i="33"/>
  <c r="HW49" i="33"/>
  <c r="EW49" i="33"/>
  <c r="GW49" i="33"/>
  <c r="EJ49" i="33"/>
  <c r="IJ49" i="33"/>
  <c r="JJ49" i="33"/>
  <c r="BJ49" i="33"/>
  <c r="CJ49" i="33"/>
  <c r="B49" i="39"/>
  <c r="E64" i="36"/>
  <c r="F74" i="36" s="1"/>
  <c r="L84" i="36" s="1"/>
  <c r="R84" i="36" s="1"/>
  <c r="J104" i="38" s="1"/>
  <c r="E63" i="38"/>
  <c r="D54" i="37"/>
  <c r="W54" i="36"/>
  <c r="H11" i="16"/>
  <c r="J4" i="16" s="1"/>
  <c r="B7" i="36" s="1"/>
  <c r="AB25" i="35"/>
  <c r="R5" i="38"/>
  <c r="I5" i="38"/>
  <c r="I4" i="38"/>
  <c r="J2" i="38"/>
  <c r="O5" i="38"/>
  <c r="P3" i="38"/>
  <c r="I6" i="38"/>
  <c r="C2" i="38"/>
  <c r="L3" i="38"/>
  <c r="M3" i="38"/>
  <c r="F3" i="38"/>
  <c r="O4" i="38"/>
  <c r="K4" i="38"/>
  <c r="N5" i="38"/>
  <c r="E5" i="38"/>
  <c r="J6" i="38"/>
  <c r="N2" i="38"/>
  <c r="J4" i="38"/>
  <c r="P4" i="38"/>
  <c r="C6" i="38"/>
  <c r="H4" i="38"/>
  <c r="K6" i="38"/>
  <c r="Q3" i="38"/>
  <c r="Q5" i="38"/>
  <c r="F5" i="38"/>
  <c r="Q6" i="38"/>
  <c r="R2" i="38"/>
  <c r="M2" i="38"/>
  <c r="L2" i="38"/>
  <c r="B2" i="38"/>
  <c r="D3" i="38"/>
  <c r="I3" i="38"/>
  <c r="L4" i="38"/>
  <c r="L6" i="38"/>
  <c r="N4" i="38"/>
  <c r="R4" i="38"/>
  <c r="E4" i="38"/>
  <c r="P5" i="38"/>
  <c r="G4" i="38"/>
  <c r="G2" i="38"/>
  <c r="H2" i="38"/>
  <c r="D4" i="38"/>
  <c r="H3" i="38"/>
  <c r="H5" i="38"/>
  <c r="K5" i="38"/>
  <c r="L5" i="38"/>
  <c r="O3" i="38"/>
  <c r="C3" i="38"/>
  <c r="G6" i="38"/>
  <c r="M6" i="38"/>
  <c r="D2" i="38"/>
  <c r="P6" i="38"/>
  <c r="C5" i="38"/>
  <c r="O6" i="38"/>
  <c r="K3" i="38"/>
  <c r="E6" i="38"/>
  <c r="B6" i="38"/>
  <c r="Q4" i="38"/>
  <c r="B5" i="38"/>
  <c r="G3" i="38"/>
  <c r="K2" i="38"/>
  <c r="D5" i="38"/>
  <c r="O2" i="38"/>
  <c r="I2" i="38"/>
  <c r="AB17" i="35"/>
  <c r="E3" i="38"/>
  <c r="N3" i="38"/>
  <c r="C4" i="38"/>
  <c r="N6" i="38"/>
  <c r="B3" i="38"/>
  <c r="J3" i="38"/>
  <c r="G5" i="38"/>
  <c r="M4" i="38"/>
  <c r="E2" i="38"/>
  <c r="F2" i="38"/>
  <c r="H6" i="38"/>
  <c r="F6" i="38"/>
  <c r="R3" i="38"/>
  <c r="R6" i="38"/>
  <c r="F4" i="38"/>
  <c r="B4" i="38"/>
  <c r="M5" i="38"/>
  <c r="P2" i="38"/>
  <c r="Q2" i="38"/>
  <c r="D6" i="38"/>
  <c r="I7" i="27"/>
  <c r="I6" i="27"/>
  <c r="AD25" i="35"/>
  <c r="I5" i="27"/>
  <c r="AC25" i="35"/>
  <c r="HY49" i="33"/>
  <c r="CL49" i="33"/>
  <c r="KL49" i="33"/>
  <c r="EL49" i="33"/>
  <c r="LL49" i="33"/>
  <c r="CY49" i="33"/>
  <c r="GL49" i="33"/>
  <c r="JY49" i="33"/>
  <c r="KY49" i="33"/>
  <c r="DL49" i="33"/>
  <c r="FL49" i="33"/>
  <c r="IY49" i="33"/>
  <c r="HL49" i="33"/>
  <c r="FY49" i="33"/>
  <c r="IL49" i="33"/>
  <c r="LY49" i="33"/>
  <c r="BL49" i="33"/>
  <c r="EY49" i="33"/>
  <c r="AL49" i="33"/>
  <c r="GY49" i="33"/>
  <c r="AY49" i="33"/>
  <c r="Y49" i="33"/>
  <c r="D49" i="33"/>
  <c r="L49" i="33"/>
  <c r="BY49" i="33"/>
  <c r="JL49" i="33"/>
  <c r="DY49" i="33"/>
  <c r="D49" i="39"/>
  <c r="AD17" i="35"/>
  <c r="AC33" i="35"/>
  <c r="I9" i="27"/>
  <c r="AA49" i="35"/>
  <c r="AA17" i="35"/>
  <c r="AC41" i="35"/>
  <c r="AC17" i="35"/>
  <c r="AA25" i="35"/>
  <c r="D60" i="37"/>
  <c r="K54" i="36"/>
  <c r="AD41" i="35"/>
  <c r="AA41" i="35"/>
  <c r="N54" i="36"/>
  <c r="D63" i="37"/>
  <c r="AB33" i="35"/>
  <c r="AF5" i="35" a="1"/>
  <c r="AE9" i="35" a="1"/>
  <c r="AE9" i="35" s="1"/>
  <c r="AB49" i="35"/>
  <c r="AD33" i="35"/>
  <c r="F63" i="38"/>
  <c r="AC49" i="35"/>
  <c r="AA33" i="35"/>
  <c r="I8" i="27"/>
  <c r="AB41" i="35"/>
  <c r="D58" i="37"/>
  <c r="B54" i="36"/>
  <c r="AD49" i="35"/>
  <c r="AF65" i="33"/>
  <c r="AB67" i="33"/>
  <c r="AD65" i="33"/>
  <c r="AE65" i="33" s="1"/>
  <c r="O67" i="33"/>
  <c r="O68" i="33" s="1"/>
  <c r="S65" i="33"/>
  <c r="Q65" i="33"/>
  <c r="R65" i="33" s="1"/>
  <c r="C55" i="39"/>
  <c r="C55" i="33"/>
  <c r="C52" i="39"/>
  <c r="C52" i="33"/>
  <c r="C51" i="39"/>
  <c r="C51" i="33"/>
  <c r="C48" i="33"/>
  <c r="C48" i="39"/>
  <c r="AW55" i="33" l="1"/>
  <c r="EW55" i="33"/>
  <c r="FW55" i="33"/>
  <c r="JW55" i="33"/>
  <c r="J55" i="33"/>
  <c r="FJ55" i="33"/>
  <c r="GJ55" i="33"/>
  <c r="B55" i="33"/>
  <c r="LJ55" i="33"/>
  <c r="DW55" i="33"/>
  <c r="W55" i="33"/>
  <c r="HJ55" i="33"/>
  <c r="HW55" i="33"/>
  <c r="BJ55" i="33"/>
  <c r="KJ55" i="33"/>
  <c r="IJ55" i="33"/>
  <c r="KW55" i="33"/>
  <c r="JJ55" i="33"/>
  <c r="LW55" i="33"/>
  <c r="BW55" i="33"/>
  <c r="AJ55" i="33"/>
  <c r="CJ55" i="33"/>
  <c r="IW55" i="33"/>
  <c r="CW55" i="33"/>
  <c r="GW55" i="33"/>
  <c r="EJ55" i="33"/>
  <c r="DJ55" i="33"/>
  <c r="B55" i="39"/>
  <c r="W63" i="38"/>
  <c r="JV49" i="33"/>
  <c r="II49" i="33"/>
  <c r="KI49" i="33"/>
  <c r="BV49" i="33"/>
  <c r="HI49" i="33"/>
  <c r="EI49" i="33"/>
  <c r="V49" i="33"/>
  <c r="LI49" i="33"/>
  <c r="DV49" i="33"/>
  <c r="FI49" i="33"/>
  <c r="AI49" i="33"/>
  <c r="GV49" i="33"/>
  <c r="CI49" i="33"/>
  <c r="BI49" i="33"/>
  <c r="JI49" i="33"/>
  <c r="LV49" i="33"/>
  <c r="I49" i="33"/>
  <c r="KV49" i="33"/>
  <c r="HV49" i="33"/>
  <c r="DI49" i="33"/>
  <c r="AV49" i="33"/>
  <c r="IV49" i="33"/>
  <c r="EV49" i="33"/>
  <c r="GI49" i="33"/>
  <c r="CV49" i="33"/>
  <c r="FV49" i="33"/>
  <c r="I14" i="27"/>
  <c r="D14" i="27" s="1"/>
  <c r="B48" i="39"/>
  <c r="CW48" i="33"/>
  <c r="W48" i="33"/>
  <c r="AJ48" i="33"/>
  <c r="FJ48" i="33"/>
  <c r="EJ48" i="33"/>
  <c r="DW48" i="33"/>
  <c r="KJ48" i="33"/>
  <c r="DJ48" i="33"/>
  <c r="BJ48" i="33"/>
  <c r="BW48" i="33"/>
  <c r="HW48" i="33"/>
  <c r="LW48" i="33"/>
  <c r="KW48" i="33"/>
  <c r="B48" i="33"/>
  <c r="EW48" i="33"/>
  <c r="IW48" i="33"/>
  <c r="HJ48" i="33"/>
  <c r="FW48" i="33"/>
  <c r="JJ48" i="33"/>
  <c r="GW48" i="33"/>
  <c r="CJ48" i="33"/>
  <c r="JW48" i="33"/>
  <c r="J48" i="33"/>
  <c r="IJ48" i="33"/>
  <c r="LJ48" i="33"/>
  <c r="AW48" i="33"/>
  <c r="GJ48" i="33"/>
  <c r="BJ51" i="33"/>
  <c r="LW51" i="33"/>
  <c r="J51" i="33"/>
  <c r="JW51" i="33"/>
  <c r="HW51" i="33"/>
  <c r="CJ51" i="33"/>
  <c r="B51" i="33"/>
  <c r="HJ51" i="33"/>
  <c r="EW51" i="33"/>
  <c r="AJ51" i="33"/>
  <c r="CW51" i="33"/>
  <c r="EJ51" i="33"/>
  <c r="FW51" i="33"/>
  <c r="KJ51" i="33"/>
  <c r="W51" i="33"/>
  <c r="IW51" i="33"/>
  <c r="BW51" i="33"/>
  <c r="FJ51" i="33"/>
  <c r="GJ51" i="33"/>
  <c r="GW51" i="33"/>
  <c r="LJ51" i="33"/>
  <c r="KW51" i="33"/>
  <c r="AW51" i="33"/>
  <c r="DJ51" i="33"/>
  <c r="DW51" i="33"/>
  <c r="IJ51" i="33"/>
  <c r="JJ51" i="33"/>
  <c r="B51" i="39"/>
  <c r="JW52" i="33"/>
  <c r="EJ52" i="33"/>
  <c r="EW52" i="33"/>
  <c r="FW52" i="33"/>
  <c r="LW52" i="33"/>
  <c r="B52" i="33"/>
  <c r="BW52" i="33"/>
  <c r="CJ52" i="33"/>
  <c r="IW52" i="33"/>
  <c r="HJ52" i="33"/>
  <c r="FJ52" i="33"/>
  <c r="AJ52" i="33"/>
  <c r="W52" i="33"/>
  <c r="KW52" i="33"/>
  <c r="LJ52" i="33"/>
  <c r="JJ52" i="33"/>
  <c r="DJ52" i="33"/>
  <c r="AW52" i="33"/>
  <c r="GJ52" i="33"/>
  <c r="IJ52" i="33"/>
  <c r="KJ52" i="33"/>
  <c r="J52" i="33"/>
  <c r="GW52" i="33"/>
  <c r="BJ52" i="33"/>
  <c r="DW52" i="33"/>
  <c r="HW52" i="33"/>
  <c r="CW52" i="33"/>
  <c r="B52" i="39"/>
  <c r="AI7" i="35"/>
  <c r="AG7" i="35"/>
  <c r="Q7" i="35" s="1"/>
  <c r="AF6" i="35"/>
  <c r="P6" i="35" s="1"/>
  <c r="AG5" i="35"/>
  <c r="Q8" i="35" s="1"/>
  <c r="AH6" i="35"/>
  <c r="R6" i="35" s="1"/>
  <c r="AI6" i="35"/>
  <c r="T6" i="35" s="1"/>
  <c r="AF5" i="35"/>
  <c r="P8" i="35" s="1"/>
  <c r="AF7" i="35"/>
  <c r="P7" i="35" s="1"/>
  <c r="AI5" i="35"/>
  <c r="T8" i="35" s="1"/>
  <c r="AG6" i="35"/>
  <c r="Q6" i="35" s="1"/>
  <c r="AH5" i="35"/>
  <c r="R8" i="35" s="1"/>
  <c r="AH7" i="35"/>
  <c r="R7" i="35" s="1"/>
  <c r="I16" i="27"/>
  <c r="AF29" i="35" a="1"/>
  <c r="AE33" i="35" a="1"/>
  <c r="AE33" i="35" s="1"/>
  <c r="I15" i="27"/>
  <c r="IK49" i="33"/>
  <c r="CK49" i="33"/>
  <c r="AK49" i="33"/>
  <c r="GX49" i="33"/>
  <c r="HG49" i="33" s="1"/>
  <c r="KK49" i="33"/>
  <c r="HK49" i="33"/>
  <c r="HT49" i="33" s="1"/>
  <c r="CX49" i="33"/>
  <c r="DG49" i="33" s="1"/>
  <c r="KX49" i="33"/>
  <c r="LG49" i="33" s="1"/>
  <c r="JX49" i="33"/>
  <c r="KG49" i="33" s="1"/>
  <c r="LK49" i="33"/>
  <c r="FX49" i="33"/>
  <c r="GG49" i="33" s="1"/>
  <c r="EX49" i="33"/>
  <c r="FG49" i="33" s="1"/>
  <c r="JK49" i="33"/>
  <c r="EK49" i="33"/>
  <c r="ET49" i="33" s="1"/>
  <c r="K49" i="33"/>
  <c r="T49" i="33" s="1"/>
  <c r="BX49" i="33"/>
  <c r="CG49" i="33" s="1"/>
  <c r="DK49" i="33"/>
  <c r="DT49" i="33" s="1"/>
  <c r="HX49" i="33"/>
  <c r="LX49" i="33"/>
  <c r="MG49" i="33" s="1"/>
  <c r="IX49" i="33"/>
  <c r="JG49" i="33" s="1"/>
  <c r="GK49" i="33"/>
  <c r="GT49" i="33" s="1"/>
  <c r="BK49" i="33"/>
  <c r="BT49" i="33" s="1"/>
  <c r="FK49" i="33"/>
  <c r="DX49" i="33"/>
  <c r="EG49" i="33" s="1"/>
  <c r="AX49" i="33"/>
  <c r="BG49" i="33" s="1"/>
  <c r="X49" i="33"/>
  <c r="I11" i="27"/>
  <c r="C64" i="36"/>
  <c r="B63" i="38"/>
  <c r="K64" i="36"/>
  <c r="K63" i="38"/>
  <c r="I13" i="27"/>
  <c r="I12" i="27"/>
  <c r="AE25" i="35" a="1"/>
  <c r="AE25" i="35" s="1"/>
  <c r="AF21" i="35" a="1"/>
  <c r="N63" i="38"/>
  <c r="AF45" i="35" a="1"/>
  <c r="AE49" i="35" a="1"/>
  <c r="AE49" i="35" s="1"/>
  <c r="T5" i="35"/>
  <c r="B3" i="35"/>
  <c r="T7" i="35"/>
  <c r="Q5" i="35"/>
  <c r="P5" i="35"/>
  <c r="R5" i="35"/>
  <c r="AE41" i="35" a="1"/>
  <c r="AE41" i="35" s="1"/>
  <c r="AF37" i="35" a="1"/>
  <c r="AE17" i="35" a="1"/>
  <c r="AE17" i="35" s="1"/>
  <c r="AF13" i="35" a="1"/>
  <c r="AB69" i="33"/>
  <c r="AB68" i="33"/>
  <c r="O69" i="33"/>
  <c r="AT49" i="33" l="1"/>
  <c r="CT49" i="33"/>
  <c r="IT49" i="33"/>
  <c r="FT49" i="33"/>
  <c r="KT49" i="33"/>
  <c r="AG49" i="33"/>
  <c r="IG49" i="33"/>
  <c r="LT49" i="33"/>
  <c r="LV55" i="33"/>
  <c r="MG55" i="33" s="1"/>
  <c r="AV55" i="33"/>
  <c r="BG55" i="33" s="1"/>
  <c r="EI55" i="33"/>
  <c r="ET55" i="33" s="1"/>
  <c r="KV55" i="33"/>
  <c r="LG55" i="33" s="1"/>
  <c r="HI55" i="33"/>
  <c r="HT55" i="33" s="1"/>
  <c r="CV55" i="33"/>
  <c r="DG55" i="33" s="1"/>
  <c r="GV55" i="33"/>
  <c r="HG55" i="33" s="1"/>
  <c r="LI55" i="33"/>
  <c r="LT55" i="33" s="1"/>
  <c r="DV55" i="33"/>
  <c r="EG55" i="33" s="1"/>
  <c r="FV55" i="33"/>
  <c r="GG55" i="33" s="1"/>
  <c r="AI55" i="33"/>
  <c r="AT55" i="33" s="1"/>
  <c r="CI55" i="33"/>
  <c r="CT55" i="33" s="1"/>
  <c r="GI55" i="33"/>
  <c r="GT55" i="33" s="1"/>
  <c r="BV55" i="33"/>
  <c r="CG55" i="33" s="1"/>
  <c r="JI55" i="33"/>
  <c r="JT55" i="33" s="1"/>
  <c r="V55" i="33"/>
  <c r="AG55" i="33" s="1"/>
  <c r="HV55" i="33"/>
  <c r="IG55" i="33" s="1"/>
  <c r="IV55" i="33"/>
  <c r="JG55" i="33" s="1"/>
  <c r="KI55" i="33"/>
  <c r="KT55" i="33" s="1"/>
  <c r="BI55" i="33"/>
  <c r="BT55" i="33" s="1"/>
  <c r="DI55" i="33"/>
  <c r="DT55" i="33" s="1"/>
  <c r="JV55" i="33"/>
  <c r="KG55" i="33" s="1"/>
  <c r="FI55" i="33"/>
  <c r="FT55" i="33" s="1"/>
  <c r="I55" i="33"/>
  <c r="T55" i="33" s="1"/>
  <c r="P55" i="33" s="1"/>
  <c r="EV55" i="33"/>
  <c r="FG55" i="33" s="1"/>
  <c r="II55" i="33"/>
  <c r="IT55" i="33" s="1"/>
  <c r="JT49" i="33"/>
  <c r="N14" i="27"/>
  <c r="F14" i="27"/>
  <c r="O14" i="27" s="1"/>
  <c r="C14" i="27"/>
  <c r="T49" i="36" s="1"/>
  <c r="J14" i="27"/>
  <c r="V49" i="36" s="1"/>
  <c r="V50" i="38" s="1"/>
  <c r="E14" i="27"/>
  <c r="J21" i="27"/>
  <c r="T44" i="36" s="1"/>
  <c r="H14" i="27"/>
  <c r="G14" i="27"/>
  <c r="Q14" i="27" s="1"/>
  <c r="F11" i="27"/>
  <c r="O11" i="27" s="1"/>
  <c r="J11" i="27"/>
  <c r="G11" i="27"/>
  <c r="Q11" i="27" s="1"/>
  <c r="H11" i="27"/>
  <c r="E11" i="27"/>
  <c r="C11" i="27"/>
  <c r="T46" i="36" s="1"/>
  <c r="D11" i="27"/>
  <c r="T21" i="35"/>
  <c r="P21" i="35"/>
  <c r="Q22" i="35"/>
  <c r="Q23" i="35"/>
  <c r="R21" i="35"/>
  <c r="P24" i="35"/>
  <c r="T23" i="35"/>
  <c r="R24" i="35"/>
  <c r="T22" i="35"/>
  <c r="B19" i="35"/>
  <c r="P22" i="35"/>
  <c r="P23" i="35"/>
  <c r="Q21" i="35"/>
  <c r="Q24" i="35"/>
  <c r="GV52" i="33"/>
  <c r="BV52" i="33"/>
  <c r="V52" i="33"/>
  <c r="AV52" i="33"/>
  <c r="I52" i="33"/>
  <c r="KI52" i="33"/>
  <c r="EI52" i="33"/>
  <c r="JV52" i="33"/>
  <c r="GI52" i="33"/>
  <c r="LV52" i="33"/>
  <c r="IV52" i="33"/>
  <c r="KV52" i="33"/>
  <c r="II52" i="33"/>
  <c r="JI52" i="33"/>
  <c r="BI52" i="33"/>
  <c r="CV52" i="33"/>
  <c r="FI52" i="33"/>
  <c r="LI52" i="33"/>
  <c r="DI52" i="33"/>
  <c r="HI52" i="33"/>
  <c r="DV52" i="33"/>
  <c r="AI52" i="33"/>
  <c r="HV52" i="33"/>
  <c r="FV52" i="33"/>
  <c r="CI52" i="33"/>
  <c r="EV52" i="33"/>
  <c r="P45" i="35"/>
  <c r="B43" i="35"/>
  <c r="Q45" i="35"/>
  <c r="T46" i="35"/>
  <c r="T45" i="35"/>
  <c r="P48" i="35"/>
  <c r="R45" i="35"/>
  <c r="R47" i="35"/>
  <c r="P47" i="35"/>
  <c r="Q48" i="35"/>
  <c r="F12" i="27"/>
  <c r="O12" i="27" s="1"/>
  <c r="G12" i="27"/>
  <c r="Q12" i="27" s="1"/>
  <c r="D12" i="27"/>
  <c r="J12" i="27"/>
  <c r="V47" i="36" s="1"/>
  <c r="C12" i="27"/>
  <c r="T47" i="36" s="1"/>
  <c r="H12" i="27"/>
  <c r="E12" i="27"/>
  <c r="LI48" i="33"/>
  <c r="IV48" i="33"/>
  <c r="EV48" i="33"/>
  <c r="BI48" i="33"/>
  <c r="JV48" i="33"/>
  <c r="FI48" i="33"/>
  <c r="AI48" i="33"/>
  <c r="GI48" i="33"/>
  <c r="I48" i="33"/>
  <c r="GV48" i="33"/>
  <c r="DI48" i="33"/>
  <c r="JI48" i="33"/>
  <c r="EI48" i="33"/>
  <c r="HI48" i="33"/>
  <c r="AV48" i="33"/>
  <c r="DV48" i="33"/>
  <c r="BV48" i="33"/>
  <c r="KI48" i="33"/>
  <c r="CI48" i="33"/>
  <c r="FV48" i="33"/>
  <c r="HV48" i="33"/>
  <c r="KV48" i="33"/>
  <c r="LV48" i="33"/>
  <c r="V48" i="33"/>
  <c r="CV48" i="33"/>
  <c r="II48" i="33"/>
  <c r="T13" i="35"/>
  <c r="B11" i="35"/>
  <c r="R13" i="35"/>
  <c r="Q13" i="35"/>
  <c r="P13" i="35"/>
  <c r="P14" i="35"/>
  <c r="AF15" i="35"/>
  <c r="AH15" i="35"/>
  <c r="R14" i="35" s="1"/>
  <c r="AF14" i="35"/>
  <c r="P15" i="35" s="1"/>
  <c r="AG15" i="35"/>
  <c r="Q14" i="35" s="1"/>
  <c r="AF13" i="35"/>
  <c r="P16" i="35" s="1"/>
  <c r="AI14" i="35"/>
  <c r="T15" i="35" s="1"/>
  <c r="AI13" i="35"/>
  <c r="T16" i="35" s="1"/>
  <c r="AH14" i="35"/>
  <c r="R15" i="35" s="1"/>
  <c r="AH13" i="35"/>
  <c r="R16" i="35" s="1"/>
  <c r="AG13" i="35"/>
  <c r="Q16" i="35" s="1"/>
  <c r="AI15" i="35"/>
  <c r="T14" i="35" s="1"/>
  <c r="AG14" i="35"/>
  <c r="Q15" i="35" s="1"/>
  <c r="J13" i="27"/>
  <c r="V48" i="36" s="1"/>
  <c r="D13" i="27"/>
  <c r="G13" i="27"/>
  <c r="Q13" i="27" s="1"/>
  <c r="F13" i="27"/>
  <c r="O13" i="27" s="1"/>
  <c r="E13" i="27"/>
  <c r="H13" i="27"/>
  <c r="C13" i="27"/>
  <c r="T48" i="36" s="1"/>
  <c r="E15" i="27"/>
  <c r="C15" i="27"/>
  <c r="W48" i="36" s="1"/>
  <c r="W49" i="38" s="1"/>
  <c r="D15" i="27"/>
  <c r="J15" i="27"/>
  <c r="Y48" i="36" s="1"/>
  <c r="Y49" i="38" s="1"/>
  <c r="F15" i="27"/>
  <c r="O15" i="27" s="1"/>
  <c r="H15" i="27"/>
  <c r="G15" i="27"/>
  <c r="Q15" i="27" s="1"/>
  <c r="Q29" i="35"/>
  <c r="B27" i="35"/>
  <c r="R29" i="35"/>
  <c r="P29" i="35"/>
  <c r="R30" i="35"/>
  <c r="T29" i="35"/>
  <c r="AH31" i="35"/>
  <c r="AF30" i="35"/>
  <c r="P31" i="35" s="1"/>
  <c r="AH30" i="35"/>
  <c r="R31" i="35" s="1"/>
  <c r="AG30" i="35"/>
  <c r="Q31" i="35" s="1"/>
  <c r="AF29" i="35"/>
  <c r="P32" i="35" s="1"/>
  <c r="AG29" i="35"/>
  <c r="Q32" i="35" s="1"/>
  <c r="AH29" i="35"/>
  <c r="R32" i="35" s="1"/>
  <c r="AF31" i="35"/>
  <c r="P30" i="35" s="1"/>
  <c r="AI30" i="35"/>
  <c r="T31" i="35" s="1"/>
  <c r="AG31" i="35"/>
  <c r="Q30" i="35" s="1"/>
  <c r="AI31" i="35"/>
  <c r="T30" i="35" s="1"/>
  <c r="AI29" i="35"/>
  <c r="T32" i="35" s="1"/>
  <c r="AG39" i="35"/>
  <c r="AI38" i="35"/>
  <c r="AF38" i="35"/>
  <c r="AI39" i="35"/>
  <c r="T40" i="35" s="1"/>
  <c r="AI37" i="35"/>
  <c r="T38" i="35" s="1"/>
  <c r="AG38" i="35"/>
  <c r="Q39" i="35" s="1"/>
  <c r="AG37" i="35"/>
  <c r="Q38" i="35" s="1"/>
  <c r="AH38" i="35"/>
  <c r="R39" i="35" s="1"/>
  <c r="AF37" i="35"/>
  <c r="P38" i="35" s="1"/>
  <c r="AF39" i="35"/>
  <c r="AH39" i="35"/>
  <c r="R40" i="35" s="1"/>
  <c r="AH37" i="35"/>
  <c r="R38" i="35" s="1"/>
  <c r="T37" i="35"/>
  <c r="P39" i="35"/>
  <c r="T39" i="35"/>
  <c r="B35" i="35"/>
  <c r="Q40" i="35"/>
  <c r="P40" i="35"/>
  <c r="Q37" i="35"/>
  <c r="P37" i="35"/>
  <c r="R37" i="35"/>
  <c r="AG45" i="35"/>
  <c r="AI45" i="35"/>
  <c r="T48" i="35" s="1"/>
  <c r="AH45" i="35"/>
  <c r="R48" i="35" s="1"/>
  <c r="AH47" i="35"/>
  <c r="AF45" i="35"/>
  <c r="AH46" i="35"/>
  <c r="R46" i="35" s="1"/>
  <c r="AG46" i="35"/>
  <c r="Q46" i="35" s="1"/>
  <c r="AI47" i="35"/>
  <c r="T47" i="35" s="1"/>
  <c r="AI46" i="35"/>
  <c r="AF46" i="35"/>
  <c r="P46" i="35" s="1"/>
  <c r="AF47" i="35"/>
  <c r="AG47" i="35"/>
  <c r="Q47" i="35" s="1"/>
  <c r="D16" i="27"/>
  <c r="C16" i="27"/>
  <c r="W49" i="36" s="1"/>
  <c r="W50" i="38" s="1"/>
  <c r="G16" i="27"/>
  <c r="Q16" i="27" s="1"/>
  <c r="F16" i="27"/>
  <c r="O16" i="27" s="1"/>
  <c r="E16" i="27"/>
  <c r="H16" i="27"/>
  <c r="J16" i="27"/>
  <c r="Y49" i="36" s="1"/>
  <c r="Y50" i="38" s="1"/>
  <c r="AV51" i="33"/>
  <c r="BG51" i="33" s="1"/>
  <c r="EI51" i="33"/>
  <c r="ET51" i="33" s="1"/>
  <c r="DV51" i="33"/>
  <c r="EG51" i="33" s="1"/>
  <c r="LI51" i="33"/>
  <c r="LT51" i="33" s="1"/>
  <c r="KV51" i="33"/>
  <c r="LG51" i="33" s="1"/>
  <c r="V51" i="33"/>
  <c r="AG51" i="33" s="1"/>
  <c r="JV51" i="33"/>
  <c r="KG51" i="33" s="1"/>
  <c r="CV51" i="33"/>
  <c r="DG51" i="33" s="1"/>
  <c r="GV51" i="33"/>
  <c r="HG51" i="33" s="1"/>
  <c r="HV51" i="33"/>
  <c r="IG51" i="33" s="1"/>
  <c r="DI51" i="33"/>
  <c r="DT51" i="33" s="1"/>
  <c r="AI51" i="33"/>
  <c r="AT51" i="33" s="1"/>
  <c r="FI51" i="33"/>
  <c r="FT51" i="33" s="1"/>
  <c r="BV51" i="33"/>
  <c r="CG51" i="33" s="1"/>
  <c r="HI51" i="33"/>
  <c r="HT51" i="33" s="1"/>
  <c r="II51" i="33"/>
  <c r="IT51" i="33" s="1"/>
  <c r="I51" i="33"/>
  <c r="T51" i="33" s="1"/>
  <c r="P51" i="33" s="1"/>
  <c r="IV51" i="33"/>
  <c r="JG51" i="33" s="1"/>
  <c r="KI51" i="33"/>
  <c r="KT51" i="33" s="1"/>
  <c r="EV51" i="33"/>
  <c r="FG51" i="33" s="1"/>
  <c r="BI51" i="33"/>
  <c r="BT51" i="33" s="1"/>
  <c r="JI51" i="33"/>
  <c r="JT51" i="33" s="1"/>
  <c r="LV51" i="33"/>
  <c r="MG51" i="33" s="1"/>
  <c r="FV51" i="33"/>
  <c r="GG51" i="33" s="1"/>
  <c r="CI51" i="33"/>
  <c r="CT51" i="33" s="1"/>
  <c r="GI51" i="33"/>
  <c r="GT51" i="33" s="1"/>
  <c r="T50" i="38"/>
  <c r="T58" i="38"/>
  <c r="AG21" i="35"/>
  <c r="AF23" i="35"/>
  <c r="AF21" i="35"/>
  <c r="AI22" i="35"/>
  <c r="AF22" i="35"/>
  <c r="AI23" i="35"/>
  <c r="AG22" i="35"/>
  <c r="AI21" i="35"/>
  <c r="T24" i="35" s="1"/>
  <c r="AG23" i="35"/>
  <c r="AH21" i="35"/>
  <c r="AH22" i="35"/>
  <c r="R23" i="35" s="1"/>
  <c r="AH23" i="35"/>
  <c r="R22" i="35" s="1"/>
  <c r="U49" i="36" l="1"/>
  <c r="N11" i="27"/>
  <c r="U46" i="36"/>
  <c r="N16" i="27"/>
  <c r="X49" i="36"/>
  <c r="X50" i="38" s="1"/>
  <c r="N15" i="27"/>
  <c r="X48" i="36"/>
  <c r="X49" i="38" s="1"/>
  <c r="N13" i="27"/>
  <c r="U48" i="36"/>
  <c r="N12" i="27"/>
  <c r="U47" i="36"/>
  <c r="S55" i="33"/>
  <c r="Q55" i="33"/>
  <c r="R55" i="33" s="1"/>
  <c r="V58" i="38"/>
  <c r="T56" i="38"/>
  <c r="T48" i="38"/>
  <c r="T55" i="38"/>
  <c r="T47" i="38"/>
  <c r="Q51" i="33"/>
  <c r="R51" i="33" s="1"/>
  <c r="S51" i="33"/>
  <c r="V49" i="38"/>
  <c r="V57" i="38"/>
  <c r="V48" i="38"/>
  <c r="V56" i="38"/>
  <c r="T49" i="38"/>
  <c r="T57" i="38"/>
  <c r="V46" i="36"/>
  <c r="L13" i="27" a="1"/>
  <c r="L13" i="27" s="1"/>
  <c r="L14" i="27" a="1"/>
  <c r="L14" i="27" s="1"/>
  <c r="L12" i="27" a="1"/>
  <c r="L12" i="27" s="1"/>
  <c r="L11" i="27" a="1"/>
  <c r="L11" i="27" s="1"/>
  <c r="V47" i="38" l="1"/>
  <c r="V55" i="38"/>
  <c r="M14" i="27"/>
  <c r="M11" i="27"/>
  <c r="M13" i="27"/>
  <c r="M12" i="27"/>
  <c r="O64" i="36"/>
  <c r="R74" i="36" s="1"/>
  <c r="I64" i="36"/>
  <c r="H74" i="36" s="1"/>
  <c r="U64" i="36"/>
  <c r="C59" i="39"/>
  <c r="C63" i="33"/>
  <c r="C58" i="33"/>
  <c r="D71" i="37"/>
  <c r="E62" i="33"/>
  <c r="E62" i="39"/>
  <c r="C60" i="39"/>
  <c r="E74" i="37"/>
  <c r="C60" i="33"/>
  <c r="D75" i="37"/>
  <c r="C58" i="39"/>
  <c r="D68" i="37"/>
  <c r="C63" i="39"/>
  <c r="C59" i="33"/>
  <c r="D70" i="37"/>
  <c r="J18" i="27" l="1"/>
  <c r="D62" i="39"/>
  <c r="T62" i="39" s="1"/>
  <c r="T69" i="39" s="1"/>
  <c r="D62" i="33"/>
  <c r="T62" i="33" s="1"/>
  <c r="H83" i="38"/>
  <c r="B63" i="33"/>
  <c r="EG63" i="33"/>
  <c r="IT62" i="33"/>
  <c r="FT63" i="33"/>
  <c r="LG63" i="33"/>
  <c r="FG63" i="33"/>
  <c r="KG62" i="33"/>
  <c r="LG62" i="33"/>
  <c r="ET62" i="33"/>
  <c r="JG62" i="33"/>
  <c r="HG63" i="33"/>
  <c r="IT63" i="33"/>
  <c r="LT63" i="33"/>
  <c r="MG63" i="33"/>
  <c r="AG63" i="33"/>
  <c r="CG62" i="33"/>
  <c r="ET63" i="33"/>
  <c r="CT62" i="33"/>
  <c r="GG62" i="33"/>
  <c r="KT62" i="33"/>
  <c r="LT62" i="33"/>
  <c r="IG62" i="33"/>
  <c r="GG63" i="33"/>
  <c r="MG62" i="33"/>
  <c r="CG63" i="33"/>
  <c r="IG63" i="33"/>
  <c r="HT63" i="33"/>
  <c r="KG63" i="33"/>
  <c r="HT62" i="33"/>
  <c r="BT63" i="33"/>
  <c r="AG62" i="33"/>
  <c r="BT62" i="33"/>
  <c r="JT63" i="33"/>
  <c r="DG63" i="33"/>
  <c r="JT62" i="33"/>
  <c r="DT62" i="33"/>
  <c r="AT62" i="33"/>
  <c r="HG62" i="33"/>
  <c r="JG63" i="33"/>
  <c r="BG62" i="33"/>
  <c r="KT63" i="33"/>
  <c r="FT62" i="33"/>
  <c r="GT63" i="33"/>
  <c r="EG62" i="33"/>
  <c r="DG62" i="33"/>
  <c r="FG62" i="33"/>
  <c r="GT62" i="33"/>
  <c r="BG63" i="33"/>
  <c r="CT63" i="33"/>
  <c r="DT63" i="33"/>
  <c r="AT63" i="33"/>
  <c r="B63" i="39"/>
  <c r="R83" i="38"/>
  <c r="B60" i="33"/>
  <c r="B60" i="39"/>
  <c r="U73" i="38"/>
  <c r="B59" i="33"/>
  <c r="B59" i="39"/>
  <c r="O73" i="38"/>
  <c r="B58" i="33"/>
  <c r="AT60" i="33"/>
  <c r="CG59" i="33"/>
  <c r="KT60" i="33"/>
  <c r="AG58" i="33"/>
  <c r="KT58" i="33"/>
  <c r="KG57" i="33"/>
  <c r="AG60" i="33"/>
  <c r="HG57" i="33"/>
  <c r="AG59" i="33"/>
  <c r="BG58" i="33"/>
  <c r="KT57" i="33"/>
  <c r="CG57" i="33"/>
  <c r="FG57" i="33"/>
  <c r="FG60" i="33"/>
  <c r="IT58" i="33"/>
  <c r="DG59" i="33"/>
  <c r="FT57" i="33"/>
  <c r="CT60" i="33"/>
  <c r="DG60" i="33"/>
  <c r="FT59" i="33"/>
  <c r="BG60" i="33"/>
  <c r="FT60" i="33"/>
  <c r="FT58" i="33"/>
  <c r="DG58" i="33"/>
  <c r="IT59" i="33"/>
  <c r="LT59" i="33"/>
  <c r="IG59" i="33"/>
  <c r="BG57" i="33"/>
  <c r="IG60" i="33"/>
  <c r="IT60" i="33"/>
  <c r="FG58" i="33"/>
  <c r="LG58" i="33"/>
  <c r="IT57" i="33"/>
  <c r="IG58" i="33"/>
  <c r="LG57" i="33"/>
  <c r="FG59" i="33"/>
  <c r="LG59" i="33"/>
  <c r="CT58" i="33"/>
  <c r="LT60" i="33"/>
  <c r="GT57" i="33"/>
  <c r="LT58" i="33"/>
  <c r="LG60" i="33"/>
  <c r="BG59" i="33"/>
  <c r="IG57" i="33"/>
  <c r="CT57" i="33"/>
  <c r="BT60" i="33"/>
  <c r="LT57" i="33"/>
  <c r="CT59" i="33"/>
  <c r="T59" i="33"/>
  <c r="DG57" i="33"/>
  <c r="JT60" i="33"/>
  <c r="DT59" i="33"/>
  <c r="JT59" i="33"/>
  <c r="DT57" i="33"/>
  <c r="DT60" i="33"/>
  <c r="GT59" i="33"/>
  <c r="BT57" i="33"/>
  <c r="GG60" i="33"/>
  <c r="GT58" i="33"/>
  <c r="DT58" i="33"/>
  <c r="JT58" i="33"/>
  <c r="GT60" i="33"/>
  <c r="GG58" i="33"/>
  <c r="BT59" i="33"/>
  <c r="MG59" i="33"/>
  <c r="JG59" i="33"/>
  <c r="GG57" i="33"/>
  <c r="MG60" i="33"/>
  <c r="JG58" i="33"/>
  <c r="JT57" i="33"/>
  <c r="MG57" i="33"/>
  <c r="GG59" i="33"/>
  <c r="MG58" i="33"/>
  <c r="AG57" i="33"/>
  <c r="JG57" i="33"/>
  <c r="HT59" i="33"/>
  <c r="ET59" i="33"/>
  <c r="ET57" i="33"/>
  <c r="BT58" i="33"/>
  <c r="JG60" i="33"/>
  <c r="EG59" i="33"/>
  <c r="CG58" i="33"/>
  <c r="AT59" i="33"/>
  <c r="EG60" i="33"/>
  <c r="AT58" i="33"/>
  <c r="EG58" i="33"/>
  <c r="EG57" i="33"/>
  <c r="AT57" i="33"/>
  <c r="KG59" i="33"/>
  <c r="KT59" i="33"/>
  <c r="HG59" i="33"/>
  <c r="HT58" i="33"/>
  <c r="CG60" i="33"/>
  <c r="HG60" i="33"/>
  <c r="HT60" i="33"/>
  <c r="ET60" i="33"/>
  <c r="KG58" i="33"/>
  <c r="HT57" i="33"/>
  <c r="HG58" i="33"/>
  <c r="KG60" i="33"/>
  <c r="ET58" i="33"/>
  <c r="B58" i="39"/>
  <c r="I73" i="38"/>
  <c r="N53" i="22" l="1"/>
  <c r="J43" i="22" s="1"/>
  <c r="N54" i="22"/>
  <c r="J44" i="22" s="1"/>
  <c r="N56" i="22"/>
  <c r="J45" i="22" s="1"/>
  <c r="W46" i="36"/>
  <c r="W47" i="38" s="1"/>
  <c r="N55" i="22"/>
  <c r="J47" i="22" s="1"/>
  <c r="T70" i="39"/>
  <c r="O72" i="39" s="1"/>
  <c r="I2" i="39" s="1"/>
  <c r="I4" i="32" s="1"/>
  <c r="T71" i="39"/>
  <c r="T58" i="33"/>
  <c r="T63" i="33"/>
  <c r="T60" i="33"/>
  <c r="T57" i="33"/>
  <c r="KJ73" i="33"/>
  <c r="IW74" i="33"/>
  <c r="BJ70" i="33"/>
  <c r="EW70" i="33"/>
  <c r="AJ73" i="33"/>
  <c r="HW68" i="33"/>
  <c r="AJ70" i="33"/>
  <c r="GW70" i="33"/>
  <c r="W74" i="33"/>
  <c r="FW70" i="33"/>
  <c r="LJ74" i="33"/>
  <c r="DJ74" i="33"/>
  <c r="EJ70" i="33"/>
  <c r="J74" i="33"/>
  <c r="HW74" i="33"/>
  <c r="J70" i="33"/>
  <c r="CW70" i="33"/>
  <c r="LJ70" i="33"/>
  <c r="GW68" i="33"/>
  <c r="KW73" i="33"/>
  <c r="DW70" i="33"/>
  <c r="JJ73" i="33"/>
  <c r="BW70" i="33"/>
  <c r="KJ74" i="33"/>
  <c r="CJ74" i="33"/>
  <c r="LJ68" i="33"/>
  <c r="KJ70" i="33"/>
  <c r="GW74" i="33"/>
  <c r="JW73" i="33"/>
  <c r="W70" i="33"/>
  <c r="FJ70" i="33"/>
  <c r="FW68" i="33"/>
  <c r="HW73" i="33"/>
  <c r="J73" i="33"/>
  <c r="DJ70" i="33"/>
  <c r="IJ68" i="33"/>
  <c r="JJ70" i="33"/>
  <c r="AW70" i="33"/>
  <c r="CJ68" i="33"/>
  <c r="CJ70" i="33"/>
  <c r="FW74" i="33"/>
  <c r="IW73" i="33"/>
  <c r="HJ68" i="33"/>
  <c r="BJ68" i="33"/>
  <c r="EW68" i="33"/>
  <c r="EW73" i="33"/>
  <c r="JJ74" i="33"/>
  <c r="AJ74" i="33"/>
  <c r="DJ68" i="33"/>
  <c r="IJ74" i="33"/>
  <c r="W73" i="33"/>
  <c r="LJ73" i="33"/>
  <c r="HJ70" i="33"/>
  <c r="EW74" i="33"/>
  <c r="FW73" i="33"/>
  <c r="EJ68" i="33"/>
  <c r="LW68" i="33"/>
  <c r="DW68" i="33"/>
  <c r="DW73" i="33"/>
  <c r="GJ68" i="33"/>
  <c r="LW73" i="33"/>
  <c r="KW70" i="33"/>
  <c r="HJ74" i="33"/>
  <c r="KJ68" i="33"/>
  <c r="GJ73" i="33"/>
  <c r="LW74" i="33"/>
  <c r="DW74" i="33"/>
  <c r="CW73" i="33"/>
  <c r="AW73" i="33"/>
  <c r="KW68" i="33"/>
  <c r="CW68" i="33"/>
  <c r="AW74" i="33"/>
  <c r="J68" i="33"/>
  <c r="GW73" i="33"/>
  <c r="AJ68" i="33"/>
  <c r="GJ74" i="33"/>
  <c r="FJ68" i="33"/>
  <c r="CJ73" i="33"/>
  <c r="KW74" i="33"/>
  <c r="CW74" i="33"/>
  <c r="BJ73" i="33"/>
  <c r="JJ68" i="33"/>
  <c r="JW68" i="33"/>
  <c r="BW68" i="33"/>
  <c r="LW70" i="33"/>
  <c r="HJ73" i="33"/>
  <c r="BW73" i="33"/>
  <c r="BJ74" i="33"/>
  <c r="FJ74" i="33"/>
  <c r="IJ73" i="33"/>
  <c r="IJ70" i="33"/>
  <c r="JW74" i="33"/>
  <c r="BW74" i="33"/>
  <c r="HW70" i="33"/>
  <c r="FJ73" i="33"/>
  <c r="IW68" i="33"/>
  <c r="W68" i="33"/>
  <c r="IW70" i="33"/>
  <c r="EJ73" i="33"/>
  <c r="JW70" i="33"/>
  <c r="GJ70" i="33"/>
  <c r="EJ74" i="33"/>
  <c r="DJ73" i="33"/>
  <c r="AW68" i="33"/>
  <c r="AJ67" i="33"/>
  <c r="FW66" i="33"/>
  <c r="BW72" i="33"/>
  <c r="HJ66" i="33"/>
  <c r="IW67" i="33"/>
  <c r="HJ72" i="33"/>
  <c r="JJ71" i="33"/>
  <c r="LJ71" i="33"/>
  <c r="AJ71" i="33"/>
  <c r="KJ72" i="33"/>
  <c r="IJ71" i="33"/>
  <c r="BJ72" i="33"/>
  <c r="J71" i="33"/>
  <c r="LW66" i="33"/>
  <c r="FW72" i="33"/>
  <c r="GJ67" i="33"/>
  <c r="DW72" i="33"/>
  <c r="DJ67" i="33"/>
  <c r="GJ72" i="33"/>
  <c r="KJ71" i="33"/>
  <c r="AW72" i="33"/>
  <c r="IW66" i="33"/>
  <c r="EW66" i="33"/>
  <c r="J66" i="33"/>
  <c r="CJ71" i="33"/>
  <c r="EW72" i="33"/>
  <c r="CJ72" i="33"/>
  <c r="HW71" i="33"/>
  <c r="DJ66" i="33"/>
  <c r="W72" i="33"/>
  <c r="HJ71" i="33"/>
  <c r="J67" i="33"/>
  <c r="HW72" i="33"/>
  <c r="IW71" i="33"/>
  <c r="HJ67" i="33"/>
  <c r="JW72" i="33"/>
  <c r="FJ66" i="33"/>
  <c r="W66" i="33"/>
  <c r="BJ71" i="33"/>
  <c r="BJ67" i="33"/>
  <c r="GW72" i="33"/>
  <c r="AJ66" i="33"/>
  <c r="IJ67" i="33"/>
  <c r="W71" i="33"/>
  <c r="IJ72" i="33"/>
  <c r="FJ67" i="33"/>
  <c r="KJ67" i="33"/>
  <c r="CW71" i="33"/>
  <c r="GJ66" i="33"/>
  <c r="EJ72" i="33"/>
  <c r="AW71" i="33"/>
  <c r="JW71" i="33"/>
  <c r="AW67" i="33"/>
  <c r="GW71" i="33"/>
  <c r="FJ71" i="33"/>
  <c r="FJ72" i="33"/>
  <c r="DJ72" i="33"/>
  <c r="GW67" i="33"/>
  <c r="JJ66" i="33"/>
  <c r="AW66" i="33"/>
  <c r="JW67" i="33"/>
  <c r="FW67" i="33"/>
  <c r="DW66" i="33"/>
  <c r="DW67" i="33"/>
  <c r="LJ66" i="33"/>
  <c r="EJ71" i="33"/>
  <c r="HW66" i="33"/>
  <c r="CW72" i="33"/>
  <c r="DJ71" i="33"/>
  <c r="LJ67" i="33"/>
  <c r="IJ66" i="33"/>
  <c r="LW72" i="33"/>
  <c r="CJ67" i="33"/>
  <c r="IW72" i="33"/>
  <c r="EJ66" i="33"/>
  <c r="BW67" i="33"/>
  <c r="JJ72" i="33"/>
  <c r="CW66" i="33"/>
  <c r="JW66" i="33"/>
  <c r="CW67" i="33"/>
  <c r="BW66" i="33"/>
  <c r="BW71" i="33"/>
  <c r="JJ67" i="33"/>
  <c r="LJ72" i="33"/>
  <c r="BJ66" i="33"/>
  <c r="KW71" i="33"/>
  <c r="GW66" i="33"/>
  <c r="FW71" i="33"/>
  <c r="KW67" i="33"/>
  <c r="CJ66" i="33"/>
  <c r="EW67" i="33"/>
  <c r="KW66" i="33"/>
  <c r="LW71" i="33"/>
  <c r="KW72" i="33"/>
  <c r="J72" i="33"/>
  <c r="P63" i="33" s="1"/>
  <c r="S63" i="33" s="1"/>
  <c r="W67" i="33"/>
  <c r="KJ66" i="33"/>
  <c r="LW67" i="33"/>
  <c r="AJ72" i="33"/>
  <c r="EW71" i="33"/>
  <c r="DW71" i="33"/>
  <c r="EJ67" i="33"/>
  <c r="HW67" i="33"/>
  <c r="GJ71" i="33"/>
  <c r="EP63" i="33"/>
  <c r="ES63" i="33" s="1"/>
  <c r="CP63" i="33"/>
  <c r="CS63" i="33" s="1"/>
  <c r="GC63" i="33"/>
  <c r="GF63" i="33" s="1"/>
  <c r="KP62" i="33"/>
  <c r="KS62" i="33" s="1"/>
  <c r="KP63" i="33"/>
  <c r="KS63" i="33" s="1"/>
  <c r="IP62" i="33"/>
  <c r="IS62" i="33" s="1"/>
  <c r="DC62" i="33"/>
  <c r="DF62" i="33" s="1"/>
  <c r="MC62" i="33"/>
  <c r="MF62" i="33" s="1"/>
  <c r="KC63" i="33"/>
  <c r="KF63" i="33" s="1"/>
  <c r="HP62" i="33"/>
  <c r="HS62" i="33" s="1"/>
  <c r="EC62" i="33"/>
  <c r="EF62" i="33" s="1"/>
  <c r="AP62" i="33"/>
  <c r="AS62" i="33" s="1"/>
  <c r="HP63" i="33"/>
  <c r="HS63" i="33" s="1"/>
  <c r="DC63" i="33"/>
  <c r="DF63" i="33" s="1"/>
  <c r="KC62" i="33"/>
  <c r="KF62" i="33" s="1"/>
  <c r="IC63" i="33"/>
  <c r="IF63" i="33" s="1"/>
  <c r="GC62" i="33"/>
  <c r="GF62" i="33" s="1"/>
  <c r="CC62" i="33"/>
  <c r="CF62" i="33" s="1"/>
  <c r="AP63" i="33"/>
  <c r="AS63" i="33" s="1"/>
  <c r="FC62" i="33"/>
  <c r="FF62" i="33" s="1"/>
  <c r="CP62" i="33"/>
  <c r="CS62" i="33" s="1"/>
  <c r="LP62" i="33"/>
  <c r="LS62" i="33" s="1"/>
  <c r="JP62" i="33"/>
  <c r="JS62" i="33" s="1"/>
  <c r="EC63" i="33"/>
  <c r="EF63" i="33" s="1"/>
  <c r="DP62" i="33"/>
  <c r="DS62" i="33" s="1"/>
  <c r="CC63" i="33"/>
  <c r="CF63" i="33" s="1"/>
  <c r="FC63" i="33"/>
  <c r="FF63" i="33" s="1"/>
  <c r="DP63" i="33"/>
  <c r="DS63" i="33" s="1"/>
  <c r="BP62" i="33"/>
  <c r="BS62" i="33" s="1"/>
  <c r="FP63" i="33"/>
  <c r="FS63" i="33" s="1"/>
  <c r="LP63" i="33"/>
  <c r="LS63" i="33" s="1"/>
  <c r="JP63" i="33"/>
  <c r="JS63" i="33" s="1"/>
  <c r="EP62" i="33"/>
  <c r="ES62" i="33" s="1"/>
  <c r="BP63" i="33"/>
  <c r="BS63" i="33" s="1"/>
  <c r="AC63" i="33"/>
  <c r="AF63" i="33" s="1"/>
  <c r="P62" i="33"/>
  <c r="S62" i="33" s="1"/>
  <c r="JC63" i="33"/>
  <c r="JF63" i="33" s="1"/>
  <c r="HC62" i="33"/>
  <c r="HF62" i="33" s="1"/>
  <c r="GP63" i="33"/>
  <c r="GS63" i="33" s="1"/>
  <c r="AC62" i="33"/>
  <c r="AF62" i="33" s="1"/>
  <c r="BC63" i="33"/>
  <c r="BF63" i="33" s="1"/>
  <c r="LC62" i="33"/>
  <c r="LF62" i="33" s="1"/>
  <c r="JC62" i="33"/>
  <c r="JF62" i="33" s="1"/>
  <c r="HC63" i="33"/>
  <c r="HF63" i="33" s="1"/>
  <c r="MC63" i="33"/>
  <c r="MF63" i="33" s="1"/>
  <c r="BC62" i="33"/>
  <c r="BF62" i="33" s="1"/>
  <c r="IC62" i="33"/>
  <c r="IF62" i="33" s="1"/>
  <c r="LC63" i="33"/>
  <c r="LF63" i="33" s="1"/>
  <c r="IP63" i="33"/>
  <c r="IS63" i="33" s="1"/>
  <c r="GP62" i="33"/>
  <c r="GS62" i="33" s="1"/>
  <c r="FP62" i="33"/>
  <c r="FS62" i="33" s="1"/>
  <c r="JT67" i="33"/>
  <c r="JT68" i="33" s="1"/>
  <c r="CT67" i="33"/>
  <c r="CT69" i="33" s="1"/>
  <c r="BT67" i="33"/>
  <c r="BT69" i="33" s="1"/>
  <c r="ET67" i="33"/>
  <c r="ET68" i="33" s="1"/>
  <c r="LT67" i="33"/>
  <c r="JG67" i="33"/>
  <c r="GG67" i="33"/>
  <c r="IG67" i="33"/>
  <c r="FG67" i="33"/>
  <c r="KG67" i="33"/>
  <c r="HT67" i="33"/>
  <c r="AG67" i="33"/>
  <c r="LG67" i="33"/>
  <c r="BG67" i="33"/>
  <c r="DG67" i="33"/>
  <c r="CG67" i="33"/>
  <c r="IT67" i="33"/>
  <c r="KT67" i="33"/>
  <c r="AT67" i="33"/>
  <c r="EG67" i="33"/>
  <c r="MG67" i="33"/>
  <c r="GT67" i="33"/>
  <c r="FT67" i="33"/>
  <c r="DT67" i="33"/>
  <c r="HG67" i="33"/>
  <c r="AV73" i="33"/>
  <c r="CI66" i="33"/>
  <c r="FI72" i="33"/>
  <c r="II67" i="33"/>
  <c r="CV72" i="33"/>
  <c r="FI68" i="33"/>
  <c r="IV71" i="33"/>
  <c r="FV70" i="33"/>
  <c r="FI66" i="33"/>
  <c r="AI73" i="33"/>
  <c r="II73" i="33"/>
  <c r="CI67" i="33"/>
  <c r="LV72" i="33"/>
  <c r="CV66" i="33"/>
  <c r="GV74" i="33"/>
  <c r="KV74" i="33"/>
  <c r="BV72" i="33"/>
  <c r="I66" i="33"/>
  <c r="JI74" i="33"/>
  <c r="I70" i="33"/>
  <c r="V73" i="33"/>
  <c r="BV73" i="33"/>
  <c r="FV68" i="33"/>
  <c r="LV71" i="33"/>
  <c r="KI72" i="33"/>
  <c r="GI71" i="33"/>
  <c r="IV72" i="33"/>
  <c r="CI74" i="33"/>
  <c r="II74" i="33"/>
  <c r="DV66" i="33"/>
  <c r="DV68" i="33"/>
  <c r="GI73" i="33"/>
  <c r="EI68" i="33"/>
  <c r="GV71" i="33"/>
  <c r="FI74" i="33"/>
  <c r="DV72" i="33"/>
  <c r="BV66" i="33"/>
  <c r="GV73" i="33"/>
  <c r="V66" i="33"/>
  <c r="EI70" i="33"/>
  <c r="CV74" i="33"/>
  <c r="KV73" i="33"/>
  <c r="AI74" i="33"/>
  <c r="CV71" i="33"/>
  <c r="LV73" i="33"/>
  <c r="BV68" i="33"/>
  <c r="EV67" i="33"/>
  <c r="JV71" i="33"/>
  <c r="LV66" i="33"/>
  <c r="HI67" i="33"/>
  <c r="GI68" i="33"/>
  <c r="HV67" i="33"/>
  <c r="HV66" i="33"/>
  <c r="HI74" i="33"/>
  <c r="EI73" i="33"/>
  <c r="DV74" i="33"/>
  <c r="JI67" i="33"/>
  <c r="I71" i="33"/>
  <c r="EV66" i="33"/>
  <c r="JI72" i="33"/>
  <c r="EI74" i="33"/>
  <c r="JV73" i="33"/>
  <c r="EI72" i="33"/>
  <c r="HV74" i="33"/>
  <c r="II66" i="33"/>
  <c r="V74" i="33"/>
  <c r="HI70" i="33"/>
  <c r="GV67" i="33"/>
  <c r="KI68" i="33"/>
  <c r="DI70" i="33"/>
  <c r="HI73" i="33"/>
  <c r="LI72" i="33"/>
  <c r="AI71" i="33"/>
  <c r="GV72" i="33"/>
  <c r="GV70" i="33"/>
  <c r="JV74" i="33"/>
  <c r="HV72" i="33"/>
  <c r="I74" i="33"/>
  <c r="KI70" i="33"/>
  <c r="EV68" i="33"/>
  <c r="CI72" i="33"/>
  <c r="GI70" i="33"/>
  <c r="II72" i="33"/>
  <c r="AI67" i="33"/>
  <c r="GV68" i="33"/>
  <c r="JV67" i="33"/>
  <c r="AV68" i="33"/>
  <c r="KV70" i="33"/>
  <c r="V71" i="33"/>
  <c r="V67" i="33"/>
  <c r="LI67" i="33"/>
  <c r="AV72" i="33"/>
  <c r="GI67" i="33"/>
  <c r="CV70" i="33"/>
  <c r="KI73" i="33"/>
  <c r="GI66" i="33"/>
  <c r="DV73" i="33"/>
  <c r="JI68" i="33"/>
  <c r="HV68" i="33"/>
  <c r="IV73" i="33"/>
  <c r="JV72" i="33"/>
  <c r="JI73" i="33"/>
  <c r="BV67" i="33"/>
  <c r="BI74" i="33"/>
  <c r="KV68" i="33"/>
  <c r="LI73" i="33"/>
  <c r="CV68" i="33"/>
  <c r="AI70" i="33"/>
  <c r="KI71" i="33"/>
  <c r="V72" i="33"/>
  <c r="AV71" i="33"/>
  <c r="KV72" i="33"/>
  <c r="JI70" i="33"/>
  <c r="CI70" i="33"/>
  <c r="BI71" i="33"/>
  <c r="CI68" i="33"/>
  <c r="KI67" i="33"/>
  <c r="FI67" i="33"/>
  <c r="CI73" i="33"/>
  <c r="II68" i="33"/>
  <c r="BI73" i="33"/>
  <c r="EV74" i="33"/>
  <c r="DI71" i="33"/>
  <c r="KI66" i="33"/>
  <c r="AV66" i="33"/>
  <c r="FV66" i="33"/>
  <c r="EI67" i="33"/>
  <c r="AV74" i="33"/>
  <c r="CV67" i="33"/>
  <c r="LI74" i="33"/>
  <c r="JI71" i="33"/>
  <c r="BI68" i="33"/>
  <c r="AI72" i="33"/>
  <c r="DI66" i="33"/>
  <c r="KV66" i="33"/>
  <c r="DI72" i="33"/>
  <c r="DV70" i="33"/>
  <c r="I72" i="33"/>
  <c r="HI71" i="33"/>
  <c r="I68" i="33"/>
  <c r="GI74" i="33"/>
  <c r="FV72" i="33"/>
  <c r="KV67" i="33"/>
  <c r="FV73" i="33"/>
  <c r="IV67" i="33"/>
  <c r="IV68" i="33"/>
  <c r="BI66" i="33"/>
  <c r="HI66" i="33"/>
  <c r="IV66" i="33"/>
  <c r="LI70" i="33"/>
  <c r="HI68" i="33"/>
  <c r="JV66" i="33"/>
  <c r="BI67" i="33"/>
  <c r="LI68" i="33"/>
  <c r="HI72" i="33"/>
  <c r="V70" i="33"/>
  <c r="LV67" i="33"/>
  <c r="IV74" i="33"/>
  <c r="FI71" i="33"/>
  <c r="HV71" i="33"/>
  <c r="BI72" i="33"/>
  <c r="I67" i="33"/>
  <c r="P58" i="33" s="1"/>
  <c r="S58" i="33" s="1"/>
  <c r="II70" i="33"/>
  <c r="EV73" i="33"/>
  <c r="BV71" i="33"/>
  <c r="EV70" i="33"/>
  <c r="DV67" i="33"/>
  <c r="BV74" i="33"/>
  <c r="KV71" i="33"/>
  <c r="AV70" i="33"/>
  <c r="AI68" i="33"/>
  <c r="HV70" i="33"/>
  <c r="BI70" i="33"/>
  <c r="DI74" i="33"/>
  <c r="JI66" i="33"/>
  <c r="IV70" i="33"/>
  <c r="JV68" i="33"/>
  <c r="FV67" i="33"/>
  <c r="KI74" i="33"/>
  <c r="DI67" i="33"/>
  <c r="FI73" i="33"/>
  <c r="HV73" i="33"/>
  <c r="JV70" i="33"/>
  <c r="CI71" i="33"/>
  <c r="EI71" i="33"/>
  <c r="EV71" i="33"/>
  <c r="LI71" i="33"/>
  <c r="DI73" i="33"/>
  <c r="EV72" i="33"/>
  <c r="V68" i="33"/>
  <c r="EI66" i="33"/>
  <c r="DV71" i="33"/>
  <c r="GV66" i="33"/>
  <c r="GI72" i="33"/>
  <c r="LV70" i="33"/>
  <c r="DI68" i="33"/>
  <c r="CV73" i="33"/>
  <c r="LI66" i="33"/>
  <c r="AV67" i="33"/>
  <c r="FV74" i="33"/>
  <c r="II71" i="33"/>
  <c r="LV68" i="33"/>
  <c r="LV74" i="33"/>
  <c r="I73" i="33"/>
  <c r="AI66" i="33"/>
  <c r="BV70" i="33"/>
  <c r="FI70" i="33"/>
  <c r="FV71" i="33"/>
  <c r="LP59" i="33"/>
  <c r="LS59" i="33" s="1"/>
  <c r="MC57" i="33"/>
  <c r="MF57" i="33" s="1"/>
  <c r="HP59" i="33"/>
  <c r="HS59" i="33" s="1"/>
  <c r="KP58" i="33"/>
  <c r="KS58" i="33" s="1"/>
  <c r="DP59" i="33"/>
  <c r="DS59" i="33" s="1"/>
  <c r="BC58" i="33"/>
  <c r="BF58" i="33" s="1"/>
  <c r="GC58" i="33"/>
  <c r="GF58" i="33" s="1"/>
  <c r="JC60" i="33"/>
  <c r="JF60" i="33" s="1"/>
  <c r="IC60" i="33"/>
  <c r="IF60" i="33" s="1"/>
  <c r="HP57" i="33"/>
  <c r="HS57" i="33" s="1"/>
  <c r="HC60" i="33"/>
  <c r="HF60" i="33" s="1"/>
  <c r="GC60" i="33"/>
  <c r="GF60" i="33" s="1"/>
  <c r="CC59" i="33"/>
  <c r="CF59" i="33" s="1"/>
  <c r="FC59" i="33"/>
  <c r="FF59" i="33" s="1"/>
  <c r="CP57" i="33"/>
  <c r="CS57" i="33" s="1"/>
  <c r="AC60" i="33"/>
  <c r="AF60" i="33" s="1"/>
  <c r="CC58" i="33"/>
  <c r="CF58" i="33" s="1"/>
  <c r="HP60" i="33"/>
  <c r="HS60" i="33" s="1"/>
  <c r="KP60" i="33"/>
  <c r="KS60" i="33" s="1"/>
  <c r="KP59" i="33"/>
  <c r="KS59" i="33" s="1"/>
  <c r="BC57" i="33"/>
  <c r="BF57" i="33" s="1"/>
  <c r="IC58" i="33"/>
  <c r="IF58" i="33" s="1"/>
  <c r="AP58" i="33"/>
  <c r="AS58" i="33" s="1"/>
  <c r="KC57" i="33"/>
  <c r="KF57" i="33" s="1"/>
  <c r="GP57" i="33"/>
  <c r="GS57" i="33" s="1"/>
  <c r="GC57" i="33"/>
  <c r="GF57" i="33" s="1"/>
  <c r="IP60" i="33"/>
  <c r="IS60" i="33" s="1"/>
  <c r="LC58" i="33"/>
  <c r="LF58" i="33" s="1"/>
  <c r="EP57" i="33"/>
  <c r="ES57" i="33" s="1"/>
  <c r="LC57" i="33"/>
  <c r="LF57" i="33" s="1"/>
  <c r="MC60" i="33"/>
  <c r="MF60" i="33" s="1"/>
  <c r="DC58" i="33"/>
  <c r="DF58" i="33" s="1"/>
  <c r="BP58" i="33"/>
  <c r="BS58" i="33" s="1"/>
  <c r="FC57" i="33"/>
  <c r="FF57" i="33" s="1"/>
  <c r="JC57" i="33"/>
  <c r="JF57" i="33" s="1"/>
  <c r="EC58" i="33"/>
  <c r="EF58" i="33" s="1"/>
  <c r="DP57" i="33"/>
  <c r="DS57" i="33" s="1"/>
  <c r="HC59" i="33"/>
  <c r="HF59" i="33" s="1"/>
  <c r="EC57" i="33"/>
  <c r="EF57" i="33" s="1"/>
  <c r="BC60" i="33"/>
  <c r="BF60" i="33" s="1"/>
  <c r="CP60" i="33"/>
  <c r="CS60" i="33" s="1"/>
  <c r="IC59" i="33"/>
  <c r="IF59" i="33" s="1"/>
  <c r="EP58" i="33"/>
  <c r="ES58" i="33" s="1"/>
  <c r="CC57" i="33"/>
  <c r="CF57" i="33" s="1"/>
  <c r="JP57" i="33"/>
  <c r="JS57" i="33" s="1"/>
  <c r="JC58" i="33"/>
  <c r="JF58" i="33" s="1"/>
  <c r="JP58" i="33"/>
  <c r="JS58" i="33" s="1"/>
  <c r="BC59" i="33"/>
  <c r="BF59" i="33" s="1"/>
  <c r="HP58" i="33"/>
  <c r="HS58" i="33" s="1"/>
  <c r="GC59" i="33"/>
  <c r="GF59" i="33" s="1"/>
  <c r="FP58" i="33"/>
  <c r="FS58" i="33" s="1"/>
  <c r="FC60" i="33"/>
  <c r="FF60" i="33" s="1"/>
  <c r="LP58" i="33"/>
  <c r="LS58" i="33" s="1"/>
  <c r="AP59" i="33"/>
  <c r="AS59" i="33" s="1"/>
  <c r="KC59" i="33"/>
  <c r="KF59" i="33" s="1"/>
  <c r="KP57" i="33"/>
  <c r="KS57" i="33" s="1"/>
  <c r="DC60" i="33"/>
  <c r="DF60" i="33" s="1"/>
  <c r="AP57" i="33"/>
  <c r="AS57" i="33" s="1"/>
  <c r="BP57" i="33"/>
  <c r="BS57" i="33" s="1"/>
  <c r="IP57" i="33"/>
  <c r="IS57" i="33" s="1"/>
  <c r="GP59" i="33"/>
  <c r="GS59" i="33" s="1"/>
  <c r="AC57" i="33"/>
  <c r="AF57" i="33" s="1"/>
  <c r="JP60" i="33"/>
  <c r="JS60" i="33" s="1"/>
  <c r="MC58" i="33"/>
  <c r="MF58" i="33" s="1"/>
  <c r="KC58" i="33"/>
  <c r="KF58" i="33" s="1"/>
  <c r="FC58" i="33"/>
  <c r="FF58" i="33" s="1"/>
  <c r="CP59" i="33"/>
  <c r="CS59" i="33" s="1"/>
  <c r="DP58" i="33"/>
  <c r="DS58" i="33" s="1"/>
  <c r="BP60" i="33"/>
  <c r="BS60" i="33" s="1"/>
  <c r="FP57" i="33"/>
  <c r="FS57" i="33" s="1"/>
  <c r="IP58" i="33"/>
  <c r="IS58" i="33" s="1"/>
  <c r="FP59" i="33"/>
  <c r="FS59" i="33" s="1"/>
  <c r="AC59" i="33"/>
  <c r="AF59" i="33" s="1"/>
  <c r="HC57" i="33"/>
  <c r="HF57" i="33" s="1"/>
  <c r="DP60" i="33"/>
  <c r="DS60" i="33" s="1"/>
  <c r="DC59" i="33"/>
  <c r="DF59" i="33" s="1"/>
  <c r="EC60" i="33"/>
  <c r="EF60" i="33" s="1"/>
  <c r="BP59" i="33"/>
  <c r="BS59" i="33" s="1"/>
  <c r="LC60" i="33"/>
  <c r="LF60" i="33" s="1"/>
  <c r="LC59" i="33"/>
  <c r="LF59" i="33" s="1"/>
  <c r="HC58" i="33"/>
  <c r="HF58" i="33" s="1"/>
  <c r="P57" i="33"/>
  <c r="KC60" i="33"/>
  <c r="KF60" i="33" s="1"/>
  <c r="JP59" i="33"/>
  <c r="JS59" i="33" s="1"/>
  <c r="IC57" i="33"/>
  <c r="IF57" i="33" s="1"/>
  <c r="LP57" i="33"/>
  <c r="LS57" i="33" s="1"/>
  <c r="IP59" i="33"/>
  <c r="IS59" i="33" s="1"/>
  <c r="GP58" i="33"/>
  <c r="GS58" i="33" s="1"/>
  <c r="FP60" i="33"/>
  <c r="FS60" i="33" s="1"/>
  <c r="GP60" i="33"/>
  <c r="GS60" i="33" s="1"/>
  <c r="EC59" i="33"/>
  <c r="EF59" i="33" s="1"/>
  <c r="EP60" i="33"/>
  <c r="ES60" i="33" s="1"/>
  <c r="CC60" i="33"/>
  <c r="CF60" i="33" s="1"/>
  <c r="LP60" i="33"/>
  <c r="LS60" i="33" s="1"/>
  <c r="JC59" i="33"/>
  <c r="JF59" i="33" s="1"/>
  <c r="DC57" i="33"/>
  <c r="DF57" i="33" s="1"/>
  <c r="CP58" i="33"/>
  <c r="CS58" i="33" s="1"/>
  <c r="AP60" i="33"/>
  <c r="AS60" i="33" s="1"/>
  <c r="EP59" i="33"/>
  <c r="ES59" i="33" s="1"/>
  <c r="AC58" i="33"/>
  <c r="AF58" i="33" s="1"/>
  <c r="P59" i="33"/>
  <c r="S59" i="33" s="1"/>
  <c r="MC59" i="33"/>
  <c r="MF59" i="33" s="1"/>
  <c r="E63" i="37" l="1"/>
  <c r="O54" i="36"/>
  <c r="I54" i="36"/>
  <c r="E61" i="37"/>
  <c r="E57" i="37"/>
  <c r="U54" i="36"/>
  <c r="C54" i="36"/>
  <c r="E58" i="37"/>
  <c r="T67" i="33"/>
  <c r="T68" i="33" s="1"/>
  <c r="J5" i="32"/>
  <c r="J4" i="32"/>
  <c r="P60" i="33"/>
  <c r="S60" i="33" s="1"/>
  <c r="ID62" i="33"/>
  <c r="IE62" i="33" s="1"/>
  <c r="GQ63" i="33"/>
  <c r="GR63" i="33" s="1"/>
  <c r="LQ63" i="33"/>
  <c r="LR63" i="33" s="1"/>
  <c r="ED63" i="33"/>
  <c r="EE63" i="33" s="1"/>
  <c r="ID63" i="33"/>
  <c r="IE63" i="33" s="1"/>
  <c r="MD62" i="33"/>
  <c r="ME62" i="33" s="1"/>
  <c r="BD62" i="33"/>
  <c r="BE62" i="33" s="1"/>
  <c r="HD62" i="33"/>
  <c r="HE62" i="33" s="1"/>
  <c r="FQ63" i="33"/>
  <c r="FR63" i="33" s="1"/>
  <c r="JQ62" i="33"/>
  <c r="JR62" i="33" s="1"/>
  <c r="KD62" i="33"/>
  <c r="KE62" i="33" s="1"/>
  <c r="DD62" i="33"/>
  <c r="DE62" i="33" s="1"/>
  <c r="MD63" i="33"/>
  <c r="ME63" i="33" s="1"/>
  <c r="JD63" i="33"/>
  <c r="JE63" i="33" s="1"/>
  <c r="BQ62" i="33"/>
  <c r="BR62" i="33" s="1"/>
  <c r="LQ62" i="33"/>
  <c r="LR62" i="33" s="1"/>
  <c r="DD63" i="33"/>
  <c r="DE63" i="33" s="1"/>
  <c r="IQ62" i="33"/>
  <c r="IR62" i="33" s="1"/>
  <c r="HD63" i="33"/>
  <c r="HE63" i="33" s="1"/>
  <c r="Q62" i="33"/>
  <c r="R62" i="33" s="1"/>
  <c r="DQ63" i="33"/>
  <c r="DR63" i="33" s="1"/>
  <c r="CQ62" i="33"/>
  <c r="CR62" i="33" s="1"/>
  <c r="HQ63" i="33"/>
  <c r="HR63" i="33" s="1"/>
  <c r="KQ63" i="33"/>
  <c r="KR63" i="33" s="1"/>
  <c r="FQ62" i="33"/>
  <c r="FR62" i="33" s="1"/>
  <c r="JD62" i="33"/>
  <c r="JE62" i="33" s="1"/>
  <c r="AD63" i="33"/>
  <c r="AE63" i="33" s="1"/>
  <c r="Q63" i="33"/>
  <c r="R63" i="33" s="1"/>
  <c r="FD62" i="33"/>
  <c r="FE62" i="33" s="1"/>
  <c r="AQ62" i="33"/>
  <c r="AR62" i="33" s="1"/>
  <c r="KQ62" i="33"/>
  <c r="KR62" i="33" s="1"/>
  <c r="GQ62" i="33"/>
  <c r="GR62" i="33" s="1"/>
  <c r="LD62" i="33"/>
  <c r="LE62" i="33" s="1"/>
  <c r="BQ63" i="33"/>
  <c r="BR63" i="33" s="1"/>
  <c r="FD63" i="33"/>
  <c r="FE63" i="33" s="1"/>
  <c r="AQ63" i="33"/>
  <c r="AR63" i="33" s="1"/>
  <c r="ED62" i="33"/>
  <c r="EE62" i="33" s="1"/>
  <c r="GD63" i="33"/>
  <c r="GE63" i="33" s="1"/>
  <c r="IQ63" i="33"/>
  <c r="IR63" i="33" s="1"/>
  <c r="BD63" i="33"/>
  <c r="BE63" i="33" s="1"/>
  <c r="EQ62" i="33"/>
  <c r="ER62" i="33" s="1"/>
  <c r="CD63" i="33"/>
  <c r="CE63" i="33" s="1"/>
  <c r="CD62" i="33"/>
  <c r="CE62" i="33" s="1"/>
  <c r="HQ62" i="33"/>
  <c r="HR62" i="33" s="1"/>
  <c r="CQ63" i="33"/>
  <c r="CR63" i="33" s="1"/>
  <c r="LD63" i="33"/>
  <c r="LE63" i="33" s="1"/>
  <c r="AD62" i="33"/>
  <c r="AE62" i="33" s="1"/>
  <c r="JQ63" i="33"/>
  <c r="JR63" i="33" s="1"/>
  <c r="DQ62" i="33"/>
  <c r="DR62" i="33" s="1"/>
  <c r="GD62" i="33"/>
  <c r="GE62" i="33" s="1"/>
  <c r="KD63" i="33"/>
  <c r="KE63" i="33" s="1"/>
  <c r="EQ63" i="33"/>
  <c r="ER63" i="33" s="1"/>
  <c r="JT69" i="33"/>
  <c r="CT68" i="33"/>
  <c r="BT68" i="33"/>
  <c r="ET69" i="33"/>
  <c r="IQ59" i="33"/>
  <c r="IR59" i="33" s="1"/>
  <c r="IQ58" i="33"/>
  <c r="IR58" i="33" s="1"/>
  <c r="BQ58" i="33"/>
  <c r="BR58" i="33" s="1"/>
  <c r="LQ59" i="33"/>
  <c r="LR59" i="33" s="1"/>
  <c r="CG68" i="33"/>
  <c r="CG69" i="33"/>
  <c r="KG68" i="33"/>
  <c r="KG69" i="33"/>
  <c r="MD59" i="33"/>
  <c r="ME59" i="33" s="1"/>
  <c r="LQ60" i="33"/>
  <c r="LR60" i="33" s="1"/>
  <c r="LQ57" i="33"/>
  <c r="LP67" i="33"/>
  <c r="BQ59" i="33"/>
  <c r="BR59" i="33" s="1"/>
  <c r="FQ57" i="33"/>
  <c r="FP67" i="33"/>
  <c r="AC67" i="33"/>
  <c r="AD57" i="33"/>
  <c r="AQ59" i="33"/>
  <c r="AR59" i="33" s="1"/>
  <c r="JQ58" i="33"/>
  <c r="JR58" i="33" s="1"/>
  <c r="DD58" i="33"/>
  <c r="DE58" i="33" s="1"/>
  <c r="KD57" i="33"/>
  <c r="KC67" i="33"/>
  <c r="AD60" i="33"/>
  <c r="AE60" i="33" s="1"/>
  <c r="JD60" i="33"/>
  <c r="JE60" i="33" s="1"/>
  <c r="HG69" i="33"/>
  <c r="HG68" i="33"/>
  <c r="DG68" i="33"/>
  <c r="DG69" i="33"/>
  <c r="FG68" i="33"/>
  <c r="FG69" i="33"/>
  <c r="BD59" i="33"/>
  <c r="BE59" i="33" s="1"/>
  <c r="ID60" i="33"/>
  <c r="IE60" i="33" s="1"/>
  <c r="Q59" i="33"/>
  <c r="R59" i="33" s="1"/>
  <c r="CD60" i="33"/>
  <c r="CE60" i="33" s="1"/>
  <c r="ID57" i="33"/>
  <c r="IC67" i="33"/>
  <c r="ED60" i="33"/>
  <c r="EE60" i="33" s="1"/>
  <c r="BQ60" i="33"/>
  <c r="BR60" i="33" s="1"/>
  <c r="GQ59" i="33"/>
  <c r="GR59" i="33" s="1"/>
  <c r="LQ58" i="33"/>
  <c r="LR58" i="33" s="1"/>
  <c r="JD58" i="33"/>
  <c r="JE58" i="33" s="1"/>
  <c r="EC67" i="33"/>
  <c r="ED57" i="33"/>
  <c r="MD60" i="33"/>
  <c r="ME60" i="33" s="1"/>
  <c r="AQ58" i="33"/>
  <c r="AR58" i="33" s="1"/>
  <c r="CP67" i="33"/>
  <c r="CQ57" i="33"/>
  <c r="GD58" i="33"/>
  <c r="GE58" i="33" s="1"/>
  <c r="DT69" i="33"/>
  <c r="DT68" i="33"/>
  <c r="KT68" i="33"/>
  <c r="KT69" i="33"/>
  <c r="BG69" i="33"/>
  <c r="BG68" i="33"/>
  <c r="IG68" i="33"/>
  <c r="IG69" i="33"/>
  <c r="LD60" i="33"/>
  <c r="LE60" i="33" s="1"/>
  <c r="BD60" i="33"/>
  <c r="BE60" i="33" s="1"/>
  <c r="CD58" i="33"/>
  <c r="CE58" i="33" s="1"/>
  <c r="AD58" i="33"/>
  <c r="AE58" i="33" s="1"/>
  <c r="EQ60" i="33"/>
  <c r="ER60" i="33" s="1"/>
  <c r="JQ59" i="33"/>
  <c r="JR59" i="33" s="1"/>
  <c r="DD59" i="33"/>
  <c r="DE59" i="33" s="1"/>
  <c r="DQ58" i="33"/>
  <c r="DR58" i="33" s="1"/>
  <c r="IP67" i="33"/>
  <c r="IQ57" i="33"/>
  <c r="FD60" i="33"/>
  <c r="FE60" i="33" s="1"/>
  <c r="JP67" i="33"/>
  <c r="JQ57" i="33"/>
  <c r="HD59" i="33"/>
  <c r="HE59" i="33" s="1"/>
  <c r="LC67" i="33"/>
  <c r="LD57" i="33"/>
  <c r="ID58" i="33"/>
  <c r="IE58" i="33" s="1"/>
  <c r="FD59" i="33"/>
  <c r="FE59" i="33" s="1"/>
  <c r="BD58" i="33"/>
  <c r="BE58" i="33" s="1"/>
  <c r="FT68" i="33"/>
  <c r="FT69" i="33"/>
  <c r="IT69" i="33"/>
  <c r="IT68" i="33"/>
  <c r="LG68" i="33"/>
  <c r="LG69" i="33"/>
  <c r="GG69" i="33"/>
  <c r="GG68" i="33"/>
  <c r="KD59" i="33"/>
  <c r="KE59" i="33" s="1"/>
  <c r="EQ59" i="33"/>
  <c r="ER59" i="33" s="1"/>
  <c r="KD60" i="33"/>
  <c r="KE60" i="33" s="1"/>
  <c r="CQ59" i="33"/>
  <c r="CR59" i="33" s="1"/>
  <c r="Q58" i="33"/>
  <c r="R58" i="33" s="1"/>
  <c r="DQ57" i="33"/>
  <c r="DP67" i="33"/>
  <c r="CD59" i="33"/>
  <c r="CE59" i="33" s="1"/>
  <c r="DQ59" i="33"/>
  <c r="DR59" i="33" s="1"/>
  <c r="GT68" i="33"/>
  <c r="GT69" i="33"/>
  <c r="AG69" i="33"/>
  <c r="AG68" i="33"/>
  <c r="JG69" i="33"/>
  <c r="JG68" i="33"/>
  <c r="JD59" i="33"/>
  <c r="JE59" i="33" s="1"/>
  <c r="JQ60" i="33"/>
  <c r="JR60" i="33" s="1"/>
  <c r="GQ57" i="33"/>
  <c r="GP67" i="33"/>
  <c r="ED59" i="33"/>
  <c r="EE59" i="33" s="1"/>
  <c r="DQ60" i="33"/>
  <c r="DR60" i="33" s="1"/>
  <c r="BQ57" i="33"/>
  <c r="BP67" i="33"/>
  <c r="CC67" i="33"/>
  <c r="CD57" i="33"/>
  <c r="EP67" i="33"/>
  <c r="EQ57" i="33"/>
  <c r="BC67" i="33"/>
  <c r="BD57" i="33"/>
  <c r="AQ60" i="33"/>
  <c r="AR60" i="33" s="1"/>
  <c r="GQ60" i="33"/>
  <c r="GR60" i="33" s="1"/>
  <c r="Q57" i="33"/>
  <c r="R57" i="33" s="1"/>
  <c r="S57" i="33"/>
  <c r="HC67" i="33"/>
  <c r="HD57" i="33"/>
  <c r="FD58" i="33"/>
  <c r="FE58" i="33" s="1"/>
  <c r="AP67" i="33"/>
  <c r="AQ57" i="33"/>
  <c r="FQ58" i="33"/>
  <c r="FR58" i="33" s="1"/>
  <c r="EQ58" i="33"/>
  <c r="ER58" i="33" s="1"/>
  <c r="ED58" i="33"/>
  <c r="EE58" i="33" s="1"/>
  <c r="LD58" i="33"/>
  <c r="LE58" i="33" s="1"/>
  <c r="KQ59" i="33"/>
  <c r="KR59" i="33" s="1"/>
  <c r="GD60" i="33"/>
  <c r="GE60" i="33" s="1"/>
  <c r="KQ58" i="33"/>
  <c r="KR58" i="33" s="1"/>
  <c r="MG69" i="33"/>
  <c r="MG68" i="33"/>
  <c r="HT69" i="33"/>
  <c r="HT68" i="33"/>
  <c r="KD58" i="33"/>
  <c r="KE58" i="33" s="1"/>
  <c r="DD60" i="33"/>
  <c r="DE60" i="33" s="1"/>
  <c r="GD59" i="33"/>
  <c r="GE59" i="33" s="1"/>
  <c r="ID59" i="33"/>
  <c r="IE59" i="33" s="1"/>
  <c r="JD57" i="33"/>
  <c r="JC67" i="33"/>
  <c r="IQ60" i="33"/>
  <c r="IR60" i="33" s="1"/>
  <c r="KQ60" i="33"/>
  <c r="KR60" i="33" s="1"/>
  <c r="HD60" i="33"/>
  <c r="HE60" i="33" s="1"/>
  <c r="HQ59" i="33"/>
  <c r="HR59" i="33" s="1"/>
  <c r="EG69" i="33"/>
  <c r="EG68" i="33"/>
  <c r="CQ58" i="33"/>
  <c r="CR58" i="33" s="1"/>
  <c r="FQ60" i="33"/>
  <c r="FR60" i="33" s="1"/>
  <c r="HD58" i="33"/>
  <c r="HE58" i="33" s="1"/>
  <c r="AD59" i="33"/>
  <c r="AE59" i="33" s="1"/>
  <c r="DD57" i="33"/>
  <c r="DC67" i="33"/>
  <c r="GQ58" i="33"/>
  <c r="GR58" i="33" s="1"/>
  <c r="LD59" i="33"/>
  <c r="LE59" i="33" s="1"/>
  <c r="FQ59" i="33"/>
  <c r="FR59" i="33" s="1"/>
  <c r="MD58" i="33"/>
  <c r="ME58" i="33" s="1"/>
  <c r="KQ57" i="33"/>
  <c r="KP67" i="33"/>
  <c r="HQ58" i="33"/>
  <c r="HR58" i="33" s="1"/>
  <c r="CQ60" i="33"/>
  <c r="CR60" i="33" s="1"/>
  <c r="FD57" i="33"/>
  <c r="FC67" i="33"/>
  <c r="GC67" i="33"/>
  <c r="GD57" i="33"/>
  <c r="HQ60" i="33"/>
  <c r="HR60" i="33" s="1"/>
  <c r="HP67" i="33"/>
  <c r="HQ57" i="33"/>
  <c r="MD57" i="33"/>
  <c r="MC67" i="33"/>
  <c r="AT69" i="33"/>
  <c r="AT68" i="33"/>
  <c r="LT68" i="33"/>
  <c r="LT69" i="33"/>
  <c r="E52" i="39"/>
  <c r="E52" i="33"/>
  <c r="E50" i="39"/>
  <c r="E50" i="33"/>
  <c r="E54" i="33"/>
  <c r="E54" i="39"/>
  <c r="E48" i="33"/>
  <c r="E48" i="39"/>
  <c r="D48" i="39" l="1"/>
  <c r="CL48" i="33"/>
  <c r="GY48" i="33"/>
  <c r="KY48" i="33"/>
  <c r="EY48" i="33"/>
  <c r="HL48" i="33"/>
  <c r="JY48" i="33"/>
  <c r="KL48" i="33"/>
  <c r="Y48" i="33"/>
  <c r="EL48" i="33"/>
  <c r="L48" i="33"/>
  <c r="BY48" i="33"/>
  <c r="AL48" i="33"/>
  <c r="JL48" i="33"/>
  <c r="FL48" i="33"/>
  <c r="LL48" i="33"/>
  <c r="GL48" i="33"/>
  <c r="DL48" i="33"/>
  <c r="BL48" i="33"/>
  <c r="IL48" i="33"/>
  <c r="IY48" i="33"/>
  <c r="FY48" i="33"/>
  <c r="DY48" i="33"/>
  <c r="CY48" i="33"/>
  <c r="AY48" i="33"/>
  <c r="D48" i="33"/>
  <c r="HY48" i="33"/>
  <c r="LY48" i="33"/>
  <c r="D54" i="39"/>
  <c r="KL54" i="33"/>
  <c r="CL54" i="33"/>
  <c r="BY54" i="33"/>
  <c r="KY54" i="33"/>
  <c r="DL54" i="33"/>
  <c r="HL54" i="33"/>
  <c r="Y54" i="33"/>
  <c r="DY54" i="33"/>
  <c r="HY54" i="33"/>
  <c r="GL54" i="33"/>
  <c r="JY54" i="33"/>
  <c r="EL54" i="33"/>
  <c r="D54" i="33"/>
  <c r="JL54" i="33"/>
  <c r="GY54" i="33"/>
  <c r="IY54" i="33"/>
  <c r="CY54" i="33"/>
  <c r="BL54" i="33"/>
  <c r="FL54" i="33"/>
  <c r="AY54" i="33"/>
  <c r="EY54" i="33"/>
  <c r="L54" i="33"/>
  <c r="FY54" i="33"/>
  <c r="LL54" i="33"/>
  <c r="IL54" i="33"/>
  <c r="AL54" i="33"/>
  <c r="LY54" i="33"/>
  <c r="EL50" i="33"/>
  <c r="DL50" i="33"/>
  <c r="D50" i="33"/>
  <c r="AL50" i="33"/>
  <c r="CY50" i="33"/>
  <c r="LL50" i="33"/>
  <c r="FY50" i="33"/>
  <c r="JL50" i="33"/>
  <c r="GY50" i="33"/>
  <c r="KL50" i="33"/>
  <c r="LY50" i="33"/>
  <c r="BL50" i="33"/>
  <c r="GL50" i="33"/>
  <c r="KY50" i="33"/>
  <c r="DY50" i="33"/>
  <c r="HY50" i="33"/>
  <c r="IY50" i="33"/>
  <c r="JY50" i="33"/>
  <c r="HL50" i="33"/>
  <c r="AY50" i="33"/>
  <c r="CL50" i="33"/>
  <c r="BY50" i="33"/>
  <c r="FL50" i="33"/>
  <c r="EY50" i="33"/>
  <c r="IL50" i="33"/>
  <c r="L50" i="33"/>
  <c r="Y50" i="33"/>
  <c r="D50" i="39"/>
  <c r="FY52" i="33"/>
  <c r="LY52" i="33"/>
  <c r="D52" i="33"/>
  <c r="KL52" i="33"/>
  <c r="KY52" i="33"/>
  <c r="DL52" i="33"/>
  <c r="DY52" i="33"/>
  <c r="HY52" i="33"/>
  <c r="CY52" i="33"/>
  <c r="IY52" i="33"/>
  <c r="Y52" i="33"/>
  <c r="IL52" i="33"/>
  <c r="AY52" i="33"/>
  <c r="FL52" i="33"/>
  <c r="EL52" i="33"/>
  <c r="JY52" i="33"/>
  <c r="GL52" i="33"/>
  <c r="GY52" i="33"/>
  <c r="CL52" i="33"/>
  <c r="BY52" i="33"/>
  <c r="L52" i="33"/>
  <c r="LL52" i="33"/>
  <c r="BL52" i="33"/>
  <c r="HL52" i="33"/>
  <c r="EY52" i="33"/>
  <c r="JL52" i="33"/>
  <c r="AL52" i="33"/>
  <c r="D52" i="39"/>
  <c r="C63" i="38"/>
  <c r="U63" i="38"/>
  <c r="I63" i="38"/>
  <c r="O63" i="38"/>
  <c r="T69" i="33"/>
  <c r="G5" i="32"/>
  <c r="G4" i="32"/>
  <c r="Q60" i="33"/>
  <c r="R60" i="33" s="1"/>
  <c r="JF67" i="33"/>
  <c r="JF69" i="33" s="1"/>
  <c r="HF67" i="33"/>
  <c r="HF68" i="33" s="1"/>
  <c r="BF67" i="33"/>
  <c r="BF68" i="33" s="1"/>
  <c r="DF67" i="33"/>
  <c r="DF69" i="33" s="1"/>
  <c r="AS67" i="33"/>
  <c r="AS69" i="33" s="1"/>
  <c r="BS67" i="33"/>
  <c r="BS68" i="33" s="1"/>
  <c r="GS67" i="33"/>
  <c r="GS69" i="33" s="1"/>
  <c r="JS67" i="33"/>
  <c r="JS69" i="33" s="1"/>
  <c r="EF67" i="33"/>
  <c r="EF69" i="33" s="1"/>
  <c r="FF67" i="33"/>
  <c r="FF69" i="33" s="1"/>
  <c r="DS67" i="33"/>
  <c r="DS69" i="33" s="1"/>
  <c r="HC68" i="33"/>
  <c r="HC69" i="33"/>
  <c r="BC69" i="33"/>
  <c r="BC68" i="33"/>
  <c r="DP69" i="33"/>
  <c r="DP68" i="33"/>
  <c r="ED67" i="33"/>
  <c r="EE57" i="33"/>
  <c r="EE67" i="33" s="1"/>
  <c r="FP68" i="33"/>
  <c r="FP69" i="33"/>
  <c r="MC68" i="33"/>
  <c r="MC69" i="33"/>
  <c r="BR57" i="33"/>
  <c r="BR67" i="33" s="1"/>
  <c r="BQ67" i="33"/>
  <c r="ME57" i="33"/>
  <c r="ME67" i="33" s="1"/>
  <c r="MD67" i="33"/>
  <c r="GF67" i="33"/>
  <c r="AP69" i="33"/>
  <c r="AP68" i="33"/>
  <c r="ES67" i="33"/>
  <c r="LF67" i="33"/>
  <c r="CS67" i="33"/>
  <c r="EC68" i="33"/>
  <c r="EC69" i="33"/>
  <c r="KF67" i="33"/>
  <c r="FR57" i="33"/>
  <c r="FR67" i="33" s="1"/>
  <c r="FQ67" i="33"/>
  <c r="DE57" i="33"/>
  <c r="DE67" i="33" s="1"/>
  <c r="DD67" i="33"/>
  <c r="GR57" i="33"/>
  <c r="GR67" i="33" s="1"/>
  <c r="GQ67" i="33"/>
  <c r="FS67" i="33"/>
  <c r="EP68" i="33"/>
  <c r="EP69" i="33"/>
  <c r="LE57" i="33"/>
  <c r="LE67" i="33" s="1"/>
  <c r="LD67" i="33"/>
  <c r="CP68" i="33"/>
  <c r="CP69" i="33"/>
  <c r="KC68" i="33"/>
  <c r="KC69" i="33"/>
  <c r="DR57" i="33"/>
  <c r="DR67" i="33" s="1"/>
  <c r="DQ67" i="33"/>
  <c r="CQ67" i="33"/>
  <c r="CR57" i="33"/>
  <c r="CR67" i="33" s="1"/>
  <c r="KS67" i="33"/>
  <c r="KP69" i="33"/>
  <c r="KP68" i="33"/>
  <c r="JE57" i="33"/>
  <c r="JE67" i="33" s="1"/>
  <c r="JD67" i="33"/>
  <c r="CE57" i="33"/>
  <c r="CE67" i="33" s="1"/>
  <c r="CD67" i="33"/>
  <c r="LC68" i="33"/>
  <c r="LC69" i="33"/>
  <c r="IR57" i="33"/>
  <c r="IR67" i="33" s="1"/>
  <c r="IQ67" i="33"/>
  <c r="KD67" i="33"/>
  <c r="KE57" i="33"/>
  <c r="KE67" i="33" s="1"/>
  <c r="GD67" i="33"/>
  <c r="GE57" i="33"/>
  <c r="GE67" i="33" s="1"/>
  <c r="AR57" i="33"/>
  <c r="AR67" i="33" s="1"/>
  <c r="AQ67" i="33"/>
  <c r="EQ67" i="33"/>
  <c r="ER57" i="33"/>
  <c r="ER67" i="33" s="1"/>
  <c r="JP68" i="33"/>
  <c r="JP69" i="33"/>
  <c r="MF67" i="33"/>
  <c r="GC68" i="33"/>
  <c r="GC69" i="33"/>
  <c r="JC68" i="33"/>
  <c r="JC69" i="33"/>
  <c r="HQ67" i="33"/>
  <c r="HR57" i="33"/>
  <c r="HR67" i="33" s="1"/>
  <c r="HS67" i="33"/>
  <c r="FC69" i="33"/>
  <c r="FC68" i="33"/>
  <c r="KR57" i="33"/>
  <c r="KR67" i="33" s="1"/>
  <c r="KQ67" i="33"/>
  <c r="HE57" i="33"/>
  <c r="HE67" i="33" s="1"/>
  <c r="HD67" i="33"/>
  <c r="CF67" i="33"/>
  <c r="IS67" i="33"/>
  <c r="IC68" i="33"/>
  <c r="IC69" i="33"/>
  <c r="AE57" i="33"/>
  <c r="AE67" i="33" s="1"/>
  <c r="AD67" i="33"/>
  <c r="LS67" i="33"/>
  <c r="BP69" i="33"/>
  <c r="BP68" i="33"/>
  <c r="HP68" i="33"/>
  <c r="HP69" i="33"/>
  <c r="FE57" i="33"/>
  <c r="FE67" i="33" s="1"/>
  <c r="FD67" i="33"/>
  <c r="DC69" i="33"/>
  <c r="DC68" i="33"/>
  <c r="BD67" i="33"/>
  <c r="BE57" i="33"/>
  <c r="BE67" i="33" s="1"/>
  <c r="CC69" i="33"/>
  <c r="CC68" i="33"/>
  <c r="GP69" i="33"/>
  <c r="GP68" i="33"/>
  <c r="IP69" i="33"/>
  <c r="IP68" i="33"/>
  <c r="IE57" i="33"/>
  <c r="IE67" i="33" s="1"/>
  <c r="ID67" i="33"/>
  <c r="AC69" i="33"/>
  <c r="AC68" i="33"/>
  <c r="LP69" i="33"/>
  <c r="LP68" i="33"/>
  <c r="JQ67" i="33"/>
  <c r="JR57" i="33"/>
  <c r="JR67" i="33" s="1"/>
  <c r="IF67" i="33"/>
  <c r="AF67" i="33"/>
  <c r="LQ67" i="33"/>
  <c r="LR57" i="33"/>
  <c r="LR67" i="33" s="1"/>
  <c r="BX52" i="33" l="1"/>
  <c r="CG52" i="33" s="1"/>
  <c r="KK52" i="33"/>
  <c r="KT52" i="33" s="1"/>
  <c r="K52" i="33"/>
  <c r="T52" i="33" s="1"/>
  <c r="HX52" i="33"/>
  <c r="IG52" i="33" s="1"/>
  <c r="JX52" i="33"/>
  <c r="KG52" i="33" s="1"/>
  <c r="EK52" i="33"/>
  <c r="ET52" i="33" s="1"/>
  <c r="KX52" i="33"/>
  <c r="LG52" i="33" s="1"/>
  <c r="JK52" i="33"/>
  <c r="JT52" i="33" s="1"/>
  <c r="LK52" i="33"/>
  <c r="LT52" i="33" s="1"/>
  <c r="IX52" i="33"/>
  <c r="JG52" i="33" s="1"/>
  <c r="GK52" i="33"/>
  <c r="GT52" i="33" s="1"/>
  <c r="GX52" i="33"/>
  <c r="HG52" i="33" s="1"/>
  <c r="DK52" i="33"/>
  <c r="DT52" i="33" s="1"/>
  <c r="LX52" i="33"/>
  <c r="MG52" i="33" s="1"/>
  <c r="CK52" i="33"/>
  <c r="CT52" i="33" s="1"/>
  <c r="FX52" i="33"/>
  <c r="GG52" i="33" s="1"/>
  <c r="IK52" i="33"/>
  <c r="IT52" i="33" s="1"/>
  <c r="FK52" i="33"/>
  <c r="FT52" i="33" s="1"/>
  <c r="CX52" i="33"/>
  <c r="DG52" i="33" s="1"/>
  <c r="AX52" i="33"/>
  <c r="BG52" i="33" s="1"/>
  <c r="DX52" i="33"/>
  <c r="EG52" i="33" s="1"/>
  <c r="EX52" i="33"/>
  <c r="FG52" i="33" s="1"/>
  <c r="AK52" i="33"/>
  <c r="AT52" i="33" s="1"/>
  <c r="X52" i="33"/>
  <c r="AG52" i="33" s="1"/>
  <c r="HK52" i="33"/>
  <c r="HT52" i="33" s="1"/>
  <c r="BK52" i="33"/>
  <c r="BT52" i="33" s="1"/>
  <c r="DX50" i="33"/>
  <c r="EG50" i="33" s="1"/>
  <c r="LX50" i="33"/>
  <c r="MG50" i="33" s="1"/>
  <c r="BK50" i="33"/>
  <c r="BT50" i="33" s="1"/>
  <c r="HX50" i="33"/>
  <c r="IG50" i="33" s="1"/>
  <c r="AK50" i="33"/>
  <c r="AT50" i="33" s="1"/>
  <c r="LK50" i="33"/>
  <c r="LT50" i="33" s="1"/>
  <c r="DK50" i="33"/>
  <c r="DT50" i="33" s="1"/>
  <c r="CK50" i="33"/>
  <c r="CT50" i="33" s="1"/>
  <c r="CX50" i="33"/>
  <c r="DG50" i="33" s="1"/>
  <c r="X50" i="33"/>
  <c r="AG50" i="33" s="1"/>
  <c r="KK50" i="33"/>
  <c r="KT50" i="33" s="1"/>
  <c r="BX50" i="33"/>
  <c r="CG50" i="33" s="1"/>
  <c r="FK50" i="33"/>
  <c r="FT50" i="33" s="1"/>
  <c r="GK50" i="33"/>
  <c r="GT50" i="33" s="1"/>
  <c r="IK50" i="33"/>
  <c r="IT50" i="33" s="1"/>
  <c r="AX50" i="33"/>
  <c r="BG50" i="33" s="1"/>
  <c r="EX50" i="33"/>
  <c r="FG50" i="33" s="1"/>
  <c r="EK50" i="33"/>
  <c r="ET50" i="33" s="1"/>
  <c r="JX50" i="33"/>
  <c r="KG50" i="33" s="1"/>
  <c r="HK50" i="33"/>
  <c r="HT50" i="33" s="1"/>
  <c r="KX50" i="33"/>
  <c r="LG50" i="33" s="1"/>
  <c r="GX50" i="33"/>
  <c r="HG50" i="33" s="1"/>
  <c r="K50" i="33"/>
  <c r="T50" i="33" s="1"/>
  <c r="JK50" i="33"/>
  <c r="JT50" i="33" s="1"/>
  <c r="FX50" i="33"/>
  <c r="GG50" i="33" s="1"/>
  <c r="IX50" i="33"/>
  <c r="JG50" i="33" s="1"/>
  <c r="X54" i="33"/>
  <c r="AG54" i="33" s="1"/>
  <c r="HX54" i="33"/>
  <c r="IG54" i="33" s="1"/>
  <c r="CK54" i="33"/>
  <c r="CT54" i="33" s="1"/>
  <c r="IX54" i="33"/>
  <c r="JG54" i="33" s="1"/>
  <c r="KX54" i="33"/>
  <c r="LG54" i="33" s="1"/>
  <c r="GK54" i="33"/>
  <c r="GT54" i="33" s="1"/>
  <c r="EK54" i="33"/>
  <c r="ET54" i="33" s="1"/>
  <c r="AK54" i="33"/>
  <c r="AT54" i="33" s="1"/>
  <c r="DX54" i="33"/>
  <c r="EG54" i="33" s="1"/>
  <c r="GX54" i="33"/>
  <c r="HG54" i="33" s="1"/>
  <c r="AX54" i="33"/>
  <c r="BG54" i="33" s="1"/>
  <c r="LK54" i="33"/>
  <c r="LT54" i="33" s="1"/>
  <c r="LX54" i="33"/>
  <c r="MG54" i="33" s="1"/>
  <c r="CX54" i="33"/>
  <c r="DG54" i="33" s="1"/>
  <c r="JX54" i="33"/>
  <c r="KG54" i="33" s="1"/>
  <c r="FK54" i="33"/>
  <c r="FT54" i="33" s="1"/>
  <c r="K54" i="33"/>
  <c r="T54" i="33" s="1"/>
  <c r="BX54" i="33"/>
  <c r="CG54" i="33" s="1"/>
  <c r="HK54" i="33"/>
  <c r="HT54" i="33" s="1"/>
  <c r="BK54" i="33"/>
  <c r="BT54" i="33" s="1"/>
  <c r="IK54" i="33"/>
  <c r="IT54" i="33" s="1"/>
  <c r="JK54" i="33"/>
  <c r="JT54" i="33" s="1"/>
  <c r="EX54" i="33"/>
  <c r="FG54" i="33" s="1"/>
  <c r="FX54" i="33"/>
  <c r="GG54" i="33" s="1"/>
  <c r="DK54" i="33"/>
  <c r="DT54" i="33" s="1"/>
  <c r="KK54" i="33"/>
  <c r="KT54" i="33" s="1"/>
  <c r="FK48" i="33"/>
  <c r="FT48" i="33" s="1"/>
  <c r="IK48" i="33"/>
  <c r="IT48" i="33" s="1"/>
  <c r="K48" i="33"/>
  <c r="T48" i="33" s="1"/>
  <c r="P48" i="33" s="1"/>
  <c r="AX48" i="33"/>
  <c r="BG48" i="33" s="1"/>
  <c r="DX48" i="33"/>
  <c r="EG48" i="33" s="1"/>
  <c r="JX48" i="33"/>
  <c r="KG48" i="33" s="1"/>
  <c r="IX48" i="33"/>
  <c r="JG48" i="33" s="1"/>
  <c r="X48" i="33"/>
  <c r="AG48" i="33" s="1"/>
  <c r="DK48" i="33"/>
  <c r="DT48" i="33" s="1"/>
  <c r="HK48" i="33"/>
  <c r="HT48" i="33" s="1"/>
  <c r="HX48" i="33"/>
  <c r="IG48" i="33" s="1"/>
  <c r="GX48" i="33"/>
  <c r="HG48" i="33" s="1"/>
  <c r="KX48" i="33"/>
  <c r="LG48" i="33" s="1"/>
  <c r="AK48" i="33"/>
  <c r="AT48" i="33" s="1"/>
  <c r="FX48" i="33"/>
  <c r="GG48" i="33" s="1"/>
  <c r="BK48" i="33"/>
  <c r="BT48" i="33" s="1"/>
  <c r="LX48" i="33"/>
  <c r="MG48" i="33" s="1"/>
  <c r="GK48" i="33"/>
  <c r="GT48" i="33" s="1"/>
  <c r="CX48" i="33"/>
  <c r="DG48" i="33" s="1"/>
  <c r="KK48" i="33"/>
  <c r="KT48" i="33" s="1"/>
  <c r="CK48" i="33"/>
  <c r="CT48" i="33" s="1"/>
  <c r="BX48" i="33"/>
  <c r="CG48" i="33" s="1"/>
  <c r="JK48" i="33"/>
  <c r="JT48" i="33" s="1"/>
  <c r="EX48" i="33"/>
  <c r="FG48" i="33" s="1"/>
  <c r="EK48" i="33"/>
  <c r="ET48" i="33" s="1"/>
  <c r="LK48" i="33"/>
  <c r="LT48" i="33" s="1"/>
  <c r="D34" i="32"/>
  <c r="D45" i="32"/>
  <c r="D69" i="32"/>
  <c r="D31" i="32"/>
  <c r="C78" i="32"/>
  <c r="C97" i="32"/>
  <c r="C63" i="32"/>
  <c r="D76" i="32"/>
  <c r="C54" i="32"/>
  <c r="D43" i="32"/>
  <c r="D6" i="32"/>
  <c r="D19" i="32"/>
  <c r="C26" i="32"/>
  <c r="C18" i="32"/>
  <c r="C59" i="32"/>
  <c r="C34" i="32"/>
  <c r="C103" i="32"/>
  <c r="C10" i="32"/>
  <c r="D68" i="32"/>
  <c r="C21" i="32"/>
  <c r="C81" i="32"/>
  <c r="C6" i="32"/>
  <c r="C24" i="32"/>
  <c r="C99" i="32"/>
  <c r="C13" i="32"/>
  <c r="C85" i="32"/>
  <c r="D4" i="32"/>
  <c r="D83" i="32"/>
  <c r="C100" i="32"/>
  <c r="D7" i="32"/>
  <c r="D52" i="32"/>
  <c r="D75" i="32"/>
  <c r="D100" i="32"/>
  <c r="C55" i="32"/>
  <c r="C70" i="32"/>
  <c r="D91" i="32"/>
  <c r="C64" i="32"/>
  <c r="C68" i="32"/>
  <c r="C27" i="32"/>
  <c r="D5" i="32"/>
  <c r="C43" i="32"/>
  <c r="D12" i="32"/>
  <c r="D94" i="32"/>
  <c r="D28" i="32"/>
  <c r="C62" i="32"/>
  <c r="D63" i="32"/>
  <c r="C84" i="32"/>
  <c r="D59" i="32"/>
  <c r="C31" i="32"/>
  <c r="D26" i="32"/>
  <c r="D29" i="32"/>
  <c r="D90" i="32"/>
  <c r="C4" i="32"/>
  <c r="C96" i="32"/>
  <c r="D66" i="32"/>
  <c r="C56" i="32"/>
  <c r="C16" i="32"/>
  <c r="C90" i="32"/>
  <c r="C49" i="32"/>
  <c r="C75" i="32"/>
  <c r="D11" i="32"/>
  <c r="C30" i="32"/>
  <c r="D27" i="32"/>
  <c r="C82" i="32"/>
  <c r="C29" i="32"/>
  <c r="C76" i="32"/>
  <c r="D16" i="32"/>
  <c r="D70" i="32"/>
  <c r="D33" i="32"/>
  <c r="D64" i="32"/>
  <c r="C47" i="32"/>
  <c r="C102" i="32"/>
  <c r="C83" i="32"/>
  <c r="C53" i="32"/>
  <c r="D30" i="32"/>
  <c r="D79" i="32"/>
  <c r="D24" i="32"/>
  <c r="C11" i="32"/>
  <c r="D95" i="32"/>
  <c r="D46" i="32"/>
  <c r="D13" i="32"/>
  <c r="D10" i="32"/>
  <c r="D77" i="32"/>
  <c r="C7" i="32"/>
  <c r="C88" i="32"/>
  <c r="C94" i="32"/>
  <c r="C39" i="32"/>
  <c r="D55" i="32"/>
  <c r="C36" i="32"/>
  <c r="C19" i="32"/>
  <c r="D41" i="32"/>
  <c r="D86" i="32"/>
  <c r="C93" i="32"/>
  <c r="C22" i="32"/>
  <c r="C67" i="32"/>
  <c r="D39" i="32"/>
  <c r="D15" i="32"/>
  <c r="D102" i="32"/>
  <c r="C101" i="32"/>
  <c r="C20" i="32"/>
  <c r="D37" i="32"/>
  <c r="D49" i="32"/>
  <c r="C87" i="32"/>
  <c r="C80" i="32"/>
  <c r="D103" i="32"/>
  <c r="C73" i="32"/>
  <c r="C66" i="32"/>
  <c r="D44" i="32"/>
  <c r="D96" i="32"/>
  <c r="C60" i="32"/>
  <c r="D72" i="32"/>
  <c r="D51" i="32"/>
  <c r="D71" i="32"/>
  <c r="C50" i="32"/>
  <c r="D48" i="32"/>
  <c r="D74" i="32"/>
  <c r="C58" i="32"/>
  <c r="D80" i="32"/>
  <c r="C38" i="32"/>
  <c r="C74" i="32"/>
  <c r="D98" i="32"/>
  <c r="D67" i="32"/>
  <c r="C98" i="32"/>
  <c r="C17" i="32"/>
  <c r="C79" i="32"/>
  <c r="D73" i="32"/>
  <c r="C45" i="32"/>
  <c r="C8" i="32"/>
  <c r="D42" i="32"/>
  <c r="D54" i="32"/>
  <c r="D78" i="32"/>
  <c r="C48" i="32"/>
  <c r="D14" i="32"/>
  <c r="C23" i="32"/>
  <c r="D18" i="32"/>
  <c r="D61" i="32"/>
  <c r="C5" i="32"/>
  <c r="C40" i="32"/>
  <c r="D38" i="32"/>
  <c r="D47" i="32"/>
  <c r="C52" i="32"/>
  <c r="C42" i="32"/>
  <c r="D32" i="32"/>
  <c r="C51" i="32"/>
  <c r="C92" i="32"/>
  <c r="C86" i="32"/>
  <c r="D99" i="32"/>
  <c r="C14" i="32"/>
  <c r="C71" i="32"/>
  <c r="D20" i="32"/>
  <c r="C37" i="32"/>
  <c r="D81" i="32"/>
  <c r="D17" i="32"/>
  <c r="D40" i="32"/>
  <c r="C9" i="32"/>
  <c r="D36" i="32"/>
  <c r="D8" i="32"/>
  <c r="C25" i="32"/>
  <c r="D53" i="32"/>
  <c r="D21" i="32"/>
  <c r="D97" i="32"/>
  <c r="C32" i="32"/>
  <c r="D22" i="32"/>
  <c r="C57" i="32"/>
  <c r="D84" i="32"/>
  <c r="C89" i="32"/>
  <c r="D62" i="32"/>
  <c r="D23" i="32"/>
  <c r="C65" i="32"/>
  <c r="D101" i="32"/>
  <c r="C72" i="32"/>
  <c r="D85" i="32"/>
  <c r="C44" i="32"/>
  <c r="C69" i="32"/>
  <c r="C91" i="32"/>
  <c r="C28" i="32"/>
  <c r="D9" i="32"/>
  <c r="D60" i="32"/>
  <c r="D87" i="32"/>
  <c r="D56" i="32"/>
  <c r="D88" i="32"/>
  <c r="D58" i="32"/>
  <c r="C61" i="32"/>
  <c r="D82" i="32"/>
  <c r="D65" i="32"/>
  <c r="D25" i="32"/>
  <c r="C41" i="32"/>
  <c r="C35" i="32"/>
  <c r="C77" i="32"/>
  <c r="D92" i="32"/>
  <c r="C15" i="32"/>
  <c r="D57" i="32"/>
  <c r="D35" i="32"/>
  <c r="D93" i="32"/>
  <c r="D89" i="32"/>
  <c r="D50" i="32"/>
  <c r="C33" i="32"/>
  <c r="C95" i="32"/>
  <c r="C12" i="32"/>
  <c r="C46" i="32"/>
  <c r="JF68" i="33"/>
  <c r="BF69" i="33"/>
  <c r="DF68" i="33"/>
  <c r="DS68" i="33"/>
  <c r="HF69" i="33"/>
  <c r="FF68" i="33"/>
  <c r="EF68" i="33"/>
  <c r="BS69" i="33"/>
  <c r="JS68" i="33"/>
  <c r="GS68" i="33"/>
  <c r="AS68" i="33"/>
  <c r="AD69" i="33"/>
  <c r="AD68" i="33"/>
  <c r="HQ68" i="33"/>
  <c r="HQ69" i="33"/>
  <c r="ER69" i="33"/>
  <c r="ER68" i="33"/>
  <c r="KE69" i="33"/>
  <c r="KE68" i="33"/>
  <c r="JD69" i="33"/>
  <c r="JD68" i="33"/>
  <c r="CQ68" i="33"/>
  <c r="CQ69" i="33"/>
  <c r="LE69" i="33"/>
  <c r="LE68" i="33"/>
  <c r="FQ68" i="33"/>
  <c r="FQ69" i="33"/>
  <c r="BQ69" i="33"/>
  <c r="BQ68" i="33"/>
  <c r="EE69" i="33"/>
  <c r="EE68" i="33"/>
  <c r="AE69" i="33"/>
  <c r="AE68" i="33"/>
  <c r="FR68" i="33"/>
  <c r="FR69" i="33"/>
  <c r="FE69" i="33"/>
  <c r="FE68" i="33"/>
  <c r="KQ68" i="33"/>
  <c r="KQ69" i="33"/>
  <c r="AQ68" i="33"/>
  <c r="AQ69" i="33"/>
  <c r="IQ68" i="33"/>
  <c r="IQ69" i="33"/>
  <c r="DR68" i="33"/>
  <c r="DR69" i="33"/>
  <c r="KF69" i="33"/>
  <c r="KF68" i="33"/>
  <c r="GF68" i="33"/>
  <c r="GF69" i="33"/>
  <c r="JE69" i="33"/>
  <c r="JE68" i="33"/>
  <c r="JR69" i="33"/>
  <c r="JR68" i="33"/>
  <c r="KR69" i="33"/>
  <c r="KR68" i="33"/>
  <c r="AR68" i="33"/>
  <c r="AR69" i="33"/>
  <c r="IR68" i="33"/>
  <c r="IR69" i="33"/>
  <c r="FS69" i="33"/>
  <c r="FS68" i="33"/>
  <c r="MD68" i="33"/>
  <c r="MD69" i="33"/>
  <c r="AF68" i="33"/>
  <c r="AF69" i="33"/>
  <c r="EQ69" i="33"/>
  <c r="EQ68" i="33"/>
  <c r="DQ68" i="33"/>
  <c r="DQ69" i="33"/>
  <c r="ID68" i="33"/>
  <c r="ID69" i="33"/>
  <c r="JQ68" i="33"/>
  <c r="JQ69" i="33"/>
  <c r="IS68" i="33"/>
  <c r="IO70" i="33" s="1"/>
  <c r="II2" i="33" s="1"/>
  <c r="IS69" i="33"/>
  <c r="GE68" i="33"/>
  <c r="GE69" i="33"/>
  <c r="GQ69" i="33"/>
  <c r="GQ68" i="33"/>
  <c r="ME68" i="33"/>
  <c r="ME69" i="33"/>
  <c r="LQ69" i="33"/>
  <c r="LQ68" i="33"/>
  <c r="BR68" i="33"/>
  <c r="BR69" i="33"/>
  <c r="BE68" i="33"/>
  <c r="BE69" i="33"/>
  <c r="BD68" i="33"/>
  <c r="BD69" i="33"/>
  <c r="CF69" i="33"/>
  <c r="CF68" i="33"/>
  <c r="MF68" i="33"/>
  <c r="MF69" i="33"/>
  <c r="GD69" i="33"/>
  <c r="GD68" i="33"/>
  <c r="GR69" i="33"/>
  <c r="GR68" i="33"/>
  <c r="CS68" i="33"/>
  <c r="CS69" i="33"/>
  <c r="FD68" i="33"/>
  <c r="FD69" i="33"/>
  <c r="KD69" i="33"/>
  <c r="KD68" i="33"/>
  <c r="ED69" i="33"/>
  <c r="ED68" i="33"/>
  <c r="IF69" i="33"/>
  <c r="IF68" i="33"/>
  <c r="IE68" i="33"/>
  <c r="IE69" i="33"/>
  <c r="HD68" i="33"/>
  <c r="HD69" i="33"/>
  <c r="HS68" i="33"/>
  <c r="HS69" i="33"/>
  <c r="CD68" i="33"/>
  <c r="CD69" i="33"/>
  <c r="KS69" i="33"/>
  <c r="KS68" i="33"/>
  <c r="DD68" i="33"/>
  <c r="DD69" i="33"/>
  <c r="LF69" i="33"/>
  <c r="LF68" i="33"/>
  <c r="LR69" i="33"/>
  <c r="LR68" i="33"/>
  <c r="LS68" i="33"/>
  <c r="LS69" i="33"/>
  <c r="HE68" i="33"/>
  <c r="HE69" i="33"/>
  <c r="HR68" i="33"/>
  <c r="HR69" i="33"/>
  <c r="CE69" i="33"/>
  <c r="CE68" i="33"/>
  <c r="CR69" i="33"/>
  <c r="CR68" i="33"/>
  <c r="LD68" i="33"/>
  <c r="LD69" i="33"/>
  <c r="DE68" i="33"/>
  <c r="DE69" i="33"/>
  <c r="ES68" i="33"/>
  <c r="ES69" i="33"/>
  <c r="S48" i="33" l="1"/>
  <c r="S67" i="33" s="1"/>
  <c r="Q48" i="33"/>
  <c r="P67" i="33"/>
  <c r="DO70" i="33"/>
  <c r="DI2" i="33" s="1"/>
  <c r="FB70" i="33"/>
  <c r="EV2" i="33" s="1"/>
  <c r="GB70" i="33"/>
  <c r="FV2" i="33" s="1"/>
  <c r="BB70" i="33"/>
  <c r="AV2" i="33" s="1"/>
  <c r="IB70" i="33"/>
  <c r="HV2" i="33" s="1"/>
  <c r="EB70" i="33"/>
  <c r="DV2" i="33" s="1"/>
  <c r="HB70" i="33"/>
  <c r="GV2" i="33" s="1"/>
  <c r="DB70" i="33"/>
  <c r="CV2" i="33" s="1"/>
  <c r="AO70" i="33"/>
  <c r="AI2" i="33" s="1"/>
  <c r="CB70" i="33"/>
  <c r="BV2" i="33" s="1"/>
  <c r="BO70" i="33"/>
  <c r="BI2" i="33" s="1"/>
  <c r="FO70" i="33"/>
  <c r="FI2" i="33" s="1"/>
  <c r="LB70" i="33"/>
  <c r="KV2" i="33" s="1"/>
  <c r="KB70" i="33"/>
  <c r="JV2" i="33" s="1"/>
  <c r="JO70" i="33"/>
  <c r="JI2" i="33" s="1"/>
  <c r="KO70" i="33"/>
  <c r="KI2" i="33" s="1"/>
  <c r="LO70" i="33"/>
  <c r="LI2" i="33" s="1"/>
  <c r="MB70" i="33"/>
  <c r="LV2" i="33" s="1"/>
  <c r="CO70" i="33"/>
  <c r="CI2" i="33" s="1"/>
  <c r="HO70" i="33"/>
  <c r="HI2" i="33" s="1"/>
  <c r="EO70" i="33"/>
  <c r="EI2" i="33" s="1"/>
  <c r="GO70" i="33"/>
  <c r="GI2" i="33" s="1"/>
  <c r="JB70" i="33"/>
  <c r="IV2" i="33" s="1"/>
  <c r="AB70" i="33"/>
  <c r="V2" i="33" s="1"/>
  <c r="I5" i="34"/>
  <c r="S68" i="33" l="1"/>
  <c r="S69" i="33"/>
  <c r="P69" i="33"/>
  <c r="P68" i="33"/>
  <c r="R48" i="33"/>
  <c r="R67" i="33" s="1"/>
  <c r="Q67" i="33"/>
  <c r="Q69" i="33" l="1"/>
  <c r="Q68" i="33"/>
  <c r="O70" i="33" s="1"/>
  <c r="I2" i="33" s="1"/>
  <c r="I4" i="34" s="1"/>
  <c r="R69" i="33"/>
  <c r="R68" i="33"/>
  <c r="J4" i="34" l="1"/>
  <c r="G4" i="34" s="1"/>
  <c r="J5" i="34"/>
  <c r="C4" i="34" l="1"/>
  <c r="D4" i="34"/>
  <c r="G5" i="34"/>
  <c r="D33" i="34" l="1"/>
  <c r="C63" i="34"/>
  <c r="D34" i="34"/>
  <c r="C60" i="34"/>
  <c r="D57" i="34"/>
  <c r="D102" i="34"/>
  <c r="D87" i="34"/>
  <c r="C41" i="34"/>
  <c r="D48" i="34"/>
  <c r="C40" i="34"/>
  <c r="C46" i="34"/>
  <c r="D18" i="34"/>
  <c r="D51" i="34"/>
  <c r="D63" i="34"/>
  <c r="D32" i="34"/>
  <c r="C82" i="34"/>
  <c r="D53" i="34"/>
  <c r="D61" i="34"/>
  <c r="D5" i="34"/>
  <c r="C11" i="34"/>
  <c r="C22" i="34"/>
  <c r="D60" i="34"/>
  <c r="D94" i="34"/>
  <c r="D25" i="34"/>
  <c r="D50" i="34"/>
  <c r="D74" i="34"/>
  <c r="C62" i="34"/>
  <c r="C31" i="34"/>
  <c r="C98" i="34"/>
  <c r="C35" i="34"/>
  <c r="D75" i="34"/>
  <c r="D85" i="34"/>
  <c r="C37" i="34"/>
  <c r="D79" i="34"/>
  <c r="D28" i="34"/>
  <c r="D16" i="34"/>
  <c r="C103" i="34"/>
  <c r="C38" i="34"/>
  <c r="C30" i="34"/>
  <c r="D66" i="34"/>
  <c r="D11" i="34"/>
  <c r="D78" i="34"/>
  <c r="C23" i="34"/>
  <c r="D64" i="34"/>
  <c r="C90" i="34"/>
  <c r="C77" i="34"/>
  <c r="C17" i="34"/>
  <c r="D9" i="34"/>
  <c r="C87" i="34"/>
  <c r="C55" i="34"/>
  <c r="C18" i="34"/>
  <c r="D82" i="34"/>
  <c r="C92" i="34"/>
  <c r="C10" i="34"/>
  <c r="D8" i="34"/>
  <c r="C85" i="34"/>
  <c r="C94" i="34"/>
  <c r="C95" i="34"/>
  <c r="D84" i="34"/>
  <c r="C51" i="34"/>
  <c r="D10" i="34"/>
  <c r="C42" i="34"/>
  <c r="D92" i="34"/>
  <c r="C84" i="34"/>
  <c r="C49" i="34"/>
  <c r="C56" i="34"/>
  <c r="C65" i="34"/>
  <c r="D29" i="34"/>
  <c r="D6" i="34"/>
  <c r="C36" i="34"/>
  <c r="C48" i="34"/>
  <c r="D100" i="34"/>
  <c r="D103" i="34"/>
  <c r="C64" i="34"/>
  <c r="C9" i="34"/>
  <c r="C89" i="34"/>
  <c r="C78" i="34"/>
  <c r="C20" i="34"/>
  <c r="D91" i="34"/>
  <c r="D52" i="34"/>
  <c r="D83" i="34"/>
  <c r="C97" i="34"/>
  <c r="C91" i="34"/>
  <c r="D68" i="34"/>
  <c r="D86" i="34"/>
  <c r="C32" i="34"/>
  <c r="D24" i="34"/>
  <c r="C58" i="34"/>
  <c r="D42" i="34"/>
  <c r="D71" i="34"/>
  <c r="D7" i="34"/>
  <c r="C15" i="34"/>
  <c r="D14" i="34"/>
  <c r="C7" i="34"/>
  <c r="D98" i="34"/>
  <c r="D35" i="34"/>
  <c r="C79" i="34"/>
  <c r="D22" i="34"/>
  <c r="C14" i="34"/>
  <c r="D19" i="34"/>
  <c r="D73" i="34"/>
  <c r="D30" i="34"/>
  <c r="D15" i="34"/>
  <c r="C6" i="34"/>
  <c r="C59" i="34"/>
  <c r="C101" i="34"/>
  <c r="D55" i="34"/>
  <c r="C44" i="34"/>
  <c r="C27" i="34"/>
  <c r="C99" i="34"/>
  <c r="C25" i="34"/>
  <c r="C12" i="34"/>
  <c r="C47" i="34"/>
  <c r="C81" i="34"/>
  <c r="D90" i="34"/>
  <c r="C66" i="34"/>
  <c r="C73" i="34"/>
  <c r="D67" i="34"/>
  <c r="C75" i="34"/>
  <c r="D43" i="34"/>
  <c r="C86" i="34"/>
  <c r="C57" i="34"/>
  <c r="D27" i="34"/>
  <c r="C76" i="34"/>
  <c r="D95" i="34"/>
  <c r="D88" i="34"/>
  <c r="C69" i="34"/>
  <c r="C19" i="34"/>
  <c r="C71" i="34"/>
  <c r="C61" i="34"/>
  <c r="D81" i="34"/>
  <c r="C72" i="34"/>
  <c r="D54" i="34"/>
  <c r="D44" i="34"/>
  <c r="D93" i="34"/>
  <c r="D80" i="34"/>
  <c r="C53" i="34"/>
  <c r="D37" i="34"/>
  <c r="C29" i="34"/>
  <c r="D36" i="34"/>
  <c r="C26" i="34"/>
  <c r="D45" i="34"/>
  <c r="D49" i="34"/>
  <c r="D69" i="34"/>
  <c r="C21" i="34"/>
  <c r="C16" i="34"/>
  <c r="C8" i="34"/>
  <c r="C24" i="34"/>
  <c r="C70" i="34"/>
  <c r="D96" i="34"/>
  <c r="D97" i="34"/>
  <c r="C39" i="34"/>
  <c r="D26" i="34"/>
  <c r="D72" i="34"/>
  <c r="D39" i="34"/>
  <c r="C50" i="34"/>
  <c r="C28" i="34"/>
  <c r="D47" i="34"/>
  <c r="D38" i="34"/>
  <c r="D62" i="34"/>
  <c r="C54" i="34"/>
  <c r="D70" i="34"/>
  <c r="C88" i="34"/>
  <c r="D23" i="34"/>
  <c r="C83" i="34"/>
  <c r="D13" i="34"/>
  <c r="C52" i="34"/>
  <c r="C33" i="34"/>
  <c r="D56" i="34"/>
  <c r="C74" i="34"/>
  <c r="D41" i="34"/>
  <c r="D20" i="34"/>
  <c r="C5" i="34"/>
  <c r="D40" i="34"/>
  <c r="D31" i="34"/>
  <c r="D65" i="34"/>
  <c r="D101" i="34"/>
  <c r="C34" i="34"/>
  <c r="C102" i="34"/>
  <c r="C13" i="34"/>
  <c r="D59" i="34"/>
  <c r="D58" i="34"/>
  <c r="C68" i="34"/>
  <c r="D21" i="34"/>
  <c r="D46" i="34"/>
  <c r="C43" i="34"/>
  <c r="D17" i="34"/>
  <c r="C100" i="34"/>
  <c r="D77" i="34"/>
  <c r="C80" i="34"/>
  <c r="C96" i="34"/>
  <c r="D76" i="34"/>
  <c r="D99" i="34"/>
  <c r="D12" i="34"/>
  <c r="C93" i="34"/>
  <c r="D89" i="34"/>
  <c r="C67" i="34"/>
  <c r="C45" i="34"/>
</calcChain>
</file>

<file path=xl/sharedStrings.xml><?xml version="1.0" encoding="utf-8"?>
<sst xmlns="http://schemas.openxmlformats.org/spreadsheetml/2006/main" count="2980" uniqueCount="1792">
  <si>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</si>
  <si>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</si>
  <si>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</si>
  <si>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</si>
  <si>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</si>
  <si>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</si>
  <si>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</si>
  <si>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</si>
  <si>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</si>
  <si>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</si>
  <si>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</si>
  <si>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</si>
  <si>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</si>
  <si>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</si>
  <si>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</si>
  <si>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</si>
  <si>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</si>
  <si>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</si>
  <si>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</si>
  <si>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</si>
  <si>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</si>
  <si>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</si>
  <si>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</si>
  <si>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</si>
  <si>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</si>
  <si>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</si>
  <si>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</si>
  <si>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</si>
  <si>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</si>
  <si>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</si>
  <si>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</si>
  <si>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</si>
  <si>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</si>
  <si>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</si>
  <si>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</si>
  <si>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</si>
  <si>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</si>
  <si>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Faktoren</t>
  </si>
  <si>
    <t>Fair play</t>
  </si>
  <si>
    <t>H</t>
  </si>
  <si>
    <t>I</t>
  </si>
  <si>
    <t>K</t>
  </si>
  <si>
    <t>L</t>
  </si>
  <si>
    <t>N</t>
  </si>
  <si>
    <t>O</t>
  </si>
  <si>
    <t>Q</t>
  </si>
  <si>
    <t>R</t>
  </si>
  <si>
    <t>Position</t>
  </si>
  <si>
    <t>Belgium</t>
  </si>
  <si>
    <t>Spain</t>
  </si>
  <si>
    <t>France</t>
  </si>
  <si>
    <t>Poland</t>
  </si>
  <si>
    <t>Croatia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</si>
  <si>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</si>
  <si>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</si>
  <si>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</si>
  <si>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</si>
  <si>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</si>
  <si>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</si>
  <si>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</si>
  <si>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</si>
  <si>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</si>
  <si>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</si>
  <si>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</si>
  <si>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</si>
  <si>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</si>
  <si>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</si>
  <si>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</si>
  <si>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</si>
  <si>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</si>
  <si>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</si>
  <si>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</si>
  <si>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Inglaterra</t>
  </si>
  <si>
    <t>Croacia</t>
  </si>
  <si>
    <t>Polonia</t>
  </si>
  <si>
    <t>España</t>
  </si>
  <si>
    <t>Suecia</t>
  </si>
  <si>
    <t>Francia</t>
  </si>
  <si>
    <t>Svizzera</t>
  </si>
  <si>
    <t>Suisse</t>
  </si>
  <si>
    <t>Danimarca</t>
  </si>
  <si>
    <t>Danemark</t>
  </si>
  <si>
    <t>Belgio</t>
  </si>
  <si>
    <t>Belgique</t>
  </si>
  <si>
    <t>Inghilterra</t>
  </si>
  <si>
    <t>Angleterre</t>
  </si>
  <si>
    <t>Croazia</t>
  </si>
  <si>
    <t>Croatie</t>
  </si>
  <si>
    <t>Pologne</t>
  </si>
  <si>
    <t>Spagna</t>
  </si>
  <si>
    <t>Espagne</t>
  </si>
  <si>
    <t>Svezia</t>
  </si>
  <si>
    <t>Suède</t>
  </si>
  <si>
    <t>Portogallo</t>
  </si>
  <si>
    <t>english</t>
  </si>
  <si>
    <t>spanish</t>
  </si>
  <si>
    <t>italian</t>
  </si>
  <si>
    <t>french</t>
  </si>
  <si>
    <t>my language</t>
  </si>
  <si>
    <t>Polen</t>
  </si>
  <si>
    <t>Frankreich</t>
  </si>
  <si>
    <t>Spanien</t>
  </si>
  <si>
    <t>Schweden</t>
  </si>
  <si>
    <t>Schweiz</t>
  </si>
  <si>
    <t>Dänemark</t>
  </si>
  <si>
    <t>Belgien</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</si>
  <si>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</si>
  <si>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</si>
  <si>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</si>
  <si>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</si>
  <si>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</si>
  <si>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</si>
  <si>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</si>
  <si>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</si>
  <si>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</si>
  <si>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</si>
  <si>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</si>
  <si>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</si>
  <si>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</si>
  <si>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</si>
  <si>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</si>
  <si>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</si>
  <si>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</si>
  <si>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</si>
  <si>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</si>
  <si>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</si>
  <si>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</si>
  <si>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</si>
  <si>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</si>
  <si>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</si>
  <si>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</si>
  <si>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</si>
  <si>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</si>
  <si>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</si>
  <si>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</si>
  <si>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</si>
  <si>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</si>
  <si>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</si>
  <si>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</si>
  <si>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</si>
  <si>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</si>
  <si>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</si>
  <si>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</si>
  <si>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</si>
  <si>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</si>
  <si>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</si>
  <si>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</si>
  <si>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</si>
  <si>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</si>
  <si>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</si>
  <si>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</si>
  <si>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</si>
  <si>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</si>
  <si>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</si>
  <si>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</si>
  <si>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</si>
  <si>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</si>
  <si>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</si>
  <si>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</si>
  <si>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</si>
  <si>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</si>
  <si>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</si>
  <si>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</si>
  <si>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</si>
  <si>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</si>
  <si>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</si>
  <si>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</si>
  <si>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</si>
  <si>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</si>
  <si>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</si>
  <si>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</si>
  <si>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</si>
  <si>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</si>
  <si>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</si>
  <si>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</si>
  <si>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</si>
  <si>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</si>
  <si>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</si>
  <si>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</si>
  <si>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</si>
  <si>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</si>
  <si>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</si>
  <si>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</si>
  <si>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</si>
  <si>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</si>
  <si>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</si>
  <si>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</si>
  <si>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</si>
  <si>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</si>
  <si>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</si>
  <si>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</si>
  <si>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</si>
  <si>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</si>
  <si>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</si>
  <si>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</si>
  <si>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</si>
  <si>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</si>
  <si>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</si>
  <si>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</si>
  <si>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</si>
  <si>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</si>
  <si>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</si>
  <si>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</si>
  <si>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</si>
  <si>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</si>
  <si>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</si>
  <si>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</si>
  <si>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</si>
  <si>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</si>
  <si>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</si>
  <si>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</si>
  <si>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</si>
  <si>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</si>
  <si>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</si>
  <si>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</si>
  <si>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</si>
  <si>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</si>
  <si>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</si>
  <si>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</si>
  <si>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</si>
  <si>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</si>
  <si>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</si>
  <si>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</si>
  <si>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</si>
  <si>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</si>
  <si>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</si>
  <si>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</si>
  <si>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</si>
  <si>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</si>
  <si>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</si>
  <si>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</si>
  <si>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</si>
  <si>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</si>
  <si>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</si>
  <si>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</si>
  <si>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</si>
  <si>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</si>
  <si>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</si>
  <si>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</si>
  <si>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</si>
  <si>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</si>
  <si>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</si>
  <si>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</si>
  <si>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</si>
  <si>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</si>
  <si>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</si>
  <si>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</si>
  <si>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</si>
  <si>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</si>
  <si>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</si>
  <si>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</si>
  <si>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</si>
  <si>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</si>
  <si>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</si>
  <si>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</si>
  <si>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</si>
  <si>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</si>
  <si>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</si>
  <si>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</si>
  <si>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</si>
  <si>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</si>
  <si>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</si>
  <si>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</si>
  <si>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</si>
  <si>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</si>
  <si>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</si>
  <si>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</si>
  <si>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</si>
  <si>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</si>
  <si>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</si>
  <si>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</si>
  <si>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</si>
  <si>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</si>
  <si>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</si>
  <si>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</si>
  <si>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</si>
  <si>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</si>
  <si>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</si>
  <si>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</si>
  <si>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</si>
  <si>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</si>
  <si>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</si>
  <si>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</si>
  <si>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</si>
  <si>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</si>
  <si>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</si>
  <si>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</si>
  <si>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</si>
  <si>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</si>
  <si>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</si>
  <si>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</si>
  <si>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</si>
  <si>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</si>
  <si>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</si>
  <si>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</si>
  <si>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</si>
  <si>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</si>
  <si>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</si>
  <si>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</si>
  <si>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</si>
  <si>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</si>
  <si>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</si>
  <si>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</si>
  <si>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</si>
  <si>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</si>
  <si>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</si>
  <si>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</si>
  <si>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</si>
  <si>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</si>
  <si>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</si>
  <si>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</si>
  <si>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</si>
  <si>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</si>
  <si>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</si>
  <si>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</si>
  <si>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</si>
  <si>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</si>
  <si>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</si>
  <si>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</si>
  <si>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</si>
  <si>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</si>
  <si>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</si>
  <si>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</si>
  <si>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</si>
  <si>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</si>
  <si>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</si>
  <si>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</si>
  <si>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</si>
  <si>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</si>
  <si>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</si>
  <si>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</si>
  <si>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</si>
  <si>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</si>
  <si>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</si>
  <si>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</si>
  <si>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</si>
  <si>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</si>
  <si>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</si>
  <si>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</si>
  <si>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</si>
  <si>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</si>
  <si>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</si>
  <si>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</si>
  <si>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</si>
  <si>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</si>
  <si>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</si>
  <si>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</si>
  <si>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</si>
  <si>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</si>
  <si>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</si>
  <si>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</si>
  <si>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</si>
  <si>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</si>
  <si>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</si>
  <si>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</si>
  <si>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</si>
  <si>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</si>
  <si>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</si>
  <si>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</si>
  <si>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</si>
  <si>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</si>
  <si>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</si>
  <si>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</si>
  <si>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</si>
  <si>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</si>
  <si>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</si>
  <si>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</si>
  <si>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</si>
  <si>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</si>
  <si>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</si>
  <si>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</si>
  <si>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</si>
  <si>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</si>
  <si>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</si>
  <si>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</si>
  <si>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</si>
  <si>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</si>
  <si>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</si>
  <si>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</si>
  <si>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</si>
  <si>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</si>
  <si>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</si>
  <si>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</si>
  <si>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</si>
  <si>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</si>
  <si>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</si>
  <si>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</si>
  <si>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</si>
  <si>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</si>
  <si>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</si>
  <si>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</si>
  <si>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</si>
  <si>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</si>
  <si>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</si>
  <si>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</si>
  <si>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</si>
  <si>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</si>
  <si>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</si>
  <si>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</si>
  <si>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</si>
  <si>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</si>
  <si>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</si>
  <si>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</si>
  <si>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</si>
  <si>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</si>
  <si>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</si>
  <si>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</si>
  <si>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</si>
  <si>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</si>
  <si>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</si>
  <si>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</si>
  <si>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</si>
  <si>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</si>
  <si>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</si>
  <si>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</si>
  <si>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</si>
  <si>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</si>
  <si>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</si>
  <si>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</si>
  <si>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</si>
  <si>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</si>
  <si>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</si>
  <si>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</si>
  <si>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</si>
  <si>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</si>
  <si>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</si>
  <si>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</si>
  <si>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</si>
  <si>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</si>
  <si>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</si>
  <si>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</si>
  <si>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</si>
  <si>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</si>
  <si>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</si>
  <si>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</si>
  <si>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</si>
  <si>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</si>
  <si>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</si>
  <si>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</si>
  <si>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</si>
  <si>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</si>
  <si>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</si>
  <si>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</si>
  <si>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</si>
  <si>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</si>
  <si>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</si>
  <si>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</si>
  <si>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</si>
  <si>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</si>
  <si>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</si>
  <si>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</si>
  <si>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</si>
  <si>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</si>
  <si>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</si>
  <si>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</si>
  <si>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</si>
  <si>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</si>
  <si>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</si>
  <si>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</si>
  <si>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</si>
  <si>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</si>
  <si>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</si>
  <si>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</si>
  <si>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</si>
  <si>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</si>
  <si>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</si>
  <si>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</si>
  <si>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</si>
  <si>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</si>
  <si>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</si>
  <si>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</si>
  <si>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</si>
  <si>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</si>
  <si>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</si>
  <si>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</si>
  <si>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</si>
  <si>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</si>
  <si>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</si>
  <si>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</si>
  <si>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</si>
  <si>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</si>
  <si>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</si>
  <si>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</si>
  <si>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</si>
  <si>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</si>
  <si>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</si>
  <si>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</si>
  <si>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</si>
  <si>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</si>
  <si>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</si>
  <si>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</si>
  <si>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</si>
  <si>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</si>
  <si>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</si>
  <si>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</si>
  <si>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</si>
  <si>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</si>
  <si>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</si>
  <si>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</si>
  <si>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</si>
  <si>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</si>
  <si>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</si>
  <si>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</si>
  <si>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</si>
  <si>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</si>
  <si>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</si>
  <si>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</si>
  <si>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</si>
  <si>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</si>
  <si>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Penalty</t>
  </si>
  <si>
    <t>Luxembourg</t>
  </si>
  <si>
    <t>Cyprus</t>
  </si>
  <si>
    <t>Kazakhstan</t>
  </si>
  <si>
    <t>Azerbaijan</t>
  </si>
  <si>
    <t>Andorra</t>
  </si>
  <si>
    <t>Lithuania</t>
  </si>
  <si>
    <t>Estonia</t>
  </si>
  <si>
    <t>Gibraltar</t>
  </si>
  <si>
    <t>Moldava</t>
  </si>
  <si>
    <t>Malta</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</si>
  <si>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</si>
  <si>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</si>
  <si>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</si>
  <si>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</si>
  <si>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</si>
  <si>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</si>
  <si>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</si>
  <si>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</si>
  <si>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</si>
  <si>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</si>
  <si>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</si>
  <si>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</si>
  <si>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</si>
  <si>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</si>
  <si>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</si>
  <si>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</si>
  <si>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</si>
  <si>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</si>
  <si>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</si>
  <si>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</si>
  <si>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</si>
  <si>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Gibilterra</t>
  </si>
  <si>
    <t>Moldavie</t>
  </si>
  <si>
    <t>Moldavien</t>
  </si>
  <si>
    <t>München</t>
  </si>
  <si>
    <t>Monaco</t>
  </si>
  <si>
    <t>Munich</t>
  </si>
  <si>
    <t>Ranking</t>
  </si>
  <si>
    <t>Gruppen mit Fair-Play-Wertung:</t>
  </si>
  <si>
    <t>Groupes avec valorisation fair-play :</t>
  </si>
  <si>
    <t>Gruppi con valutazione fair play:</t>
  </si>
  <si>
    <t>Grupos con valoración de fair play:</t>
  </si>
  <si>
    <t>Groups with fair play valuation:</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</si>
  <si>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</si>
  <si>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</si>
  <si>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</si>
  <si>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</si>
  <si>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</si>
  <si>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</si>
  <si>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</si>
  <si>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</si>
  <si>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</si>
  <si>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</si>
  <si>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</si>
  <si>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</si>
  <si>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</si>
  <si>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</si>
  <si>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</si>
  <si>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</si>
  <si>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</si>
  <si>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</si>
  <si>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</si>
  <si>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</si>
  <si>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</si>
  <si>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</si>
  <si>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</si>
  <si>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</si>
  <si>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</si>
  <si>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</si>
  <si>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</si>
  <si>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</si>
  <si>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</si>
  <si>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</si>
  <si>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</si>
  <si>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</si>
  <si>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</si>
  <si>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</si>
  <si>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</si>
  <si>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</si>
  <si>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</si>
  <si>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</si>
  <si>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</si>
  <si>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</si>
  <si>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</si>
  <si>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</si>
  <si>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</si>
  <si>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</si>
  <si>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</si>
  <si>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</si>
  <si>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</si>
  <si>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</si>
  <si>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</si>
  <si>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</si>
  <si>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</si>
  <si>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</si>
  <si>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</si>
  <si>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</si>
  <si>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</si>
  <si>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</si>
  <si>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</si>
  <si>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</si>
  <si>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</si>
  <si>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</si>
  <si>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</si>
  <si>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</si>
  <si>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</si>
  <si>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</si>
  <si>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</si>
  <si>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</si>
  <si>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</si>
  <si>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</si>
  <si>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</si>
  <si>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</si>
  <si>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</si>
  <si>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</si>
  <si>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</si>
  <si>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</si>
  <si>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</si>
  <si>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</si>
  <si>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</si>
  <si>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</si>
  <si>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</si>
  <si>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</si>
  <si>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</si>
  <si>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</si>
  <si>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</si>
  <si>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</si>
  <si>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</si>
  <si>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</si>
  <si>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</si>
  <si>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</si>
  <si>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</si>
  <si>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</si>
  <si>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</si>
  <si>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</si>
  <si>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</si>
  <si>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</si>
  <si>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</si>
  <si>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</si>
  <si>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</si>
  <si>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</si>
  <si>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</si>
  <si>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</si>
  <si>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</si>
  <si>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</si>
  <si>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</si>
  <si>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</si>
  <si>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</si>
  <si>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</si>
  <si>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</si>
  <si>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</si>
  <si>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</si>
  <si>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</si>
  <si>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</si>
  <si>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</si>
  <si>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</si>
  <si>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</si>
  <si>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</si>
  <si>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</si>
  <si>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</si>
  <si>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</si>
  <si>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</si>
  <si>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</si>
  <si>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</si>
  <si>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</si>
  <si>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</si>
  <si>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</si>
  <si>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</si>
  <si>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</si>
  <si>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</si>
  <si>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</si>
  <si>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</si>
  <si>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</si>
  <si>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</si>
  <si>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</si>
  <si>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</si>
  <si>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</si>
  <si>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</si>
  <si>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</si>
  <si>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</si>
  <si>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</si>
  <si>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</si>
  <si>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</si>
  <si>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</si>
  <si>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</si>
  <si>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</si>
  <si>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</si>
  <si>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</si>
  <si>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</si>
  <si>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</si>
  <si>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</si>
  <si>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</si>
  <si>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</si>
  <si>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</si>
  <si>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</si>
  <si>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</si>
  <si>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</si>
  <si>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</si>
  <si>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</si>
  <si>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</si>
  <si>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</si>
  <si>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</si>
  <si>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</si>
  <si>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</si>
  <si>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</si>
  <si>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</si>
  <si>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</si>
  <si>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</si>
  <si>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</si>
  <si>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</si>
  <si>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</si>
  <si>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</si>
  <si>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</si>
  <si>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</si>
  <si>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</si>
  <si>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</si>
  <si>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</si>
  <si>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</si>
  <si>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</si>
  <si>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</si>
  <si>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</si>
  <si>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</si>
  <si>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</si>
  <si>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</si>
  <si>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</si>
  <si>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</si>
  <si>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</si>
  <si>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</si>
  <si>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</si>
  <si>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</si>
  <si>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</si>
  <si>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2024</t>
  </si>
  <si>
    <t>Championnat européen 2024</t>
  </si>
  <si>
    <t>Campionato Europeo 2024</t>
  </si>
  <si>
    <t>Campeonato de Europa 2024</t>
  </si>
  <si>
    <t>European Championship 2024</t>
  </si>
  <si>
    <t>Berlin</t>
  </si>
  <si>
    <t>Leipzig</t>
  </si>
  <si>
    <t>Hamburg</t>
  </si>
  <si>
    <t>Dortmund</t>
  </si>
  <si>
    <t>Gelsenkirchen</t>
  </si>
  <si>
    <t>Düsseldorf</t>
  </si>
  <si>
    <t>Köln</t>
  </si>
  <si>
    <t>Frankfurt</t>
  </si>
  <si>
    <t>Stuttgart</t>
  </si>
  <si>
    <t>Berlina</t>
  </si>
  <si>
    <t>Berlino</t>
  </si>
  <si>
    <t>Amburgo</t>
  </si>
  <si>
    <t>Hamburgo</t>
  </si>
  <si>
    <t>Hambourg</t>
  </si>
  <si>
    <t>Dormund</t>
  </si>
  <si>
    <t>Dusseldorf</t>
  </si>
  <si>
    <t>Cologne</t>
  </si>
  <si>
    <t>Colonia</t>
  </si>
  <si>
    <t>Francfort</t>
  </si>
  <si>
    <t>Fráncfort</t>
  </si>
  <si>
    <t>Francoforte</t>
  </si>
  <si>
    <t>Stoccarda</t>
  </si>
  <si>
    <t>Europameister 2024:</t>
  </si>
  <si>
    <t>Champion d'Europe 2024 :</t>
  </si>
  <si>
    <t>Campione Europeo 2024:</t>
  </si>
  <si>
    <t>Campeón de Europa 2024:</t>
  </si>
  <si>
    <t>European Champion 2024:</t>
  </si>
  <si>
    <t>EURO</t>
  </si>
  <si>
    <t>Grupos</t>
  </si>
  <si>
    <t>Gruppi</t>
  </si>
  <si>
    <t>Groupes</t>
  </si>
  <si>
    <t>Gruppen</t>
  </si>
  <si>
    <t>Time zone of
the host country:</t>
  </si>
  <si>
    <t>Zona horaria
del país anfitrión:</t>
  </si>
  <si>
    <t>Fuso orario del
paese ospitante:</t>
  </si>
  <si>
    <t>Fuseau horaire
de l'hôte pays hôte :</t>
  </si>
  <si>
    <t>Zeitzone des
Gastgeberlandes:</t>
  </si>
  <si>
    <t>Fair Play</t>
  </si>
  <si>
    <t>The red dot   •</t>
  </si>
  <si>
    <t>Anna</t>
  </si>
  <si>
    <t>Predictions</t>
  </si>
  <si>
    <t>Predicciones</t>
  </si>
  <si>
    <t>Predizioni</t>
  </si>
  <si>
    <t>Prédictions</t>
  </si>
  <si>
    <t>Vorhersagen</t>
  </si>
  <si>
    <t>Correct Results</t>
  </si>
  <si>
    <t>Resultados correctos</t>
  </si>
  <si>
    <t>Risultati corretti</t>
  </si>
  <si>
    <t>Résultats corrects</t>
  </si>
  <si>
    <t>Korrekte Ergebnisse</t>
  </si>
  <si>
    <t>Result</t>
  </si>
  <si>
    <t>result.</t>
  </si>
  <si>
    <t>risult.</t>
  </si>
  <si>
    <t>résult.</t>
  </si>
  <si>
    <t>Ergebn.</t>
  </si>
  <si>
    <t>Total:</t>
  </si>
  <si>
    <t>Totale:</t>
  </si>
  <si>
    <t>Summe:</t>
  </si>
  <si>
    <t>result</t>
  </si>
  <si>
    <t>Result.</t>
  </si>
  <si>
    <t>Risult.</t>
  </si>
  <si>
    <t>Résult.</t>
  </si>
  <si>
    <t>W/D/L</t>
  </si>
  <si>
    <t>G/E/P</t>
  </si>
  <si>
    <t>V/P/S</t>
  </si>
  <si>
    <t>G/N/D</t>
  </si>
  <si>
    <t>G/U/V</t>
  </si>
  <si>
    <t>DDG</t>
  </si>
  <si>
    <t>DR</t>
  </si>
  <si>
    <t>DDB</t>
  </si>
  <si>
    <t>exact</t>
  </si>
  <si>
    <t>exact.</t>
  </si>
  <si>
    <t>esatt.</t>
  </si>
  <si>
    <t>exakt</t>
  </si>
  <si>
    <t>teams</t>
  </si>
  <si>
    <t>equip.</t>
  </si>
  <si>
    <t>squad.</t>
  </si>
  <si>
    <t>équip.</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</si>
  <si>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</si>
  <si>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</si>
  <si>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</si>
  <si>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</si>
  <si>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</si>
  <si>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</si>
  <si>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</si>
  <si>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</si>
  <si>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</si>
  <si>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</si>
  <si>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</si>
  <si>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</si>
  <si>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</si>
  <si>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</si>
  <si>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</si>
  <si>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Hint</t>
  </si>
  <si>
    <t>Noticia</t>
  </si>
  <si>
    <t>Avviso</t>
  </si>
  <si>
    <t>Avis</t>
  </si>
  <si>
    <t>Hinweis</t>
  </si>
  <si>
    <t>Factores</t>
  </si>
  <si>
    <t>Fattori</t>
  </si>
  <si>
    <t>Facteurs</t>
  </si>
  <si>
    <t>Settings</t>
  </si>
  <si>
    <t>Ajustes</t>
  </si>
  <si>
    <t>Impostazioni</t>
  </si>
  <si>
    <t>paramètres</t>
  </si>
  <si>
    <t>Einstellungen</t>
  </si>
  <si>
    <t>many g.</t>
  </si>
  <si>
    <t>gr. cant.</t>
  </si>
  <si>
    <t>gr. num.</t>
  </si>
  <si>
    <t>gr. nom.</t>
  </si>
  <si>
    <t>gr. Anz.</t>
  </si>
  <si>
    <t>Won/Draw/Loss:</t>
  </si>
  <si>
    <t>Ganado/Empatado/Perdido:</t>
  </si>
  <si>
    <t>Vinto/Pareggio/Sconfitta:</t>
  </si>
  <si>
    <t>Gagné/Nul/Défaite :</t>
  </si>
  <si>
    <t>Gewonnen/Unentschieden/Verloren:</t>
  </si>
  <si>
    <t>goal difference:</t>
  </si>
  <si>
    <t>diferencia de goles:</t>
  </si>
  <si>
    <t>differenza reti:</t>
  </si>
  <si>
    <t>différence de buts:</t>
  </si>
  <si>
    <t>Tordifferenz:</t>
  </si>
  <si>
    <t>Many goals - good approximation</t>
  </si>
  <si>
    <t>Gran cantidad de goles - buena aproximación</t>
  </si>
  <si>
    <t>Gran numero di gol - buona approssimazione</t>
  </si>
  <si>
    <t>Grand nombre de buts - bonne approximation</t>
  </si>
  <si>
    <t>Viele Tore - gute Annäherung</t>
  </si>
  <si>
    <t>goals exact:</t>
  </si>
  <si>
    <t>goles exactamente:</t>
  </si>
  <si>
    <t>numero di gol è esatto:</t>
  </si>
  <si>
    <t>nombre de buts correct:</t>
  </si>
  <si>
    <t>Tore exakt:</t>
  </si>
  <si>
    <t>correct team (knockout phase):</t>
  </si>
  <si>
    <t>equipo correcto (fase eliminatoria):</t>
  </si>
  <si>
    <t>squadra corretto (fase a eliminazione diretta):</t>
  </si>
  <si>
    <t>équipe correct (phase à élimination directe) :</t>
  </si>
  <si>
    <t>korrektes Team (KO-Phase):</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</si>
  <si>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</si>
  <si>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</si>
  <si>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</si>
  <si>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</si>
  <si>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Um die Teams in der KO-Runde vorherzusagen, gib in den gelben Feldern die Nummern der Teams ein.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</si>
  <si>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</si>
  <si>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</si>
  <si>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</si>
  <si>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</si>
  <si>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Auf dem Tabellenblatt 'PrSettings' können die Faktoren für die einzelnen Kategorien und weitere Voreinstellungen gewählt werden.</t>
  </si>
  <si>
    <t>Access to file</t>
  </si>
  <si>
    <t>Acceso al archivo</t>
  </si>
  <si>
    <t>Accedere al fascicolo</t>
  </si>
  <si>
    <t>Accéder au dossier</t>
  </si>
  <si>
    <t>Zugriff auf die Datei</t>
  </si>
  <si>
    <t>Worksheet</t>
  </si>
  <si>
    <t>Hoja de cálculo</t>
  </si>
  <si>
    <t>Foglio di calcolo</t>
  </si>
  <si>
    <t>Feuille de calcul</t>
  </si>
  <si>
    <t>Tabellenblatt</t>
  </si>
  <si>
    <t>Puntos por diferencia de goles en caso de empate:</t>
  </si>
  <si>
    <t>Punti per differenza reti in caso di parità:</t>
  </si>
  <si>
    <t>Points pour la différence de buts en cas d'égalité :</t>
  </si>
  <si>
    <t>Punkte für die Tordifferenz bei Unentschieden:</t>
  </si>
  <si>
    <t>yes</t>
  </si>
  <si>
    <t>sí</t>
  </si>
  <si>
    <t>sì</t>
  </si>
  <si>
    <t>oui</t>
  </si>
  <si>
    <t>ja</t>
  </si>
  <si>
    <t>no</t>
  </si>
  <si>
    <t>non</t>
  </si>
  <si>
    <t>nein</t>
  </si>
  <si>
    <t>Número mínimo para 'Muchos Goles' en caso de empate:</t>
  </si>
  <si>
    <t>Numero minimo per 'Molti gol' in caso di parità:</t>
  </si>
  <si>
    <t>Nombre min. pour 'de nombreux buts' dans une égalité :</t>
  </si>
  <si>
    <t>Mindestanzahl für 'Viele Tore' bei Unentschieden:</t>
  </si>
  <si>
    <t>Minimum number for a large goal difference:</t>
  </si>
  <si>
    <t>Número mínimo para una gran diferencia de goles:</t>
  </si>
  <si>
    <t>Numero minimo per una grande differenza reti:</t>
  </si>
  <si>
    <t>Nombre minimum pour une grande différence de buts :</t>
  </si>
  <si>
    <t>Mindestanzahl für eine große Tordifferenz:</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</si>
  <si>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</si>
  <si>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</si>
  <si>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</si>
  <si>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</si>
  <si>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</si>
  <si>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</si>
  <si>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</si>
  <si>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</si>
  <si>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</si>
  <si>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</si>
  <si>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</si>
  <si>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</si>
  <si>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</si>
  <si>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</si>
  <si>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Peter</t>
  </si>
  <si>
    <t>First column:</t>
  </si>
  <si>
    <t>column difference:</t>
  </si>
  <si>
    <t>Predictions Ranking</t>
  </si>
  <si>
    <t>Ranking de predicciones</t>
  </si>
  <si>
    <t>Classifica pronostici</t>
  </si>
  <si>
    <t>Classement des pronostics</t>
  </si>
  <si>
    <t>Vorhersagen-Ranking</t>
  </si>
  <si>
    <t>Nombre</t>
  </si>
  <si>
    <t>Nome</t>
  </si>
  <si>
    <t>Nom</t>
  </si>
  <si>
    <t>Gewinner im Finale:</t>
  </si>
  <si>
    <t>Gagnant de la finale:</t>
  </si>
  <si>
    <t>Vincitore finale:</t>
  </si>
  <si>
    <t>Ganador final:</t>
  </si>
  <si>
    <t>Final Winner:</t>
  </si>
  <si>
    <t>Tipp-Spiel</t>
  </si>
  <si>
    <t>Wenn du Spaß daran hast, im Familien- oder Freundeskreis Spielergebnisse zu tippen,</t>
  </si>
  <si>
    <t>kannst du das ausgeblendete Tabellenblatt 'Predictions_1' (Vorhersagen) oder 'Predictions_2' einblenden.</t>
  </si>
  <si>
    <t>you can show the hidden 'Predictions_1' spreadsheet or alternatively 'Predictions_2'.</t>
  </si>
  <si>
    <t>Betting match results</t>
  </si>
  <si>
    <t>If you enjoy betting match results with family or friends,</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</si>
  <si>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</si>
  <si>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</si>
  <si>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</si>
  <si>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</si>
  <si>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</si>
  <si>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dutch</t>
  </si>
  <si>
    <t>België</t>
  </si>
  <si>
    <t>Italië</t>
  </si>
  <si>
    <t>Engeland</t>
  </si>
  <si>
    <t>Spanje</t>
  </si>
  <si>
    <t>Oekraïne</t>
  </si>
  <si>
    <t>Frankrijk</t>
  </si>
  <si>
    <t>Zwitserland</t>
  </si>
  <si>
    <t>Kroatië</t>
  </si>
  <si>
    <t>Nederland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</si>
  <si>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</si>
  <si>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</si>
  <si>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</si>
  <si>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</si>
  <si>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</si>
  <si>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</si>
  <si>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</si>
  <si>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</si>
  <si>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</si>
  <si>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</si>
  <si>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</si>
  <si>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</si>
  <si>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</si>
  <si>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</si>
  <si>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</si>
  <si>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</si>
  <si>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</si>
  <si>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</si>
  <si>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</si>
  <si>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Bulgarije</t>
  </si>
  <si>
    <t>Armenië</t>
  </si>
  <si>
    <t>Kazachstan</t>
  </si>
  <si>
    <t>Azerbeidzjan</t>
  </si>
  <si>
    <t>Litouwen</t>
  </si>
  <si>
    <t>Moldavië</t>
  </si>
  <si>
    <t>Onderscheidend vergelijk</t>
  </si>
  <si>
    <t>Kies tijdzone</t>
  </si>
  <si>
    <t>Wedstrijden</t>
  </si>
  <si>
    <t>Kies taal</t>
  </si>
  <si>
    <t>Groepen</t>
  </si>
  <si>
    <t>Groep</t>
  </si>
  <si>
    <t>DS</t>
  </si>
  <si>
    <t>Doelpunten</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</si>
  <si>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</si>
  <si>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</si>
  <si>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</si>
  <si>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</si>
  <si>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</si>
  <si>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</si>
  <si>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</si>
  <si>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</si>
  <si>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</si>
  <si>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</si>
  <si>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</si>
  <si>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</si>
  <si>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</si>
  <si>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</si>
  <si>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</si>
  <si>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</si>
  <si>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</si>
  <si>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Derde van de groep</t>
  </si>
  <si>
    <t>Groepscombinatie:</t>
  </si>
  <si>
    <t>Groeps-combinatie:</t>
  </si>
  <si>
    <t>Eerste in groep</t>
  </si>
  <si>
    <t>tegen derde in groep</t>
  </si>
  <si>
    <t>De rode stip   •</t>
  </si>
  <si>
    <t>De rangschikking is verduidelijkt in alle groepen.</t>
  </si>
  <si>
    <t>en</t>
  </si>
  <si>
    <t>Ongeldig resultaat!</t>
  </si>
  <si>
    <t>Tijdzone van het gastland:</t>
  </si>
  <si>
    <t>Klik hier en kies de taal:</t>
  </si>
  <si>
    <t xml:space="preserve">Voorspellingsklassificatie </t>
  </si>
  <si>
    <t>Totaal</t>
  </si>
  <si>
    <t>Naam</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</si>
  <si>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</si>
  <si>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</si>
  <si>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</si>
  <si>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</si>
  <si>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</si>
  <si>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</si>
  <si>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</si>
  <si>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</si>
  <si>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</si>
  <si>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</si>
  <si>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</si>
  <si>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</si>
  <si>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</si>
  <si>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</si>
  <si>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</si>
  <si>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</si>
  <si>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</si>
  <si>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Als u bijvoorbeeld nog tien mensen wilt toevoegen, selecteert u de kolommen HI tot en met MG en kopieert u deze naar rechts. Afgerond. (Bladbescherming verwijderen!)</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</si>
  <si>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</si>
  <si>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</si>
  <si>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</si>
  <si>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</si>
  <si>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Punten voor verschil in doelpunten bij een gelijkspel:</t>
  </si>
  <si>
    <t>nee</t>
  </si>
  <si>
    <t>min. aantal goals voor de keuze: 'veel doelpunten' (bij gelijkspel):</t>
  </si>
  <si>
    <t>min. aantal goals voor de keuze: 'groot verschil in doelpunten':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</si>
  <si>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</si>
  <si>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</si>
  <si>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</si>
  <si>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Europees Kampioen 2024:</t>
  </si>
  <si>
    <t>Berlijn</t>
  </si>
  <si>
    <t>Keulen</t>
  </si>
  <si>
    <t>Winnaar in de finale:</t>
  </si>
  <si>
    <t>Als er een rode stip boven een teamnaam staat, is de rangvolgorde binnen de groep niet meteen duidelijk. Toepassing van Fair Play-criteria of de rangvolgorde van de UEFA Qualifiers Ranking zal uitsluitsel moeten geven. In dat geval: "Fair Play" opgeven.</t>
  </si>
  <si>
    <t xml:space="preserve">       als de voorwaarden van toepassing zijn</t>
  </si>
  <si>
    <t xml:space="preserve">  9.  Fair play scoren of penalty shoot-out in de laatste groepswedstrijd</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</si>
  <si>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</si>
  <si>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</si>
  <si>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</si>
  <si>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</si>
  <si>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</si>
  <si>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</si>
  <si>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</si>
  <si>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</si>
  <si>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</si>
  <si>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</si>
  <si>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</si>
  <si>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Groepen met Fair Play-classificatie:</t>
  </si>
  <si>
    <t>Niet gekwalificeerd:</t>
  </si>
  <si>
    <t>Pen.</t>
  </si>
  <si>
    <t>Toewijzing van beste derde plaatsen naar de achtste finales</t>
  </si>
  <si>
    <t>Gew.</t>
  </si>
  <si>
    <t>N. duidelijk</t>
  </si>
  <si>
    <t>10.  positie in de UEFA Qualifier ranking</t>
  </si>
  <si>
    <t>Klik hier en
kies de tijdzone:</t>
  </si>
  <si>
    <r>
      <t xml:space="preserve">  </t>
    </r>
    <r>
      <rPr>
        <b/>
        <sz val="11"/>
        <color theme="1"/>
        <rFont val="Calibri"/>
        <family val="2"/>
        <scheme val="minor"/>
      </rPr>
      <t xml:space="preserve">Ptn. </t>
    </r>
    <r>
      <rPr>
        <sz val="11"/>
        <color theme="1"/>
        <rFont val="Calibri"/>
        <family val="2"/>
        <scheme val="minor"/>
      </rPr>
      <t xml:space="preserve">    Doelp.</t>
    </r>
  </si>
  <si>
    <r>
      <t>click on the sheet "</t>
    </r>
    <r>
      <rPr>
        <b/>
        <sz val="11"/>
        <color theme="1"/>
        <rFont val="Calibri"/>
        <family val="2"/>
        <scheme val="minor"/>
      </rPr>
      <t>FairPlay</t>
    </r>
    <r>
      <rPr>
        <sz val="11"/>
        <color theme="1"/>
        <rFont val="Calibri"/>
        <family val="2"/>
        <scheme val="minor"/>
      </rPr>
      <t>" and enter a "1" for the better team.</t>
    </r>
  </si>
  <si>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</si>
  <si>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</si>
  <si>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</si>
  <si>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</si>
  <si>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</si>
  <si>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</si>
  <si>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</si>
  <si>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</si>
  <si>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</si>
  <si>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</si>
  <si>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</si>
  <si>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</si>
  <si>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</si>
  <si>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</si>
  <si>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</si>
  <si>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</si>
  <si>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</si>
  <si>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</si>
  <si>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</si>
  <si>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Bei Sommerzeit muss die Zeitzone entsprechend angepasst werden (z. B. UTC+2 statt UTC+1)</t>
  </si>
  <si>
    <t>For daylight saving time, the time zone must be adjusted accordingly (e.g. UTC+2 instead of UTC+1)</t>
  </si>
  <si>
    <t>Per l'ora legale, il fuso orario deve essere regolato di conseguenza (ad esempio UTC+2 invece di UTC+1)</t>
  </si>
  <si>
    <t>Pour l'heure d'été, le fuseau horaire doit être ajusté en conséquence (par exemple, UTC+2 au lieu de UTC+1)</t>
  </si>
  <si>
    <t>Para el horario de verano, la zona horaria debe ajustarse en consecuencia (por ejemplo, UTC+2 en lugar de UTC+1)</t>
  </si>
  <si>
    <t>De tijdzone moet dienovereenkomstig worden aangepast voor de zomertijd (b.v. UTC+2 in plaats van UTC+1).</t>
  </si>
  <si>
    <t>World Champion</t>
  </si>
  <si>
    <t>Campeón del Mundo</t>
  </si>
  <si>
    <t>Campione del mondo</t>
  </si>
  <si>
    <t>Champion du monde</t>
  </si>
  <si>
    <t>Weltmeister</t>
  </si>
  <si>
    <t>Wereldkampioen</t>
  </si>
  <si>
    <t>penalties shoot</t>
  </si>
  <si>
    <t>Category</t>
  </si>
  <si>
    <t>For</t>
  </si>
  <si>
    <t>Against</t>
  </si>
  <si>
    <t>Dir. Comp.(2)</t>
  </si>
  <si>
    <t>Red dot:</t>
  </si>
  <si>
    <t>Red dot</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</si>
  <si>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</si>
  <si>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</si>
  <si>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</si>
  <si>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</si>
  <si>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</si>
  <si>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</si>
  <si>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</si>
  <si>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</si>
  <si>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</si>
  <si>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</si>
  <si>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</si>
  <si>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</si>
  <si>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</si>
  <si>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</si>
  <si>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</si>
  <si>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</si>
  <si>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</si>
  <si>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</si>
  <si>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</si>
  <si>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</si>
  <si>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</si>
  <si>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</si>
  <si>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</si>
  <si>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</si>
  <si>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</si>
  <si>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</si>
  <si>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</si>
  <si>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</si>
  <si>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</si>
  <si>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</si>
  <si>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</si>
  <si>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</si>
  <si>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</si>
  <si>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</si>
  <si>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</si>
  <si>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</si>
  <si>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</si>
  <si>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</si>
  <si>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</si>
  <si>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</si>
  <si>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</si>
  <si>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</si>
  <si>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</si>
  <si>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</si>
  <si>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Hermann Baum</t>
  </si>
  <si>
    <t>Türkiye</t>
  </si>
  <si>
    <t>San Marino</t>
  </si>
  <si>
    <t>Liechtenstein</t>
  </si>
  <si>
    <t>Bosnia a. Herzeg.</t>
  </si>
  <si>
    <t>Bosnia y Herzeg.</t>
  </si>
  <si>
    <t>Bosnia ed Erzeg.</t>
  </si>
  <si>
    <t>Bosnie-Herzég.</t>
  </si>
  <si>
    <t>Bosnien/Herzeg.</t>
  </si>
  <si>
    <t>Bosnië/Herzegow.</t>
  </si>
  <si>
    <t>Bielorrusia</t>
  </si>
  <si>
    <t>Bielorussia</t>
  </si>
  <si>
    <t>Bélarus</t>
  </si>
  <si>
    <t>Wit-Rusland</t>
  </si>
  <si>
    <t>Faroe Islands</t>
  </si>
  <si>
    <t>Islas Feroe</t>
  </si>
  <si>
    <t>Isole Faroe</t>
  </si>
  <si>
    <t>Îles Féroé</t>
  </si>
  <si>
    <t>Färöer Inseln</t>
  </si>
  <si>
    <t>Faeröer</t>
  </si>
  <si>
    <t>Saint-Marin</t>
  </si>
  <si>
    <t>Latvia</t>
  </si>
  <si>
    <t>Letonia</t>
  </si>
  <si>
    <t>Lettonia</t>
  </si>
  <si>
    <t>Lettonie</t>
  </si>
  <si>
    <t>Lettland</t>
  </si>
  <si>
    <t>Letland</t>
  </si>
  <si>
    <t>Germany</t>
  </si>
  <si>
    <t>Alemania</t>
  </si>
  <si>
    <t>Germania</t>
  </si>
  <si>
    <t>Allemagne</t>
  </si>
  <si>
    <t>Deutschland</t>
  </si>
  <si>
    <t>Duitsland</t>
  </si>
  <si>
    <t>Russia</t>
  </si>
  <si>
    <t>Rusia</t>
  </si>
  <si>
    <t>Russie</t>
  </si>
  <si>
    <t>Russland</t>
  </si>
  <si>
    <t>Rusland</t>
  </si>
  <si>
    <t>Fair-Play oder Los</t>
  </si>
  <si>
    <t>Fair play or draw of lots</t>
  </si>
  <si>
    <t>Fair-play ou tirage au sort</t>
  </si>
  <si>
    <t>Fair-play o sorteo</t>
  </si>
  <si>
    <t>Fair play o sorteggio</t>
  </si>
  <si>
    <t>Fair play of lottrekking</t>
  </si>
  <si>
    <t>Entscheidet bei zwei Mannschaften die Fair-Play-Wertung oder das Los über die bessere Platzierung in der Gruppe, so wird hier für die bessere Mannschaft eine "1" eingetragen.</t>
  </si>
  <si>
    <t>Als de fair play-beoordeling of de loting de betere plaatsing in de groep voor twee teams bepaalt, wordt hier een "1" ingevuld voor het betere team.</t>
  </si>
  <si>
    <t>Si la calificación de juego limpio o el sorteo deciden la mejor ubicación en el grupo para dos equipos, aquí se ingresa un "1" para el mejor equipo.</t>
  </si>
  <si>
    <t>Se la valutazione del fair play o il sorteggio determinano il miglior piazzamento di due squadre nel girone, qui viene inserito un "1" per la squadra migliore.</t>
  </si>
  <si>
    <t>Si le classement du fair-play ou le tirage au sort décide du meilleur classement dans le groupe pour deux équipes, un « 1 » est inscrit ici pour la meilleure équipe.</t>
  </si>
  <si>
    <t>If the fair play rating or the drawing of lots decides the better placement in the group for two teams, a "1" is entered here for the better team.</t>
  </si>
  <si>
    <t>EURO rank</t>
  </si>
  <si>
    <t>Last update:</t>
  </si>
  <si>
    <t>←</t>
  </si>
  <si>
    <t>Lieu</t>
  </si>
  <si>
    <t>Evento</t>
  </si>
  <si>
    <t>Luogo</t>
  </si>
  <si>
    <t>Locatie</t>
  </si>
  <si>
    <t>Austragungsort</t>
  </si>
  <si>
    <t>Points:</t>
  </si>
  <si>
    <t>Puntos:</t>
  </si>
  <si>
    <t>Punti:</t>
  </si>
  <si>
    <t>Punkte:</t>
  </si>
  <si>
    <t>Punten:</t>
  </si>
  <si>
    <t>Number:</t>
  </si>
  <si>
    <t>Número:</t>
  </si>
  <si>
    <t>Numero:</t>
  </si>
  <si>
    <t>Nombre:</t>
  </si>
  <si>
    <t>Anzahl:</t>
  </si>
  <si>
    <t>Nummer:</t>
  </si>
  <si>
    <t>●</t>
  </si>
  <si>
    <t>portuguese</t>
  </si>
  <si>
    <t>França</t>
  </si>
  <si>
    <t>Espanha</t>
  </si>
  <si>
    <t>Hungria</t>
  </si>
  <si>
    <t>Turquia</t>
  </si>
  <si>
    <t>Roménia</t>
  </si>
  <si>
    <t>Albânia</t>
  </si>
  <si>
    <t>Áustria</t>
  </si>
  <si>
    <t>Países Baixos</t>
  </si>
  <si>
    <t>Escócia</t>
  </si>
  <si>
    <t>Croácia</t>
  </si>
  <si>
    <t>Eslovénia</t>
  </si>
  <si>
    <t>Eslováquia</t>
  </si>
  <si>
    <t>Chéquia</t>
  </si>
  <si>
    <t>Itália</t>
  </si>
  <si>
    <t>Sérvia</t>
  </si>
  <si>
    <t>Suíça</t>
  </si>
  <si>
    <t>Ucrânia</t>
  </si>
  <si>
    <t>Grécia</t>
  </si>
  <si>
    <t>Finlândia</t>
  </si>
  <si>
    <t>País de Gales</t>
  </si>
  <si>
    <t>Polónia</t>
  </si>
  <si>
    <t>Suécia</t>
  </si>
  <si>
    <t>Kazaquistão</t>
  </si>
  <si>
    <t>Moldávia</t>
  </si>
  <si>
    <t>Arménia</t>
  </si>
  <si>
    <t>Geórgia</t>
  </si>
  <si>
    <t>Bielorrússia</t>
  </si>
  <si>
    <t>Macedónia do Norte</t>
  </si>
  <si>
    <t>Azerbeijão</t>
  </si>
  <si>
    <t>Lituânia</t>
  </si>
  <si>
    <t>Islândia</t>
  </si>
  <si>
    <t>Bulgária</t>
  </si>
  <si>
    <t>Irlanda do Norte</t>
  </si>
  <si>
    <t>Bósnia e Herzegovina</t>
  </si>
  <si>
    <t>Letónia</t>
  </si>
  <si>
    <t>Ilhas Faroé</t>
  </si>
  <si>
    <t>Estónia</t>
  </si>
  <si>
    <t>São Marino</t>
  </si>
  <si>
    <t>Alemanha</t>
  </si>
  <si>
    <t>Rússia</t>
  </si>
  <si>
    <t>Play-off A</t>
  </si>
  <si>
    <t>Play-off B</t>
  </si>
  <si>
    <t>Play-off C</t>
  </si>
  <si>
    <t>Berlim</t>
  </si>
  <si>
    <t>Colónia</t>
  </si>
  <si>
    <t>Estugarda</t>
  </si>
  <si>
    <t>Munique</t>
  </si>
  <si>
    <t>Euro 2024</t>
  </si>
  <si>
    <t>Comparações Diretas</t>
  </si>
  <si>
    <t>Fair-play o sorteio</t>
  </si>
  <si>
    <t>Seleção do fuso horário</t>
  </si>
  <si>
    <t>Jogos</t>
  </si>
  <si>
    <t>Escolha Idioma</t>
  </si>
  <si>
    <t>Atribuição do terceiro grupo nos oitavos de final</t>
  </si>
  <si>
    <t>Classificação de previsões</t>
  </si>
  <si>
    <t>Pt's</t>
  </si>
  <si>
    <t>GS</t>
  </si>
  <si>
    <t>GM</t>
  </si>
  <si>
    <t>Vitórias</t>
  </si>
  <si>
    <t>Pts  Golos</t>
  </si>
  <si>
    <t>Fair-play</t>
  </si>
  <si>
    <t>Não é claro</t>
  </si>
  <si>
    <t>Confronto direto (2)</t>
  </si>
  <si>
    <t>Confronto direto (3)</t>
  </si>
  <si>
    <t>Classificação</t>
  </si>
  <si>
    <t>Campeão Europeu 2024:</t>
  </si>
  <si>
    <t>Oitavos de final 1</t>
  </si>
  <si>
    <t>Oitavos de final 2</t>
  </si>
  <si>
    <t>Oitavos de final 3</t>
  </si>
  <si>
    <t>Oitavos de final 4</t>
  </si>
  <si>
    <t>Oitavos de final 5</t>
  </si>
  <si>
    <t>Oitavos de final 6</t>
  </si>
  <si>
    <t>Oitavos de final 7</t>
  </si>
  <si>
    <t>Oitavos de final 8</t>
  </si>
  <si>
    <t>Quartos de final 1</t>
  </si>
  <si>
    <t>Quartos de final 2</t>
  </si>
  <si>
    <t>Quartos de final 3</t>
  </si>
  <si>
    <t>Quartos de final 4</t>
  </si>
  <si>
    <t>Meias finais 1</t>
  </si>
  <si>
    <t>Meias finais 2</t>
  </si>
  <si>
    <t>Terceiro Lugar</t>
  </si>
  <si>
    <t>Bónus</t>
  </si>
  <si>
    <t>Penáltis</t>
  </si>
  <si>
    <t>Terceiro do grupo</t>
  </si>
  <si>
    <t>Combinação de grupos</t>
  </si>
  <si>
    <t>Não qualificado</t>
  </si>
  <si>
    <t>Primeiro do grupo</t>
  </si>
  <si>
    <t>Contra o terceiro do Grupo</t>
  </si>
  <si>
    <t>O ponto vermelho •</t>
  </si>
  <si>
    <t>Grupos com valorização do fair play:</t>
  </si>
  <si>
    <t>A colocação foi esclarecida em todos os grupos.</t>
  </si>
  <si>
    <t>e</t>
  </si>
  <si>
    <t>Resultado inválido!</t>
  </si>
  <si>
    <t>Se a classificação do fair play ou o sorteio decidirem a melhor classificação no grupo para duas equipes, um “1” será inserido aqui para a melhor equipe.</t>
  </si>
  <si>
    <t>Selecione o fuso horário:</t>
  </si>
  <si>
    <t>Clique aqui e escolha o idioma:</t>
  </si>
  <si>
    <t>Para o horário de verão, o fuso horário deve ser ajustado de acordo (por exemplo, UTC+2 em vez de UTC+1)</t>
  </si>
  <si>
    <t>Qualificação para os oitavos de final</t>
  </si>
  <si>
    <t>Critérios para colocação em grupos:</t>
  </si>
  <si>
    <t>1. pontos de todos os jogos do grupo</t>
  </si>
  <si>
    <t>2. os pontos em confrontos diretos</t>
  </si>
  <si>
    <t>3. saldo de golos em confrontos diretos</t>
  </si>
  <si>
    <t>4. número de golos marcados em confrontos diretos</t>
  </si>
  <si>
    <t>5. Reaplicação dos critérios 2 a 4 apenas às equipes que</t>
  </si>
  <si>
    <t>distinguível na 1ª volta</t>
  </si>
  <si>
    <t>6. Saldo de golos em todos os jogos do grupo</t>
  </si>
  <si>
    <t>7. número de golos marcados em todos os jogos do grupo</t>
  </si>
  <si>
    <t>8. número de vitórias em todos os jogos do grupo</t>
  </si>
  <si>
    <t>9. classificação de fair play ou disputa de penáltis durante o último</t>
  </si>
  <si>
    <t>jogo da fase de grupos, se as condições para isso forem atendidas</t>
  </si>
  <si>
    <t>10. Posição na classificação final das qualificações europeias</t>
  </si>
  <si>
    <t>Se aparecer um ponto vermelho acima do nome do grupo, a ordem de classificação dentro do grupo não está clara. O fair play ou a classificação geral da Qualificação Europeia decidirão então. Neste caso, entre no Fair Play!</t>
  </si>
  <si>
    <t>Previsões</t>
  </si>
  <si>
    <t>Resultados corretos</t>
  </si>
  <si>
    <t>Com fator:</t>
  </si>
  <si>
    <t>Resultado</t>
  </si>
  <si>
    <t>V/E/D</t>
  </si>
  <si>
    <t>DG</t>
  </si>
  <si>
    <t>Exato</t>
  </si>
  <si>
    <t>Equipas</t>
  </si>
  <si>
    <t>Oitavos de Final</t>
  </si>
  <si>
    <t>Quartos de Final</t>
  </si>
  <si>
    <t>Meias Finais</t>
  </si>
  <si>
    <t>Campeão do Mundp</t>
  </si>
  <si>
    <t>Aviso</t>
  </si>
  <si>
    <t>muitos g.</t>
  </si>
  <si>
    <t>Vitória/Empate/Derrota</t>
  </si>
  <si>
    <t>diferença de golos:</t>
  </si>
  <si>
    <t>Grande número de golos – boa aproximação</t>
  </si>
  <si>
    <t>golos exactos</t>
  </si>
  <si>
    <t>equipa correta (fase a eliminar)</t>
  </si>
  <si>
    <t>Por exemplo, para adicionar mais dez pessoas, selecione as colunas HI a MG e copie-as para a direita. Concluído. (Retire a proteção da folha!)</t>
  </si>
  <si>
    <t>Para prever as equipes na fase a eliminar, insira os números das equipes nos campos amarelos.</t>
  </si>
  <si>
    <t>Fatores para categorias individuais e outras predefinições podem ser selecionados na planilha 'PrSettings'.</t>
  </si>
  <si>
    <t>Acesse o arquivo</t>
  </si>
  <si>
    <t>Folha de cálculo</t>
  </si>
  <si>
    <t>Vencedor Final</t>
  </si>
  <si>
    <t>Pontos por saldo de golos em caso de empate:</t>
  </si>
  <si>
    <t>sm</t>
  </si>
  <si>
    <t>não</t>
  </si>
  <si>
    <t>Número mínimo para ‘Muitos Golos’ em caso de empate:</t>
  </si>
  <si>
    <t>Número mínimo para um grande saldo de golos:</t>
  </si>
  <si>
    <t>Número mínimo para uma grande soma de golos:</t>
  </si>
  <si>
    <t>Nos oitavos de final, quartos de final e meias finais, o resultado está previsto sem disputa de penáltis. Um empate também pode acontecer. Na partida final e no jogo de apuramento do terceiro lugar, a pontuação total (incluindo desempates por penáltis) deve ser registrada.</t>
  </si>
  <si>
    <t>Horário</t>
  </si>
  <si>
    <t>Jogo N.º</t>
  </si>
  <si>
    <t>Equipa 1</t>
  </si>
  <si>
    <t>Equipa 2</t>
  </si>
  <si>
    <t>Oitavos de final</t>
  </si>
  <si>
    <t>Quartos de final</t>
  </si>
  <si>
    <t>Meias finais</t>
  </si>
  <si>
    <t>Cor favorita</t>
  </si>
  <si>
    <t>Introduza o código do grupo aqui</t>
  </si>
  <si>
    <t>bulgarian</t>
  </si>
  <si>
    <t>Португалия</t>
  </si>
  <si>
    <t>Франция</t>
  </si>
  <si>
    <t>Испания</t>
  </si>
  <si>
    <t>Белгия</t>
  </si>
  <si>
    <t>Англия</t>
  </si>
  <si>
    <t>Унгария</t>
  </si>
  <si>
    <t>Турция</t>
  </si>
  <si>
    <t>Румъния</t>
  </si>
  <si>
    <t>Дания</t>
  </si>
  <si>
    <t>Албания</t>
  </si>
  <si>
    <t>Австрия</t>
  </si>
  <si>
    <t>Нидерландия</t>
  </si>
  <si>
    <t>Шотландия</t>
  </si>
  <si>
    <t>Хърватия</t>
  </si>
  <si>
    <t>Словения</t>
  </si>
  <si>
    <t>Словакия</t>
  </si>
  <si>
    <t>Чехия</t>
  </si>
  <si>
    <t>Италия</t>
  </si>
  <si>
    <t>Сърбия</t>
  </si>
  <si>
    <t>Швейцария</t>
  </si>
  <si>
    <t>Украйна</t>
  </si>
  <si>
    <t>Гърция</t>
  </si>
  <si>
    <t>Финландия</t>
  </si>
  <si>
    <t>Уелс</t>
  </si>
  <si>
    <t>Норвегия</t>
  </si>
  <si>
    <t>Полша</t>
  </si>
  <si>
    <t>Черна гора</t>
  </si>
  <si>
    <t>Люксембург</t>
  </si>
  <si>
    <t>Швеция</t>
  </si>
  <si>
    <t>Израел</t>
  </si>
  <si>
    <t>Казахстан</t>
  </si>
  <si>
    <t>Молдова</t>
  </si>
  <si>
    <t>Армения</t>
  </si>
  <si>
    <t>Грузия</t>
  </si>
  <si>
    <t>Беларус</t>
  </si>
  <si>
    <t>Северна Македония</t>
  </si>
  <si>
    <t>Азербайджан</t>
  </si>
  <si>
    <t>Ирландия</t>
  </si>
  <si>
    <t>Литва</t>
  </si>
  <si>
    <t>Исландия</t>
  </si>
  <si>
    <t>Косово</t>
  </si>
  <si>
    <t>България</t>
  </si>
  <si>
    <t>Северна Ирландия</t>
  </si>
  <si>
    <t>Босна и Херцеговина</t>
  </si>
  <si>
    <t>Латвия</t>
  </si>
  <si>
    <t>Фарьорски Острови</t>
  </si>
  <si>
    <t>Естония</t>
  </si>
  <si>
    <t>Малта</t>
  </si>
  <si>
    <t>Кипър</t>
  </si>
  <si>
    <t>Гибралтар</t>
  </si>
  <si>
    <t>Андора</t>
  </si>
  <si>
    <t>Лихтенщайн</t>
  </si>
  <si>
    <t>Сан Марино</t>
  </si>
  <si>
    <t>Германия</t>
  </si>
  <si>
    <t>Русия</t>
  </si>
  <si>
    <t>Берлин</t>
  </si>
  <si>
    <t>Лайпциг</t>
  </si>
  <si>
    <t>Хамбург</t>
  </si>
  <si>
    <t>Дортмунд</t>
  </si>
  <si>
    <t>Гелзенкирхен</t>
  </si>
  <si>
    <t>Дюселдорф</t>
  </si>
  <si>
    <t>Кьолн</t>
  </si>
  <si>
    <t>Франкфурт</t>
  </si>
  <si>
    <t>Щутгарт</t>
  </si>
  <si>
    <t>Мюнхен</t>
  </si>
  <si>
    <t>Европейско първенство 2024</t>
  </si>
  <si>
    <t>Директни сравнения</t>
  </si>
  <si>
    <t>Фейрплей или жребий</t>
  </si>
  <si>
    <t>Избери времева зона</t>
  </si>
  <si>
    <t>Мачове</t>
  </si>
  <si>
    <t>Избери език</t>
  </si>
  <si>
    <t>Определяне на третите места в групата и осминафиналите</t>
  </si>
  <si>
    <t>Групи</t>
  </si>
  <si>
    <t>Прогнози класиране</t>
  </si>
  <si>
    <t>Група</t>
  </si>
  <si>
    <t>Грп</t>
  </si>
  <si>
    <t>т.</t>
  </si>
  <si>
    <t>ГР</t>
  </si>
  <si>
    <t>голове</t>
  </si>
  <si>
    <t>Победи</t>
  </si>
  <si>
    <t>Д.</t>
  </si>
  <si>
    <t>т. Голове</t>
  </si>
  <si>
    <t>Общо</t>
  </si>
  <si>
    <t>Фейрплей</t>
  </si>
  <si>
    <t>Дир.сравнения(2)</t>
  </si>
  <si>
    <t>Дир.сравнения(3)</t>
  </si>
  <si>
    <t>Финално класиране</t>
  </si>
  <si>
    <t>Европейски шампион 2024:</t>
  </si>
  <si>
    <t>Осминафинал  1</t>
  </si>
  <si>
    <t>Осминафинал  2</t>
  </si>
  <si>
    <t>Осминафинал  3</t>
  </si>
  <si>
    <t>Осминафинал  4</t>
  </si>
  <si>
    <t>Осминафинал  5</t>
  </si>
  <si>
    <t>Осминафинал  6</t>
  </si>
  <si>
    <t>Осминафинал  7</t>
  </si>
  <si>
    <t>Осминафинал  8</t>
  </si>
  <si>
    <t>Четвъртфинал 1</t>
  </si>
  <si>
    <t>Четвъртфинал 2</t>
  </si>
  <si>
    <t>Четвъртфинал 3</t>
  </si>
  <si>
    <t>Четвъртфинал 4</t>
  </si>
  <si>
    <t>Полуфинал 1</t>
  </si>
  <si>
    <t>Полуфинал 2</t>
  </si>
  <si>
    <t>Трето място</t>
  </si>
  <si>
    <t>Финал</t>
  </si>
  <si>
    <t>Бонус</t>
  </si>
  <si>
    <t>Дузпи</t>
  </si>
  <si>
    <t>Трети в групата</t>
  </si>
  <si>
    <t>Групова коминация</t>
  </si>
  <si>
    <t>Не класиран</t>
  </si>
  <si>
    <t>Първи в група</t>
  </si>
  <si>
    <t>Срещу трети от група</t>
  </si>
  <si>
    <t>Червена точка •</t>
  </si>
  <si>
    <t>Име</t>
  </si>
  <si>
    <t>Събитие</t>
  </si>
  <si>
    <t>Групи с оценка за феърплей:</t>
  </si>
  <si>
    <t>Поставянето е уточнено във всички групи.</t>
  </si>
  <si>
    <t>и</t>
  </si>
  <si>
    <t>Невалиден резултат</t>
  </si>
  <si>
    <t>Ако рейтингът за феърплей или тегленето на жребий реши по-доброто класиране в групата за два отбора, тук се вписва "1" за по-добрия отбор.</t>
  </si>
  <si>
    <t>Кликни тук и избери времева зона:</t>
  </si>
  <si>
    <t>Времева зона на държавата домакин:</t>
  </si>
  <si>
    <t>Кликни тук и избери език:</t>
  </si>
  <si>
    <t>За лятното часово време, часовата зона трябва да бъде съответно коригирана (напр. UTC+2 вместо UTC+1)</t>
  </si>
  <si>
    <t>Класиране за Осминафинал</t>
  </si>
  <si>
    <t>Критерий за подреждане в групите:</t>
  </si>
  <si>
    <t>1. точки от всички мачове в групата</t>
  </si>
  <si>
    <t>2. точки в директните сблъсъци</t>
  </si>
  <si>
    <t>3. голова разлика в директните сблъсъци</t>
  </si>
  <si>
    <t>4. брой голове в директните сблъсъци</t>
  </si>
  <si>
    <t>5. повторно прилагане на критерий 2 - 4 срещу отборите</t>
  </si>
  <si>
    <t xml:space="preserve"> от оставащите мачове в груповата фаза</t>
  </si>
  <si>
    <t>6. голова разлика във всички мачове в групата</t>
  </si>
  <si>
    <t>7. брой голове във всички мачове в групата</t>
  </si>
  <si>
    <t>8. брой победи във всички мачове в групата</t>
  </si>
  <si>
    <t>9. фейрплей класиране или дузпи в последния мач от групата</t>
  </si>
  <si>
    <t xml:space="preserve">   ако условията за това позволяват</t>
  </si>
  <si>
    <t>10. Позиция в общото класиране на Еврпоейските квалификации</t>
  </si>
  <si>
    <t>Ако над името на групата се появи червена точка, редът на класирането в групата не е ясен. Тогава ще се реши чрез феърплей или общото класиране на европейските квалификации. В този случай влезте в Fair Play!</t>
  </si>
  <si>
    <t>Прогнози</t>
  </si>
  <si>
    <t>Истински резултати</t>
  </si>
  <si>
    <t>Резултати</t>
  </si>
  <si>
    <t>Точки:</t>
  </si>
  <si>
    <t>Общо:</t>
  </si>
  <si>
    <t>Резултат</t>
  </si>
  <si>
    <t>П/Р/З</t>
  </si>
  <si>
    <t>точно</t>
  </si>
  <si>
    <t>отбори</t>
  </si>
  <si>
    <t>Осминафинал</t>
  </si>
  <si>
    <t>Четвъртфинал</t>
  </si>
  <si>
    <t>Полуфинал</t>
  </si>
  <si>
    <t>Световен шампион</t>
  </si>
  <si>
    <t>Забележка</t>
  </si>
  <si>
    <t>Фактори</t>
  </si>
  <si>
    <t>Настройки</t>
  </si>
  <si>
    <t>много г.</t>
  </si>
  <si>
    <t>Победи/Равенства/Загуби:</t>
  </si>
  <si>
    <t>голова разлика:</t>
  </si>
  <si>
    <t>Много голове - добро преближение</t>
  </si>
  <si>
    <t>голова точност:</t>
  </si>
  <si>
    <t>Истински отбор(Елиминационна фаза):</t>
  </si>
  <si>
    <t>Например, за да добавите още десет души, изберете колони HI до MG и ги копирайте вдясно. Готово.
(Премахнете защитата на листа!)</t>
  </si>
  <si>
    <t>За да предвидите отборите в елиминационната фаза, въведете номерата на отборите в жълтите полета.</t>
  </si>
  <si>
    <t>Факторите за отделните категории и други предварителни настройки могат да бъдат избрани в работния лист „PrSettings“.</t>
  </si>
  <si>
    <t>Достъп до файл</t>
  </si>
  <si>
    <t>Работен лист</t>
  </si>
  <si>
    <t>Краен победител:</t>
  </si>
  <si>
    <t>Точки за голова разлика в елиминационната фаза:</t>
  </si>
  <si>
    <t>да</t>
  </si>
  <si>
    <t>не</t>
  </si>
  <si>
    <t>Минимален брой за „Много голове“ в случай на равенство:</t>
  </si>
  <si>
    <t>Минимален брой за голяма голова разлика:</t>
  </si>
  <si>
    <t>В случай на равенство трябва ли да се дават точки за голова разлика?
Много се използва. Но по логични причини това са безплатни точки, защото в този случай головата разлика автоматично е точна. Следователно в настройките по-горе можете да изберете „да“ или „не“.</t>
  </si>
  <si>
    <t>Минимален брой голове за голяма сума от от голове:</t>
  </si>
  <si>
    <t>На осминафиналите, четвъртфиналите и полуфиналите резултатът се прогнозира без изпълнение на дузпи. Може да се впише и равенство. Във финалния мач и мача за трето място трябва да се въведе общият резултат (включително изпълнението на дузпи).</t>
  </si>
  <si>
    <t>Номер:</t>
  </si>
  <si>
    <t>Дневна програма</t>
  </si>
  <si>
    <t>Мач No.</t>
  </si>
  <si>
    <t>Отбори</t>
  </si>
  <si>
    <t>Време</t>
  </si>
  <si>
    <t>Отбор 1</t>
  </si>
  <si>
    <t>Отбор 2</t>
  </si>
  <si>
    <t>Дата</t>
  </si>
  <si>
    <t>Цвят на фаворитите</t>
  </si>
  <si>
    <t>Въведете груповият код тук</t>
  </si>
  <si>
    <t>Frankrig</t>
  </si>
  <si>
    <t>Tyrkiet</t>
  </si>
  <si>
    <t>Rumænien</t>
  </si>
  <si>
    <t>Danmark</t>
  </si>
  <si>
    <t>Østrig</t>
  </si>
  <si>
    <t>Holland</t>
  </si>
  <si>
    <t>Skotland</t>
  </si>
  <si>
    <t>Slovenien</t>
  </si>
  <si>
    <t>Slovakiet</t>
  </si>
  <si>
    <t>Tjekkiet</t>
  </si>
  <si>
    <t>Grækenland</t>
  </si>
  <si>
    <t>Norge</t>
  </si>
  <si>
    <t>Sverige</t>
  </si>
  <si>
    <t>Kasakhstan</t>
  </si>
  <si>
    <t>Nordmakedonien</t>
  </si>
  <si>
    <t>Aserbajdsjan</t>
  </si>
  <si>
    <t>Kosova</t>
  </si>
  <si>
    <t>Bosnien og Herzegovina</t>
  </si>
  <si>
    <t>Færøerne</t>
  </si>
  <si>
    <t>Cypern</t>
  </si>
  <si>
    <t>Tyskland</t>
  </si>
  <si>
    <t>Hamborg</t>
  </si>
  <si>
    <t>EM 2024</t>
  </si>
  <si>
    <t>Direkte sammenligninger</t>
  </si>
  <si>
    <t>Fair play eller lodtrækning</t>
  </si>
  <si>
    <t>Vælg tidszone</t>
  </si>
  <si>
    <t>Tændstikker</t>
  </si>
  <si>
    <t>Vælg sprog</t>
  </si>
  <si>
    <t>Gruppens tredjeplads i ottendedelsfinalen</t>
  </si>
  <si>
    <t>Grupper</t>
  </si>
  <si>
    <t>Forudsigelser Rangering</t>
  </si>
  <si>
    <t>Mål</t>
  </si>
  <si>
    <t>Vinder</t>
  </si>
  <si>
    <t>Pts mål</t>
  </si>
  <si>
    <t>Ikke klart</t>
  </si>
  <si>
    <t>Dir. Komp.(2)</t>
  </si>
  <si>
    <t>Dir. Komp.(3)</t>
  </si>
  <si>
    <t>Finalebord</t>
  </si>
  <si>
    <t>Europamester 2024:</t>
  </si>
  <si>
    <t>8-delsfinale 1</t>
  </si>
  <si>
    <t>8-delsfinale 2</t>
  </si>
  <si>
    <t>8-delsfinale 3</t>
  </si>
  <si>
    <t>8-delsfinale 4</t>
  </si>
  <si>
    <t>8-delsfinale 5</t>
  </si>
  <si>
    <t>8-delsfinale 6</t>
  </si>
  <si>
    <t>8-delsfinale 7</t>
  </si>
  <si>
    <t>8-delsfinale 8</t>
  </si>
  <si>
    <t>Kvartfinale 1</t>
  </si>
  <si>
    <t>Kvartfinale 2</t>
  </si>
  <si>
    <t>Kvartfinale 3</t>
  </si>
  <si>
    <t>Kvartfinale 4</t>
  </si>
  <si>
    <t>Semifinale 1</t>
  </si>
  <si>
    <t>Semifinale 2</t>
  </si>
  <si>
    <t>Tredje plads</t>
  </si>
  <si>
    <t>Straffesparkskonkurrence:</t>
  </si>
  <si>
    <t>Tredje i gruppen</t>
  </si>
  <si>
    <t>Gruppekombination:</t>
  </si>
  <si>
    <t>Ikke kvalificeret:</t>
  </si>
  <si>
    <t>Først i gruppen</t>
  </si>
  <si>
    <t>mod tredjedel af gruppen</t>
  </si>
  <si>
    <t>Den røde prik •</t>
  </si>
  <si>
    <t>Navn</t>
  </si>
  <si>
    <t>Mødested</t>
  </si>
  <si>
    <t>Grupper med fair play-vurdering:</t>
  </si>
  <si>
    <t>Placeringen er afklaret i alle grupper.</t>
  </si>
  <si>
    <t>og</t>
  </si>
  <si>
    <t>Ugyldigt resultat!</t>
  </si>
  <si>
    <t>Hvis fair play-bedømmelsen eller lodtrækningen afgør den bedste placering i gruppen for to hold, indsættes en "1" her for det bedre hold.</t>
  </si>
  <si>
    <t>Klik her og
vælg tidszone:</t>
  </si>
  <si>
    <t>Tidszone på
værtslandet:</t>
  </si>
  <si>
    <t>Klik her og vælg sprog:</t>
  </si>
  <si>
    <t>For sommertid skal tidszonen justeres i overensstemmelse hermed (f.eks. UTC+2 i stedet for UTC+1)</t>
  </si>
  <si>
    <t>Kvalifikation til ottendedelsfinalen</t>
  </si>
  <si>
    <t>Kriterier for placering i grupperne:</t>
  </si>
  <si>
    <t>1. point i alle gruppekampe</t>
  </si>
  <si>
    <t>2. point i de direkte møder</t>
  </si>
  <si>
    <t>3. målforskel i de direkte møder</t>
  </si>
  <si>
    <t>4. antal scorede mål i de direkte opgør</t>
  </si>
  <si>
    <t>5. Genanvendelse af kriterium 2 til 4 kun på de hold, der ikke var det</t>
  </si>
  <si>
    <t>skelnes i 1. løb.</t>
  </si>
  <si>
    <t>6. målforskel i alle gruppekampe</t>
  </si>
  <si>
    <t>7. antal scorede mål i alle gruppekampe</t>
  </si>
  <si>
    <t>8. antal sejre i alle gruppekampe</t>
  </si>
  <si>
    <t>9. Fair-play-rangering eller straffesparkskonkurrence i den sidste gruppekamp,</t>
  </si>
  <si>
    <t>hvis betingelserne herfor gør sig gældende</t>
  </si>
  <si>
    <t>10. Placering i den samlede europæiske kvalifikationsrangering</t>
  </si>
  <si>
    <t>Hvis der vises en rød prik over gruppenavnet, er rækkefølgen i gruppen ikke klar. Fair play eller den samlede europæiske kvalifikationsrangering afgør derefter. I dette tilfælde skal du indtaste Fair Play!</t>
  </si>
  <si>
    <t>Forudsigelser</t>
  </si>
  <si>
    <t>Korrekte resultater</t>
  </si>
  <si>
    <t>Resultat</t>
  </si>
  <si>
    <t>resultat</t>
  </si>
  <si>
    <t>B/D/L</t>
  </si>
  <si>
    <t>eksakt</t>
  </si>
  <si>
    <t>hold</t>
  </si>
  <si>
    <t>16. runde</t>
  </si>
  <si>
    <t>Kvartfinale</t>
  </si>
  <si>
    <t>Semifinale</t>
  </si>
  <si>
    <t>Verdensmester</t>
  </si>
  <si>
    <t>Antydning</t>
  </si>
  <si>
    <t>Faktorer</t>
  </si>
  <si>
    <t>Indstillinger</t>
  </si>
  <si>
    <t>mange g.</t>
  </si>
  <si>
    <t>Vundet/uafgjort/tabt:</t>
  </si>
  <si>
    <t>målforskel:</t>
  </si>
  <si>
    <t>Mange mål - god tilnærmelse</t>
  </si>
  <si>
    <t>mål nøjagtige:</t>
  </si>
  <si>
    <t>korrekt hold (knockout fase):</t>
  </si>
  <si>
    <t>For at tilføje ti personer mere, skal du vælge kolonnerne HI til MG og kopiere dem til højre. Færdig.
(Fjern arkbeskyttelse!)</t>
  </si>
  <si>
    <t>For at forudsige holdene i KO-runden skal du indtaste holdnumrene i de gule felter.</t>
  </si>
  <si>
    <t>Faktorerne for de enkelte kategorier og andre forudindstillinger kan vælges på arbejdsarket 'PrSettings'.</t>
  </si>
  <si>
    <t>Adgang til fil</t>
  </si>
  <si>
    <t>Arbejdsark</t>
  </si>
  <si>
    <t>Endelig vinder:</t>
  </si>
  <si>
    <t>Point for målforskel i tilfælde af uafgjort:</t>
  </si>
  <si>
    <t>Ja</t>
  </si>
  <si>
    <t>ingen</t>
  </si>
  <si>
    <t>Minimum antal for 'Mange mål' i tilfælde af uafgjort:</t>
  </si>
  <si>
    <t>Minimum antal for en stor målforskel:</t>
  </si>
  <si>
    <t>Skal der gives point for målforskel i tilfælde af uafgjort?
Mange er vant til det. Men af ??logiske årsager er disse gratispoint, fordi målforskellen i dette tilfælde automatisk er korrekt. I indstillingerne ovenfor kan du derfor vælge 'ja' eller 'nej'.</t>
  </si>
  <si>
    <t>Minimum antal for en stor sum af mål:</t>
  </si>
  <si>
    <t>I ottendedelsfinalerne, kvartfinalerne og semifinalerne forudsiges resultatet uden straffesparkskonkurrence. En uafgjort kan også indgå. I finalen og tredjepladsen skal den samlede score (inklusive straffesparkskonkurrencer) indtastes.</t>
  </si>
  <si>
    <t>Dagligt skema</t>
  </si>
  <si>
    <t>Match nr.</t>
  </si>
  <si>
    <t>Hold</t>
  </si>
  <si>
    <t>Tid</t>
  </si>
  <si>
    <t>Hold 1</t>
  </si>
  <si>
    <t>Hold 2</t>
  </si>
  <si>
    <t>8-delsfinale</t>
  </si>
  <si>
    <t>Dato</t>
  </si>
  <si>
    <t>Farvefavoritter</t>
  </si>
  <si>
    <t>Indtast gruppekoden her</t>
  </si>
  <si>
    <t>danish</t>
  </si>
  <si>
    <t>European Champion</t>
  </si>
  <si>
    <t>Campeón de Europa</t>
  </si>
  <si>
    <t>Campione Europeo</t>
  </si>
  <si>
    <t>Champion d'Europe</t>
  </si>
  <si>
    <t>Europameister</t>
  </si>
  <si>
    <t>Europees Kampioen</t>
  </si>
  <si>
    <t>Europamester</t>
  </si>
  <si>
    <t>Campeão Europeu</t>
  </si>
  <si>
    <t>Европейски шампион</t>
  </si>
  <si>
    <t>Wer das Tuppspiel nicht benötigt, kann diese Tabellenblätter auch löschen.</t>
  </si>
  <si>
    <t>Die Dateigröße des EURO-Spielplans (und damit auch die Ladezeit) reduziert sich dadurch erheblich.</t>
  </si>
  <si>
    <t>If you don't need any betting results, you can also delete these tables.</t>
  </si>
  <si>
    <t>This significantly reduces the file size of the EURO schedule (and therefore the loading time).</t>
  </si>
  <si>
    <t>Wer das nicht möchte, kann beim entsprechenden Faktor eine Null eintragen.
Man kann auch einzelne Optionen deaktivieren, indem man eine Mindestanzahl von 99 einträgt.</t>
  </si>
  <si>
    <t>Sind viele Tore gefallen, kann man auch Punkte für eine gute Annäherung an das Ergebnis vergeben. Es gibt 3 Fälle:</t>
  </si>
  <si>
    <t>Ако не желаете това, можете да въведете нула за съответния фактор.
Можете също така да деактивирате отделни опции, като въведете минимум 99.</t>
  </si>
  <si>
    <t>Ако са отбелязани много голове, могат да се присъждат и точки за добро приближение на резултата. Има 3 случая:</t>
  </si>
  <si>
    <t>Se não desejar isso,  poderá inserir um zero para o fator relevante.
Também pode desativar opções individuais inserindo um mínimo de 99."</t>
  </si>
  <si>
    <t>Hvis du ikke ønsker det, kan du indtaste et nul for den relevante faktor.
Du kan også deaktivere individuelle muligheder ved at indtaste minimum 99.</t>
  </si>
  <si>
    <t>Hvis der er scoret mange mål, kan der også gives point for en god tilnærmelse af resultatet. Der er 3 tilfælde:</t>
  </si>
  <si>
    <t>Om deze optie uit te zetten: kies '0' bij bovenstaande factoren, of vul '99' in waardoor de individuele opties uitgezet worden.</t>
  </si>
  <si>
    <t>Si vous ne le souhaitez pas, vous pouvez entrer un zéro pour le facteur pertinent.
Vous pouvez également désactiver des options individuelles en entrant un minimum de 99.</t>
  </si>
  <si>
    <t>Si de nombreux buts ont été marqués, des points peuvent également être attribués pour une bonne approximation du résultat. Il y a 3 cas :</t>
  </si>
  <si>
    <t>Se non lo desideri, puoi inserire uno zero per il fattore rilevante.
Puoi anche disattivare singole opzioni inserendo un minimo di 99.</t>
  </si>
  <si>
    <t>Se sono stati segnati molti gol, possono essere assegnati anche punti per una buona approssimazione del risultato. Ci sono 3 casi:</t>
  </si>
  <si>
    <t>Si no desea eso, puede ingresar un cero para el factor relevante.
También puede desactivar opciones individuales ingresando un mínimo de 99.</t>
  </si>
  <si>
    <t>Si se han marcado muchos goles, también se pueden otorgar puntos por una buena aproximación del resultado. Hay 3 casos:</t>
  </si>
  <si>
    <t>If you don't want that, you can enter a zero for the relevant factor.
You can also deactivate individual options by entering a minimum of 99.</t>
  </si>
  <si>
    <t>If many goals have been scored, points can also be awarded for a good approximation of the result. There are 3 cases:</t>
  </si>
  <si>
    <t>a) Abweichung von maximal 1 Tor bei einem Unentschieden
     z.B.  4:4  statt 5:5</t>
  </si>
  <si>
    <t>b) Abweichung von maximal 1 Tor bei der Tordifferenz
     z.B.  4:1 statt 5:1</t>
  </si>
  <si>
    <t>c) Afwijking van maximaal 1 doelpunt voor één team of voor beide teams. Een afwijking voor beide teams moet in dezelfde richting zijn,
bijvoorbeeld 5:1 in plaats van 6:2</t>
  </si>
  <si>
    <t>c) Desvio de no máximo 1 gol para uma equipe ou para ambas as equipes. Um desvio para ambas as equipes deve ser na mesma direção,
por exemplo, 5:1 em vez de 6:2</t>
  </si>
  <si>
    <t>в) Отклонение от максимум 1 гол за единия отбор или за двата отбора. Отклонението за двата отбора трябва да бъде в една и съща посока,
напр. 5:1 вместо 6:2</t>
  </si>
  <si>
    <t>a) Deviation of a maximum of 1 goal in a draw
     e.g. 4-4 instead of 5-5</t>
  </si>
  <si>
    <t>b) Deviation of a maximum of 1 goal in the goal difference
     e.g. 4-1 instead of 5-1</t>
  </si>
  <si>
    <t>c) Desviación de un máximo de 1 gol para un equipo o para ambos equipos. Una desviación para ambos equipos debe ser en la misma dirección,
por ejemplo 5-1 en lugar de 6-2</t>
  </si>
  <si>
    <t>b) Desviación de un máximo de 1 gol en la diferencia de goles
     por ejemplo 4-1 en lugar de 5-1</t>
  </si>
  <si>
    <t>a) Desviación de un máximo de 1 gol en caso de empate
     por ejemplo 4-4 en lugar de 5-5</t>
  </si>
  <si>
    <t>c) Deviazione di massimo 1 goal per una squadra o per entrambe le squadre. Una deviazione per entrambe le squadre deve essere nella stessa direzione,
ad esempio 5-1 invece di 6-2</t>
  </si>
  <si>
    <t>b) Deviazione da un massimo di 1 gol in differenza reti
     ad esempio 4-1 invece di 5-1</t>
  </si>
  <si>
    <t>a) Deviazione da un massimo di 1 goal in caso di parità
     ad esempio 4-4 invece di 5-5</t>
  </si>
  <si>
    <t>c) Déviation d'un maximum de 1 but pour une équipe ou pour les deux équipes. Une déviation pour les deux équipes doit être dans le même sens,
par exemple 5-1 au lieu de 6-2</t>
  </si>
  <si>
    <t>b) Déviation d'un maximum de 1 but dans la différence de buts
     par exemple 4-1 au lieu de 5-1</t>
  </si>
  <si>
    <t>a) Déviation d'un maximum de 1 but en cas d'égalité
     par exemple 4-4 au lieu de 5-5</t>
  </si>
  <si>
    <t>b) het verschil m.b.t. het voorspelde verschil in doelpunten is maximaal 1;
     bijvoorbeeld 4:1 in plaats van 5:1</t>
  </si>
  <si>
    <t>c) Afvigelse på maksimalt 1 mål for et hold eller for begge hold. En afvigelse for begge hold skal være i samme retning,
f.eks. 5-1 i stedet for 6-2</t>
  </si>
  <si>
    <t>b) Afvigelse fra maksimalt 1 mål i målforskel
     f.eks. 4-1 i stedet for 5-1</t>
  </si>
  <si>
    <t>a) Afvigelse fra maksimalt 1 mål i tilfælde af uafgjort
     f.eks. 4-4 i stedet for 5-5</t>
  </si>
  <si>
    <t>b) Diferença de no máximo 1 golo no saldo de golos
     por exemplo, 4:1 em vez de 5:1</t>
  </si>
  <si>
    <t>a) Diferença de no máximo 1 golo em caso de empate
     por exemplo, 4:4 em vez de 5:5</t>
  </si>
  <si>
    <t>б) Отклонение от максимум 1 гол в голова разлика
     напр. 4:1 вместо 5:1</t>
  </si>
  <si>
    <t>а) Отклонение от максимум 1 гол в случай на равенство
     напр. 4:4 вместо 5:5</t>
  </si>
  <si>
    <t>Fuso horário
do país anfitrião:</t>
  </si>
  <si>
    <t>Se foram marcados muitos golos, também podem ser atribuídos pontos para uma boa aproximação do resultado. São 3 casos:</t>
  </si>
  <si>
    <t>Em caso de empate, devem ser atribuídos pontos pelo saldo de golos?
Muitos estão acostumados com isso. Mas por razões lógicas estes são pontos grátis porque neste caso o saldo de golos é automaticamente bom. Nas configurações acima, você pode escolher 'sim' ou 'não'.</t>
  </si>
  <si>
    <t>Als er veel doelpunten zijn gescoord, kun je ook punten toekennen voor een goede benadering van het resultaat. Er zijn 3 gevallen:</t>
  </si>
  <si>
    <t>Points for goal difference in the event of a draw:</t>
  </si>
  <si>
    <t>Minimum number for 'Many Goals' in the event of a draw:</t>
  </si>
  <si>
    <t>In the event of a draw, should points be awarded for goal difference?
Many are used to it. But for logical reasons these are free points because in this case the goal difference is automatically correct. In the settings above you can therefore choose 'yes' or 'no'.</t>
  </si>
  <si>
    <t>a) Afwijking van maximaal 1 doelpunt bij gelijkspel
     bijvoorbeeld 4:4 in plaats van 5:5</t>
  </si>
  <si>
    <t>c) Abweichung von maximal 1 Tor bei einer Mannschaft oder bei beiden Mannschaften. Eine Abweichung bei beiden Mannschaften muss in dieselbe Richtung gehen,
     z.B.  5:1 statt 6:2</t>
  </si>
  <si>
    <t>c) Deviation of a maximum of 1 goal for one team or for both teams. A deviation for both teams must be in the same direction,
     e.g. 5-1 instead of 6-2</t>
  </si>
  <si>
    <t>https://hermann-baum.de/excel/UEFA_EURO/en/</t>
  </si>
  <si>
    <t>hb/vers. 1.8.5
2024-05-21</t>
  </si>
  <si>
    <t>Der erste Favorit wird auch auf dem Tabellenblatt 'EURO' hervorgehoben.</t>
  </si>
  <si>
    <t>De eerste favoriet wordt ook gemarkeerd op de 'EURO'-spreadsheet.</t>
  </si>
  <si>
    <t>The first favorite is also highlighted on the 'EURO' spreadsheet.</t>
  </si>
  <si>
    <t>Il primo favorito è evidenziato anche nel foglio di calcolo "EURO".</t>
  </si>
  <si>
    <t>El primer favorito también aparece destacado en la hoja de cálculo de la 'EURO'.</t>
  </si>
  <si>
    <t>Le premier favori est également mis en évidence sur la feuille de calcul « EURO ».</t>
  </si>
  <si>
    <t>Den første favorit er også fremhævet på 'EURO'-regnearket.</t>
  </si>
  <si>
    <t>O primeiro favorito também é destacado na planilha ‘EURO’.</t>
  </si>
  <si>
    <t>Първият фаворит също е подчертан в таблицата „ЕВРО“.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</si>
</sst>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407]ddd/\,\ d/mm/yy"/>
    <numFmt numFmtId="165" formatCode="ddd\,\ dd/mm/yyyy\ \ \ \ \ \ hh:mm"/>
    <numFmt numFmtId="166" formatCode="ddd\,\ dd/mm/yyyy\ \ \ \ \ \ \ \ \ hh:mm"/>
    <numFmt numFmtId="167" formatCode=";;;"/>
    <numFmt numFmtId="168" formatCode="#,##0.000000"/>
    <numFmt numFmtId="169" formatCode="#,##0.0000000"/>
    <numFmt numFmtId="170" formatCode="ddd\,\ dd/mm/yyyy\ "/>
    <numFmt numFmtId="171" formatCode="h:mm;@"/>
  </numFmts>
  <fonts count="104"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
      <sz val="12"/>
      <name val="Calibri"/>
      <family val="2"/>
      <scheme val="minor"/>
    </font>
    <font>
      <b/>
      <sz val="11"/>
      <color rgb="FF0070C0"/>
      <name val="Calibri"/>
      <family val="2"/>
      <scheme val="minor"/>
    </font>
    <font>
      <sz val="11"/>
      <color rgb="FF0070C0"/>
      <name val="Calibri"/>
      <family val="2"/>
      <scheme val="minor"/>
    </font>
    <font>
      <b/>
      <sz val="11"/>
      <name val="Calibri"/>
      <family val="2"/>
      <scheme val="minor"/>
    </font>
    <font>
      <b/>
      <sz val="12"/>
      <name val="Calibri"/>
      <family val="2"/>
      <scheme val="minor"/>
    </font>
    <font>
      <sz val="18"/>
      <color theme="1"/>
      <name val="Calibri"/>
      <family val="2"/>
      <scheme val="minor"/>
    </font>
    <font>
      <b/>
      <sz val="18"/>
      <color rgb="FF0070C0"/>
      <name val="Calibri"/>
      <family val="2"/>
      <scheme val="minor"/>
    </font>
    <font>
      <b/>
      <sz val="14"/>
      <color rgb="FFDE500A"/>
      <name val="Calibri"/>
      <family val="2"/>
      <scheme val="minor"/>
    </font>
    <font>
      <sz val="14"/>
      <color rgb="FFDE500A"/>
      <name val="Calibri"/>
      <family val="2"/>
      <scheme val="minor"/>
    </font>
    <font>
      <sz val="11"/>
      <color theme="1" tint="0.34998626667073579"/>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sz val="7"/>
      <color theme="1"/>
      <name val="Calibri"/>
      <family val="2"/>
      <scheme val="minor"/>
    </font>
  </fonts>
  <fills count="31">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0FDCE"/>
        <bgColor indexed="64"/>
      </patternFill>
    </fill>
    <fill>
      <patternFill patternType="solid">
        <fgColor rgb="FFFFEEDB"/>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375">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n">
        <color theme="2" tint="-9.9948118533890809E-2"/>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bottom/>
      <diagonal/>
    </border>
    <border>
      <left style="thick">
        <color theme="2" tint="-0.24994659260841701"/>
      </left>
      <right/>
      <top style="thin">
        <color theme="2" tint="-0.24994659260841701"/>
      </top>
      <bottom style="thin">
        <color theme="2" tint="-0.24994659260841701"/>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right/>
      <top style="thin">
        <color theme="0" tint="-0.14996795556505021"/>
      </top>
      <bottom/>
      <diagonal/>
    </border>
    <border>
      <left/>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thin">
        <color theme="2" tint="-0.499984740745262"/>
      </left>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ck">
        <color theme="0" tint="-0.24994659260841701"/>
      </left>
      <right style="thin">
        <color theme="0" tint="-0.14996795556505021"/>
      </right>
      <top style="thick">
        <color theme="0" tint="-0.24994659260841701"/>
      </top>
      <bottom style="medium">
        <color theme="0" tint="-0.24994659260841701"/>
      </bottom>
      <diagonal/>
    </border>
    <border>
      <left style="thin">
        <color theme="0" tint="-0.14996795556505021"/>
      </left>
      <right style="thin">
        <color theme="0" tint="-0.14996795556505021"/>
      </right>
      <top style="thick">
        <color theme="0" tint="-0.24994659260841701"/>
      </top>
      <bottom style="medium">
        <color theme="0" tint="-0.24994659260841701"/>
      </bottom>
      <diagonal/>
    </border>
    <border>
      <left style="thin">
        <color theme="0" tint="-0.14996795556505021"/>
      </left>
      <right style="thick">
        <color theme="0" tint="-0.24994659260841701"/>
      </right>
      <top style="thick">
        <color theme="0" tint="-0.24994659260841701"/>
      </top>
      <bottom style="medium">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17600024414813E-2"/>
      </right>
      <top style="thin">
        <color theme="2" tint="-9.9948118533890809E-2"/>
      </top>
      <bottom style="double">
        <color theme="2" tint="-0.24994659260841701"/>
      </bottom>
      <diagonal/>
    </border>
    <border>
      <left style="thin">
        <color theme="2" tint="-9.9917600024414813E-2"/>
      </left>
      <right style="thin">
        <color theme="2" tint="-9.9917600024414813E-2"/>
      </right>
      <top style="thin">
        <color theme="2" tint="-9.9948118533890809E-2"/>
      </top>
      <bottom style="double">
        <color theme="2" tint="-0.24994659260841701"/>
      </bottom>
      <diagonal/>
    </border>
    <border>
      <left style="thin">
        <color theme="2" tint="-9.9917600024414813E-2"/>
      </left>
      <right style="thick">
        <color theme="2" tint="-0.24994659260841701"/>
      </right>
      <top style="thin">
        <color theme="2" tint="-9.9948118533890809E-2"/>
      </top>
      <bottom style="double">
        <color theme="2" tint="-0.24994659260841701"/>
      </bottom>
      <diagonal/>
    </border>
    <border>
      <left style="thick">
        <color rgb="FFD8D8D8"/>
      </left>
      <right style="thick">
        <color rgb="FF5B9BD5"/>
      </right>
      <top style="medium">
        <color rgb="FFD8D8D8"/>
      </top>
      <bottom style="medium">
        <color rgb="FFD8D8D8"/>
      </bottom>
      <diagonal/>
    </border>
    <border>
      <left style="thick">
        <color rgb="FFD8D8D8"/>
      </left>
      <right style="thick">
        <color rgb="FF5B9BD5"/>
      </right>
      <top/>
      <bottom style="medium">
        <color rgb="FFD8D8D8"/>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0691854609822"/>
      </left>
      <right style="medium">
        <color theme="0" tint="-0.14993743705557422"/>
      </right>
      <top style="thin">
        <color theme="0" tint="-0.14996795556505021"/>
      </top>
      <bottom style="thin">
        <color theme="0" tint="-0.14996795556505021"/>
      </bottom>
      <diagonal/>
    </border>
    <border>
      <left/>
      <right style="medium">
        <color theme="0" tint="-0.14993743705557422"/>
      </right>
      <top style="thin">
        <color theme="0" tint="-0.14996795556505021"/>
      </top>
      <bottom style="thin">
        <color theme="0" tint="-0.14996795556505021"/>
      </bottom>
      <diagonal/>
    </border>
    <border>
      <left style="medium">
        <color theme="0" tint="-0.14993743705557422"/>
      </left>
      <right/>
      <top style="thin">
        <color theme="0" tint="-0.14996795556505021"/>
      </top>
      <bottom style="thin">
        <color theme="0" tint="-0.14996795556505021"/>
      </bottom>
      <diagonal/>
    </border>
    <border>
      <left style="medium">
        <color theme="0" tint="-0.14993743705557422"/>
      </left>
      <right/>
      <top/>
      <bottom/>
      <diagonal/>
    </border>
    <border>
      <left/>
      <right style="medium">
        <color theme="0" tint="-0.14993743705557422"/>
      </right>
      <top style="thin">
        <color theme="0" tint="-0.14996795556505021"/>
      </top>
      <bottom/>
      <diagonal/>
    </border>
    <border>
      <left/>
      <right style="medium">
        <color theme="0" tint="-0.14993743705557422"/>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medium">
        <color theme="0" tint="-0.14993743705557422"/>
      </left>
      <right style="medium">
        <color theme="0" tint="-0.14990691854609822"/>
      </right>
      <top style="thin">
        <color theme="0" tint="-0.14996795556505021"/>
      </top>
      <bottom/>
      <diagonal/>
    </border>
    <border>
      <left style="medium">
        <color theme="0" tint="-0.14990691854609822"/>
      </left>
      <right style="medium">
        <color theme="0" tint="-0.14993743705557422"/>
      </right>
      <top style="thin">
        <color theme="0" tint="-0.14996795556505021"/>
      </top>
      <bottom/>
      <diagonal/>
    </border>
    <border>
      <left style="medium">
        <color theme="0" tint="-0.14993743705557422"/>
      </left>
      <right style="medium">
        <color theme="0" tint="-0.14990691854609822"/>
      </right>
      <top style="thin">
        <color theme="2" tint="-9.9948118533890809E-2"/>
      </top>
      <bottom style="thin">
        <color theme="0" tint="-0.14996795556505021"/>
      </bottom>
      <diagonal/>
    </border>
    <border>
      <left style="medium">
        <color theme="0" tint="-0.14990691854609822"/>
      </left>
      <right style="medium">
        <color theme="0" tint="-0.14993743705557422"/>
      </right>
      <top style="thin">
        <color theme="2" tint="-9.9948118533890809E-2"/>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medium">
        <color theme="0" tint="-0.14990691854609822"/>
      </left>
      <right style="medium">
        <color theme="0" tint="-0.14993743705557422"/>
      </right>
      <top style="thin">
        <color theme="0" tint="-0.14996795556505021"/>
      </top>
      <bottom style="thick">
        <color theme="4"/>
      </bottom>
      <diagonal/>
    </border>
  </borders>
  <cellStyleXfs count="2">
    <xf numFmtId="0" fontId="0" fillId="0" borderId="0"/>
    <xf numFmtId="0" fontId="34" fillId="0" borderId="0" applyNumberFormat="0" applyFill="0" applyBorder="0" applyAlignment="0" applyProtection="0"/>
  </cellStyleXfs>
  <cellXfs count="1026">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5" fillId="0" borderId="0" xfId="0" applyFont="1" applyAlignment="1">
      <alignment horizontal="center"/>
    </xf>
    <xf numFmtId="0" fontId="12"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9" fillId="0" borderId="0" xfId="0" applyFont="1" applyAlignment="1">
      <alignment horizontal="center" vertical="center"/>
    </xf>
    <xf numFmtId="0" fontId="24"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7" fillId="0" borderId="0" xfId="0" applyFont="1" applyAlignment="1">
      <alignment horizontal="center"/>
    </xf>
    <xf numFmtId="0" fontId="28" fillId="0" borderId="0" xfId="0" applyFont="1"/>
    <xf numFmtId="0" fontId="0" fillId="0" borderId="17" xfId="0" applyBorder="1" applyAlignment="1">
      <alignment horizontal="right" indent="1"/>
    </xf>
    <xf numFmtId="0" fontId="0" fillId="0" borderId="19" xfId="0" applyBorder="1" applyAlignment="1">
      <alignment horizontal="right" indent="1"/>
    </xf>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6"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0" xfId="0" applyBorder="1" applyAlignment="1">
      <alignment horizontal="left" indent="1"/>
    </xf>
    <xf numFmtId="0" fontId="0" fillId="7" borderId="0" xfId="0" applyFill="1" applyAlignment="1">
      <alignment horizontal="right" indent="2"/>
    </xf>
    <xf numFmtId="0" fontId="0" fillId="7" borderId="51" xfId="0" applyFill="1" applyBorder="1" applyAlignment="1">
      <alignment horizontal="left" indent="1"/>
    </xf>
    <xf numFmtId="0" fontId="0" fillId="0" borderId="52" xfId="0"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37" fillId="0" borderId="0" xfId="0" applyFont="1" applyAlignment="1">
      <alignment horizontal="center"/>
    </xf>
    <xf numFmtId="0" fontId="0" fillId="6" borderId="55" xfId="0" applyFill="1" applyBorder="1" applyAlignment="1">
      <alignment horizontal="center"/>
    </xf>
    <xf numFmtId="0" fontId="0" fillId="3" borderId="0" xfId="0" applyFill="1" applyAlignment="1">
      <alignment horizontal="left"/>
    </xf>
    <xf numFmtId="0" fontId="0" fillId="3" borderId="20" xfId="0" applyFill="1" applyBorder="1"/>
    <xf numFmtId="0" fontId="2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6" fillId="0" borderId="0" xfId="0" applyFont="1"/>
    <xf numFmtId="0" fontId="5" fillId="0" borderId="0" xfId="0" applyFont="1"/>
    <xf numFmtId="0" fontId="35" fillId="0" borderId="0" xfId="0" applyFont="1" applyAlignment="1">
      <alignment horizontal="center"/>
    </xf>
    <xf numFmtId="0" fontId="38" fillId="0" borderId="0" xfId="0" applyFont="1" applyAlignment="1">
      <alignment horizontal="left" vertical="center"/>
    </xf>
    <xf numFmtId="0" fontId="13" fillId="0" borderId="0" xfId="0" applyFont="1" applyAlignment="1">
      <alignment horizontal="center" vertical="top"/>
    </xf>
    <xf numFmtId="0" fontId="0" fillId="0" borderId="0" xfId="0" applyAlignment="1">
      <alignment vertical="top"/>
    </xf>
    <xf numFmtId="0" fontId="31" fillId="0" borderId="0" xfId="0" applyFont="1"/>
    <xf numFmtId="0" fontId="12" fillId="0" borderId="0" xfId="0" applyFont="1" applyAlignment="1">
      <alignment vertical="top"/>
    </xf>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0" fontId="0" fillId="0" borderId="60" xfId="0" applyBorder="1" applyAlignment="1">
      <alignment horizontal="left" indent="1"/>
    </xf>
    <xf numFmtId="165" fontId="0" fillId="0" borderId="0" xfId="0" applyNumberFormat="1" applyAlignment="1">
      <alignment horizontal="right" indent="2"/>
    </xf>
    <xf numFmtId="0" fontId="4" fillId="7" borderId="61" xfId="0" applyFont="1" applyFill="1" applyBorder="1"/>
    <xf numFmtId="0" fontId="42" fillId="0" borderId="0" xfId="0" applyFont="1"/>
    <xf numFmtId="0" fontId="0" fillId="5" borderId="45"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5" fillId="0" borderId="34" xfId="0" applyFont="1" applyBorder="1" applyAlignment="1">
      <alignment horizontal="left" indent="1"/>
    </xf>
    <xf numFmtId="0" fontId="0" fillId="0" borderId="35" xfId="0" applyBorder="1" applyAlignment="1">
      <alignment horizontal="left" indent="1"/>
    </xf>
    <xf numFmtId="0" fontId="0" fillId="0" borderId="56" xfId="0" applyBorder="1" applyAlignment="1">
      <alignment horizontal="left" indent="1"/>
    </xf>
    <xf numFmtId="0" fontId="14" fillId="0" borderId="0" xfId="0" applyFont="1" applyAlignment="1">
      <alignment horizontal="center" vertical="center"/>
    </xf>
    <xf numFmtId="0" fontId="14" fillId="0" borderId="0" xfId="0" applyFont="1" applyAlignment="1">
      <alignment horizontal="center" vertical="top"/>
    </xf>
    <xf numFmtId="0" fontId="44" fillId="0" borderId="0" xfId="0" applyFont="1" applyAlignment="1">
      <alignment horizontal="right"/>
    </xf>
    <xf numFmtId="0" fontId="45" fillId="0" borderId="0" xfId="0" applyFont="1" applyAlignment="1">
      <alignment horizontal="right"/>
    </xf>
    <xf numFmtId="0" fontId="4" fillId="0" borderId="0" xfId="0" applyFont="1" applyAlignment="1">
      <alignment horizontal="center"/>
    </xf>
    <xf numFmtId="0" fontId="0" fillId="0" borderId="64" xfId="0" applyBorder="1"/>
    <xf numFmtId="0" fontId="0" fillId="0" borderId="65" xfId="0" applyBorder="1" applyAlignment="1">
      <alignment horizontal="right" indent="1"/>
    </xf>
    <xf numFmtId="0" fontId="0" fillId="0" borderId="66" xfId="0" applyBorder="1" applyAlignment="1">
      <alignment horizontal="center"/>
    </xf>
    <xf numFmtId="0" fontId="0" fillId="0" borderId="63" xfId="0" applyBorder="1" applyAlignment="1">
      <alignment horizontal="center"/>
    </xf>
    <xf numFmtId="0" fontId="0" fillId="3" borderId="27" xfId="0" applyFill="1" applyBorder="1"/>
    <xf numFmtId="0" fontId="0" fillId="0" borderId="25" xfId="0" applyBorder="1" applyAlignment="1">
      <alignment horizontal="center"/>
    </xf>
    <xf numFmtId="0" fontId="46" fillId="0" borderId="0" xfId="0" applyFont="1"/>
    <xf numFmtId="0" fontId="4" fillId="0" borderId="0" xfId="0" applyFont="1" applyAlignment="1">
      <alignment horizontal="center" wrapText="1"/>
    </xf>
    <xf numFmtId="0" fontId="4" fillId="0" borderId="0" xfId="0" applyFont="1"/>
    <xf numFmtId="0" fontId="4" fillId="7" borderId="0" xfId="0" applyFont="1" applyFill="1" applyAlignment="1">
      <alignment horizontal="center"/>
    </xf>
    <xf numFmtId="0" fontId="0" fillId="0" borderId="0" xfId="0" quotePrefix="1" applyAlignment="1">
      <alignment horizontal="center"/>
    </xf>
    <xf numFmtId="0" fontId="48" fillId="0" borderId="0" xfId="0" applyFont="1"/>
    <xf numFmtId="0" fontId="20" fillId="0" borderId="0" xfId="0" applyFont="1" applyAlignment="1">
      <alignment horizontal="center" vertical="center" wrapText="1"/>
    </xf>
    <xf numFmtId="0" fontId="2" fillId="0" borderId="0" xfId="0" applyFont="1" applyAlignment="1">
      <alignment horizontal="center" vertical="center"/>
    </xf>
    <xf numFmtId="0" fontId="4" fillId="0" borderId="76" xfId="0" applyFont="1" applyBorder="1" applyAlignment="1">
      <alignment horizontal="center"/>
    </xf>
    <xf numFmtId="0" fontId="22" fillId="0" borderId="77" xfId="0" applyFont="1" applyBorder="1" applyAlignment="1">
      <alignment horizontal="center" wrapText="1"/>
    </xf>
    <xf numFmtId="0" fontId="0" fillId="0" borderId="78" xfId="0" applyBorder="1"/>
    <xf numFmtId="0" fontId="0" fillId="7" borderId="79" xfId="0" applyFill="1" applyBorder="1" applyAlignment="1">
      <alignment horizontal="center" vertical="center"/>
    </xf>
    <xf numFmtId="0" fontId="0" fillId="0" borderId="80" xfId="0" applyBorder="1" applyAlignment="1">
      <alignment horizontal="center" vertical="center"/>
    </xf>
    <xf numFmtId="0" fontId="0" fillId="7" borderId="82"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0" borderId="49" xfId="0" applyBorder="1" applyAlignment="1">
      <alignment horizontal="left" indent="1"/>
    </xf>
    <xf numFmtId="0" fontId="0" fillId="0" borderId="83" xfId="0" applyBorder="1" applyAlignment="1">
      <alignment horizontal="left" indent="1"/>
    </xf>
    <xf numFmtId="0" fontId="22" fillId="0" borderId="88" xfId="0" applyFont="1" applyBorder="1" applyAlignment="1">
      <alignment horizontal="center" wrapText="1"/>
    </xf>
    <xf numFmtId="0" fontId="29" fillId="0" borderId="0" xfId="0" applyFont="1" applyAlignment="1">
      <alignment vertical="top" wrapText="1"/>
    </xf>
    <xf numFmtId="0" fontId="50" fillId="0" borderId="0" xfId="0" applyFont="1" applyAlignment="1">
      <alignment horizontal="center" vertical="center"/>
    </xf>
    <xf numFmtId="0" fontId="0" fillId="14" borderId="89" xfId="0" applyFill="1" applyBorder="1"/>
    <xf numFmtId="0" fontId="0" fillId="14" borderId="91" xfId="0" applyFill="1" applyBorder="1"/>
    <xf numFmtId="0" fontId="0" fillId="14" borderId="92" xfId="0" applyFill="1" applyBorder="1"/>
    <xf numFmtId="0" fontId="0" fillId="14" borderId="93" xfId="0" applyFill="1" applyBorder="1"/>
    <xf numFmtId="0" fontId="0" fillId="14" borderId="94" xfId="0" applyFill="1" applyBorder="1"/>
    <xf numFmtId="0" fontId="0" fillId="14" borderId="95" xfId="0" applyFill="1" applyBorder="1"/>
    <xf numFmtId="0" fontId="0" fillId="14" borderId="96" xfId="0" applyFill="1" applyBorder="1"/>
    <xf numFmtId="0" fontId="0" fillId="14" borderId="90" xfId="0" applyFill="1" applyBorder="1"/>
    <xf numFmtId="0" fontId="0" fillId="5" borderId="46" xfId="0" applyFill="1" applyBorder="1" applyAlignment="1" applyProtection="1">
      <alignment horizontal="left" vertical="top" wrapText="1" indent="1"/>
      <protection locked="0"/>
    </xf>
    <xf numFmtId="0" fontId="33" fillId="4" borderId="72" xfId="0" applyFont="1" applyFill="1" applyBorder="1" applyAlignment="1">
      <alignment horizontal="center"/>
    </xf>
    <xf numFmtId="0" fontId="0" fillId="14" borderId="73" xfId="0" applyFill="1" applyBorder="1" applyAlignment="1">
      <alignment horizontal="center"/>
    </xf>
    <xf numFmtId="0" fontId="0" fillId="14" borderId="74" xfId="0" applyFill="1" applyBorder="1" applyAlignment="1">
      <alignment horizontal="center"/>
    </xf>
    <xf numFmtId="0" fontId="33" fillId="4" borderId="73" xfId="0" applyFont="1" applyFill="1" applyBorder="1" applyAlignment="1">
      <alignment horizontal="center"/>
    </xf>
    <xf numFmtId="0" fontId="0" fillId="14" borderId="75" xfId="0" applyFill="1" applyBorder="1" applyAlignment="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0" fontId="25" fillId="0" borderId="0" xfId="0" applyFont="1" applyAlignment="1">
      <alignment horizontal="left"/>
    </xf>
    <xf numFmtId="0" fontId="0" fillId="0" borderId="0" xfId="0" applyAlignment="1">
      <alignment vertical="center" wrapText="1"/>
    </xf>
    <xf numFmtId="0" fontId="26" fillId="0" borderId="0" xfId="0" applyFont="1" applyAlignment="1">
      <alignment horizontal="right"/>
    </xf>
    <xf numFmtId="0" fontId="26" fillId="0" borderId="0" xfId="0" applyFont="1" applyAlignment="1">
      <alignment horizontal="left" indent="1"/>
    </xf>
    <xf numFmtId="0" fontId="0" fillId="10" borderId="101" xfId="0" applyFill="1" applyBorder="1" applyAlignment="1" applyProtection="1">
      <alignment horizontal="left" vertical="top" wrapText="1" indent="1"/>
      <protection locked="0"/>
    </xf>
    <xf numFmtId="0" fontId="4" fillId="4" borderId="102" xfId="0" applyFont="1" applyFill="1" applyBorder="1" applyAlignment="1">
      <alignment horizontal="center" vertical="center" wrapText="1"/>
    </xf>
    <xf numFmtId="0" fontId="0" fillId="14" borderId="72" xfId="0" applyFill="1" applyBorder="1" applyAlignment="1">
      <alignment horizontal="center"/>
    </xf>
    <xf numFmtId="0" fontId="4" fillId="0" borderId="76" xfId="0" applyFont="1" applyBorder="1" applyAlignment="1">
      <alignment horizontal="center" vertical="center" wrapText="1"/>
    </xf>
    <xf numFmtId="0" fontId="0" fillId="7" borderId="51" xfId="0" applyFill="1" applyBorder="1" applyAlignment="1">
      <alignment horizontal="center" vertical="center"/>
    </xf>
    <xf numFmtId="0" fontId="35" fillId="0" borderId="105" xfId="0" applyFont="1" applyBorder="1" applyAlignment="1">
      <alignment horizontal="left" indent="1"/>
    </xf>
    <xf numFmtId="0" fontId="0" fillId="0" borderId="106" xfId="0" applyBorder="1" applyAlignment="1">
      <alignment horizontal="left" indent="1"/>
    </xf>
    <xf numFmtId="0" fontId="0" fillId="0" borderId="107" xfId="0" applyBorder="1" applyAlignment="1">
      <alignment horizontal="left" indent="1"/>
    </xf>
    <xf numFmtId="0" fontId="0" fillId="0" borderId="33" xfId="0" applyBorder="1" applyAlignment="1">
      <alignment horizontal="left" indent="1"/>
    </xf>
    <xf numFmtId="0" fontId="0" fillId="2" borderId="86" xfId="0" applyFill="1" applyBorder="1" applyAlignment="1" applyProtection="1">
      <alignment horizontal="center"/>
      <protection locked="0"/>
    </xf>
    <xf numFmtId="0" fontId="0" fillId="2" borderId="49" xfId="0" applyFill="1" applyBorder="1" applyAlignment="1" applyProtection="1">
      <alignment horizontal="center"/>
      <protection locked="0"/>
    </xf>
    <xf numFmtId="0" fontId="0" fillId="2" borderId="87" xfId="0" applyFill="1" applyBorder="1" applyAlignment="1" applyProtection="1">
      <alignment horizontal="center"/>
      <protection locked="0"/>
    </xf>
    <xf numFmtId="0" fontId="0" fillId="2" borderId="59" xfId="0" applyFill="1" applyBorder="1" applyAlignment="1" applyProtection="1">
      <alignment horizontal="center"/>
      <protection locked="0"/>
    </xf>
    <xf numFmtId="0" fontId="0" fillId="0" borderId="68" xfId="0" applyBorder="1" applyAlignment="1">
      <alignment horizontal="right" indent="2"/>
    </xf>
    <xf numFmtId="0" fontId="0" fillId="0" borderId="69" xfId="0" applyBorder="1" applyAlignment="1">
      <alignment horizontal="right" indent="2"/>
    </xf>
    <xf numFmtId="165" fontId="0" fillId="0" borderId="108" xfId="0" applyNumberFormat="1" applyBorder="1" applyAlignment="1">
      <alignment horizontal="right" indent="2"/>
    </xf>
    <xf numFmtId="0" fontId="0" fillId="0" borderId="59" xfId="0" applyBorder="1" applyAlignment="1">
      <alignment horizontal="left" indent="1"/>
    </xf>
    <xf numFmtId="0" fontId="0" fillId="0" borderId="109" xfId="0" applyBorder="1" applyAlignment="1">
      <alignment horizontal="center"/>
    </xf>
    <xf numFmtId="0" fontId="0" fillId="0" borderId="110" xfId="0" applyBorder="1" applyAlignment="1">
      <alignment horizontal="left" indent="1"/>
    </xf>
    <xf numFmtId="0" fontId="0" fillId="0" borderId="111" xfId="0" applyBorder="1" applyAlignment="1">
      <alignment horizontal="center"/>
    </xf>
    <xf numFmtId="0" fontId="0" fillId="0" borderId="112" xfId="0" applyBorder="1" applyAlignment="1">
      <alignment horizontal="left" indent="1"/>
    </xf>
    <xf numFmtId="0" fontId="0" fillId="0" borderId="113" xfId="0" applyBorder="1" applyAlignment="1">
      <alignment horizontal="center"/>
    </xf>
    <xf numFmtId="0" fontId="0" fillId="0" borderId="114" xfId="0" applyBorder="1" applyAlignment="1">
      <alignment horizontal="left" indent="1"/>
    </xf>
    <xf numFmtId="0" fontId="0" fillId="0" borderId="115" xfId="0" applyBorder="1"/>
    <xf numFmtId="0" fontId="0" fillId="0" borderId="116" xfId="0" applyBorder="1"/>
    <xf numFmtId="0" fontId="0" fillId="14" borderId="117" xfId="0" applyFill="1" applyBorder="1" applyAlignment="1">
      <alignment horizontal="center"/>
    </xf>
    <xf numFmtId="0" fontId="53" fillId="0" borderId="0" xfId="0" applyFont="1"/>
    <xf numFmtId="0" fontId="0" fillId="5" borderId="45" xfId="0" applyFill="1" applyBorder="1" applyAlignment="1">
      <alignment horizontal="left" indent="1"/>
    </xf>
    <xf numFmtId="0" fontId="0" fillId="14" borderId="127" xfId="0" applyFill="1" applyBorder="1" applyAlignment="1">
      <alignment horizontal="center"/>
    </xf>
    <xf numFmtId="0" fontId="33" fillId="4" borderId="118" xfId="0" applyFont="1" applyFill="1" applyBorder="1"/>
    <xf numFmtId="0" fontId="33" fillId="4" borderId="48" xfId="0" applyFont="1" applyFill="1" applyBorder="1" applyAlignment="1">
      <alignment horizontal="left" indent="1"/>
    </xf>
    <xf numFmtId="0" fontId="4" fillId="0" borderId="26" xfId="0" applyFont="1" applyBorder="1" applyAlignment="1">
      <alignment horizontal="center"/>
    </xf>
    <xf numFmtId="0" fontId="4" fillId="0" borderId="21" xfId="0" applyFont="1" applyBorder="1" applyAlignment="1">
      <alignment horizontal="center"/>
    </xf>
    <xf numFmtId="167" fontId="0" fillId="0" borderId="0" xfId="0" applyNumberFormat="1" applyAlignment="1">
      <alignment horizontal="right"/>
    </xf>
    <xf numFmtId="0" fontId="0" fillId="2" borderId="128" xfId="0" applyFill="1" applyBorder="1"/>
    <xf numFmtId="0" fontId="0" fillId="2" borderId="129" xfId="0" applyFill="1" applyBorder="1" applyAlignment="1">
      <alignment horizontal="center"/>
    </xf>
    <xf numFmtId="0" fontId="0" fillId="2" borderId="130" xfId="0" applyFill="1" applyBorder="1"/>
    <xf numFmtId="0" fontId="0" fillId="2" borderId="131" xfId="0" applyFill="1" applyBorder="1"/>
    <xf numFmtId="0" fontId="0" fillId="2" borderId="132" xfId="0" applyFill="1" applyBorder="1" applyAlignment="1">
      <alignment horizontal="center"/>
    </xf>
    <xf numFmtId="0" fontId="0" fillId="2" borderId="133" xfId="0" applyFill="1" applyBorder="1"/>
    <xf numFmtId="0" fontId="0" fillId="2" borderId="130" xfId="0" applyFill="1" applyBorder="1" applyAlignment="1">
      <alignment horizontal="left"/>
    </xf>
    <xf numFmtId="0" fontId="0" fillId="2" borderId="133" xfId="0" applyFill="1" applyBorder="1" applyAlignment="1">
      <alignment horizontal="left"/>
    </xf>
    <xf numFmtId="0" fontId="0" fillId="0" borderId="134" xfId="0" applyBorder="1"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55" fillId="0" borderId="19" xfId="0" applyFont="1" applyBorder="1"/>
    <xf numFmtId="0" fontId="55" fillId="0" borderId="17" xfId="0" applyFont="1" applyBorder="1"/>
    <xf numFmtId="0" fontId="0" fillId="5" borderId="0" xfId="0" applyFill="1" applyAlignment="1">
      <alignment horizontal="center"/>
    </xf>
    <xf numFmtId="0" fontId="0" fillId="5" borderId="0" xfId="0" applyFill="1"/>
    <xf numFmtId="0" fontId="0" fillId="5" borderId="137" xfId="0" applyFill="1" applyBorder="1" applyAlignment="1">
      <alignment horizontal="center"/>
    </xf>
    <xf numFmtId="0" fontId="0" fillId="5" borderId="67" xfId="0" applyFill="1" applyBorder="1" applyAlignment="1">
      <alignment horizontal="center"/>
    </xf>
    <xf numFmtId="168" fontId="0" fillId="0" borderId="0" xfId="0" applyNumberFormat="1"/>
    <xf numFmtId="3" fontId="0" fillId="0" borderId="0" xfId="0" applyNumberFormat="1"/>
    <xf numFmtId="0" fontId="22" fillId="0" borderId="29" xfId="0" applyFont="1" applyBorder="1" applyAlignment="1">
      <alignment horizontal="center"/>
    </xf>
    <xf numFmtId="0" fontId="0" fillId="0" borderId="67" xfId="0" applyBorder="1" applyAlignment="1">
      <alignment horizontal="center"/>
    </xf>
    <xf numFmtId="0" fontId="0" fillId="0" borderId="141" xfId="0" applyBorder="1"/>
    <xf numFmtId="0" fontId="0" fillId="0" borderId="142" xfId="0" applyBorder="1" applyAlignment="1">
      <alignment horizontal="center"/>
    </xf>
    <xf numFmtId="0" fontId="0" fillId="0" borderId="142" xfId="0" applyBorder="1"/>
    <xf numFmtId="0" fontId="0" fillId="0" borderId="144" xfId="0" applyBorder="1"/>
    <xf numFmtId="0" fontId="0" fillId="0" borderId="145" xfId="0" applyBorder="1"/>
    <xf numFmtId="0" fontId="0" fillId="0" borderId="146" xfId="0" applyBorder="1" applyAlignment="1">
      <alignment horizontal="center"/>
    </xf>
    <xf numFmtId="0" fontId="0" fillId="0" borderId="146" xfId="0" applyBorder="1"/>
    <xf numFmtId="0" fontId="0" fillId="6" borderId="148" xfId="0" applyFill="1" applyBorder="1"/>
    <xf numFmtId="3" fontId="0" fillId="0" borderId="0" xfId="0" applyNumberFormat="1" applyAlignment="1">
      <alignment horizontal="center"/>
    </xf>
    <xf numFmtId="0" fontId="43" fillId="0" borderId="0" xfId="0" applyFont="1" applyAlignment="1">
      <alignment vertical="center"/>
    </xf>
    <xf numFmtId="0" fontId="10" fillId="0" borderId="0" xfId="0" applyFont="1" applyAlignment="1">
      <alignment horizontal="center"/>
    </xf>
    <xf numFmtId="0" fontId="25" fillId="0" borderId="0" xfId="0" applyFont="1"/>
    <xf numFmtId="0" fontId="0" fillId="5" borderId="47" xfId="0" applyFill="1" applyBorder="1" applyAlignment="1">
      <alignment horizontal="left" indent="1"/>
    </xf>
    <xf numFmtId="0" fontId="39" fillId="0" borderId="0" xfId="0" applyFont="1"/>
    <xf numFmtId="0" fontId="39" fillId="0" borderId="0" xfId="0" applyFont="1" applyAlignment="1">
      <alignment horizontal="center" vertical="center"/>
    </xf>
    <xf numFmtId="0" fontId="41" fillId="0" borderId="0" xfId="0" applyFont="1" applyAlignment="1">
      <alignment horizontal="center"/>
    </xf>
    <xf numFmtId="0" fontId="53" fillId="10" borderId="157" xfId="0" applyFont="1" applyFill="1" applyBorder="1" applyAlignment="1">
      <alignment horizontal="center"/>
    </xf>
    <xf numFmtId="0" fontId="0" fillId="0" borderId="112" xfId="0" quotePrefix="1" applyBorder="1" applyAlignment="1">
      <alignment horizontal="left" indent="1"/>
    </xf>
    <xf numFmtId="0" fontId="9" fillId="0" borderId="0" xfId="0" applyFont="1" applyAlignment="1">
      <alignment vertical="center"/>
    </xf>
    <xf numFmtId="49" fontId="11" fillId="0" borderId="0" xfId="0" applyNumberFormat="1" applyFont="1" applyAlignment="1">
      <alignment horizontal="left" vertical="center"/>
    </xf>
    <xf numFmtId="49" fontId="12" fillId="0" borderId="0" xfId="0" applyNumberFormat="1" applyFont="1"/>
    <xf numFmtId="49" fontId="0" fillId="0" borderId="0" xfId="0" applyNumberFormat="1"/>
    <xf numFmtId="0" fontId="67" fillId="0" borderId="0" xfId="0" applyFont="1" applyAlignment="1">
      <alignment horizontal="center" vertical="center" wrapText="1"/>
    </xf>
    <xf numFmtId="0" fontId="50" fillId="0" borderId="161" xfId="0" applyFont="1" applyBorder="1" applyAlignment="1">
      <alignment horizontal="center" vertical="center" wrapText="1"/>
    </xf>
    <xf numFmtId="0" fontId="50" fillId="0" borderId="162" xfId="0" applyFont="1" applyBorder="1" applyAlignment="1">
      <alignment horizontal="center" vertical="center" wrapText="1"/>
    </xf>
    <xf numFmtId="0" fontId="68" fillId="0" borderId="163" xfId="0" applyFont="1" applyBorder="1" applyAlignment="1">
      <alignment horizontal="center" vertical="center" wrapText="1"/>
    </xf>
    <xf numFmtId="0" fontId="68" fillId="0" borderId="164" xfId="0" applyFont="1" applyBorder="1" applyAlignment="1">
      <alignment horizontal="center" vertical="center" wrapText="1"/>
    </xf>
    <xf numFmtId="0" fontId="68" fillId="0" borderId="165" xfId="0" applyFont="1" applyBorder="1" applyAlignment="1">
      <alignment horizontal="center" vertical="center" wrapText="1"/>
    </xf>
    <xf numFmtId="0" fontId="68" fillId="0" borderId="166" xfId="0" applyFont="1" applyBorder="1" applyAlignment="1">
      <alignment horizontal="center" vertical="center" wrapText="1"/>
    </xf>
    <xf numFmtId="0" fontId="68" fillId="0" borderId="167" xfId="0" applyFont="1" applyBorder="1" applyAlignment="1">
      <alignment horizontal="center" vertical="center" wrapText="1"/>
    </xf>
    <xf numFmtId="0" fontId="68" fillId="0" borderId="168" xfId="0" applyFont="1" applyBorder="1" applyAlignment="1">
      <alignment horizontal="center" vertical="center" wrapText="1"/>
    </xf>
    <xf numFmtId="0" fontId="68" fillId="0" borderId="169" xfId="0" applyFont="1" applyBorder="1" applyAlignment="1">
      <alignment horizontal="center" vertical="center" wrapText="1"/>
    </xf>
    <xf numFmtId="0" fontId="68" fillId="0" borderId="170" xfId="0" applyFont="1" applyBorder="1" applyAlignment="1">
      <alignment horizontal="center" vertical="center" wrapText="1"/>
    </xf>
    <xf numFmtId="0" fontId="68" fillId="0" borderId="171" xfId="0" applyFont="1" applyBorder="1" applyAlignment="1">
      <alignment horizontal="center" vertical="center" wrapText="1"/>
    </xf>
    <xf numFmtId="0" fontId="50" fillId="0" borderId="172" xfId="0" applyFont="1" applyBorder="1" applyAlignment="1">
      <alignment horizontal="center" vertical="center" wrapText="1"/>
    </xf>
    <xf numFmtId="0" fontId="50" fillId="0" borderId="173" xfId="0" applyFont="1" applyBorder="1" applyAlignment="1">
      <alignment horizontal="center" vertical="center" wrapText="1"/>
    </xf>
    <xf numFmtId="0" fontId="50" fillId="0" borderId="174" xfId="0" applyFont="1" applyBorder="1" applyAlignment="1">
      <alignment horizontal="center" vertical="center" wrapText="1"/>
    </xf>
    <xf numFmtId="0" fontId="50" fillId="0" borderId="175" xfId="0" applyFont="1" applyBorder="1" applyAlignment="1">
      <alignment horizontal="center" vertical="center" wrapText="1"/>
    </xf>
    <xf numFmtId="0" fontId="50" fillId="0" borderId="176" xfId="0" applyFont="1" applyBorder="1" applyAlignment="1">
      <alignment horizontal="center" vertical="center" wrapText="1"/>
    </xf>
    <xf numFmtId="0" fontId="50" fillId="0" borderId="177" xfId="0" applyFont="1" applyBorder="1" applyAlignment="1">
      <alignment horizontal="center" vertical="center" wrapText="1"/>
    </xf>
    <xf numFmtId="0" fontId="25" fillId="0" borderId="0" xfId="0" applyFont="1" applyAlignment="1">
      <alignment horizontal="right" indent="1"/>
    </xf>
    <xf numFmtId="0" fontId="7" fillId="15" borderId="178" xfId="0" applyFont="1" applyFill="1" applyBorder="1" applyAlignment="1">
      <alignment horizontal="center"/>
    </xf>
    <xf numFmtId="0" fontId="7" fillId="15" borderId="179" xfId="0" applyFont="1" applyFill="1" applyBorder="1" applyAlignment="1">
      <alignment horizontal="left"/>
    </xf>
    <xf numFmtId="0" fontId="7" fillId="15" borderId="100" xfId="0" applyFont="1" applyFill="1" applyBorder="1" applyAlignment="1">
      <alignment horizontal="center"/>
    </xf>
    <xf numFmtId="0" fontId="7" fillId="15" borderId="180" xfId="0" applyFont="1" applyFill="1" applyBorder="1" applyAlignment="1">
      <alignment horizontal="left"/>
    </xf>
    <xf numFmtId="0" fontId="7" fillId="15" borderId="181" xfId="0" applyFont="1" applyFill="1" applyBorder="1" applyAlignment="1">
      <alignment horizontal="center"/>
    </xf>
    <xf numFmtId="0" fontId="7" fillId="15" borderId="182" xfId="0" applyFont="1" applyFill="1" applyBorder="1" applyAlignment="1">
      <alignment horizontal="left"/>
    </xf>
    <xf numFmtId="0" fontId="0" fillId="0" borderId="183" xfId="0" applyBorder="1" applyAlignment="1">
      <alignment horizontal="center"/>
    </xf>
    <xf numFmtId="0" fontId="0" fillId="0" borderId="184" xfId="0" applyBorder="1"/>
    <xf numFmtId="0" fontId="0" fillId="0" borderId="184" xfId="0" applyBorder="1" applyAlignment="1">
      <alignment horizontal="center"/>
    </xf>
    <xf numFmtId="168" fontId="0" fillId="0" borderId="184" xfId="0" applyNumberFormat="1" applyBorder="1"/>
    <xf numFmtId="0" fontId="0" fillId="0" borderId="186" xfId="0" applyBorder="1" applyAlignment="1">
      <alignment horizontal="center"/>
    </xf>
    <xf numFmtId="0" fontId="0" fillId="0" borderId="187" xfId="0" applyBorder="1"/>
    <xf numFmtId="0" fontId="0" fillId="0" borderId="187" xfId="0" applyBorder="1" applyAlignment="1">
      <alignment horizontal="center"/>
    </xf>
    <xf numFmtId="168" fontId="0" fillId="0" borderId="187" xfId="0" applyNumberFormat="1" applyBorder="1"/>
    <xf numFmtId="0" fontId="0" fillId="0" borderId="189" xfId="0" applyBorder="1" applyAlignment="1">
      <alignment horizontal="center"/>
    </xf>
    <xf numFmtId="0" fontId="0" fillId="0" borderId="190" xfId="0" applyBorder="1"/>
    <xf numFmtId="0" fontId="0" fillId="0" borderId="190" xfId="0" applyBorder="1" applyAlignment="1">
      <alignment horizontal="center"/>
    </xf>
    <xf numFmtId="168" fontId="0" fillId="0" borderId="190" xfId="0" applyNumberFormat="1" applyBorder="1"/>
    <xf numFmtId="0" fontId="7" fillId="15" borderId="192" xfId="0" applyFont="1" applyFill="1" applyBorder="1"/>
    <xf numFmtId="0" fontId="7" fillId="15" borderId="193" xfId="0" applyFont="1" applyFill="1" applyBorder="1"/>
    <xf numFmtId="0" fontId="7" fillId="15" borderId="194" xfId="0" applyFont="1" applyFill="1" applyBorder="1"/>
    <xf numFmtId="0" fontId="0" fillId="0" borderId="192" xfId="0" applyBorder="1" applyAlignment="1">
      <alignment horizontal="center"/>
    </xf>
    <xf numFmtId="0" fontId="0" fillId="0" borderId="195" xfId="0" applyBorder="1" applyAlignment="1">
      <alignment horizontal="center"/>
    </xf>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57" fillId="15" borderId="184" xfId="0" applyFont="1" applyFill="1" applyBorder="1" applyAlignment="1">
      <alignment horizontal="center"/>
    </xf>
    <xf numFmtId="0" fontId="57" fillId="15" borderId="187" xfId="0" applyFont="1" applyFill="1" applyBorder="1" applyAlignment="1">
      <alignment horizontal="center"/>
    </xf>
    <xf numFmtId="0" fontId="57" fillId="15" borderId="190" xfId="0" applyFont="1" applyFill="1" applyBorder="1" applyAlignment="1">
      <alignment horizontal="center"/>
    </xf>
    <xf numFmtId="0" fontId="0" fillId="0" borderId="195" xfId="0" applyBorder="1"/>
    <xf numFmtId="0" fontId="0" fillId="0" borderId="185" xfId="0" applyBorder="1" applyAlignment="1">
      <alignment horizontal="center"/>
    </xf>
    <xf numFmtId="0" fontId="0" fillId="0" borderId="188" xfId="0" applyBorder="1" applyAlignment="1">
      <alignment horizontal="center"/>
    </xf>
    <xf numFmtId="0" fontId="0" fillId="0" borderId="191" xfId="0" applyBorder="1" applyAlignment="1">
      <alignment horizontal="center"/>
    </xf>
    <xf numFmtId="0" fontId="58" fillId="16" borderId="198" xfId="0" applyFont="1" applyFill="1" applyBorder="1" applyAlignment="1" applyProtection="1">
      <alignment horizontal="center" vertical="center"/>
      <protection locked="0"/>
    </xf>
    <xf numFmtId="0" fontId="58" fillId="16" borderId="8" xfId="0" applyFont="1" applyFill="1" applyBorder="1" applyAlignment="1" applyProtection="1">
      <alignment horizontal="center" vertical="center"/>
      <protection locked="0"/>
    </xf>
    <xf numFmtId="0" fontId="58" fillId="16" borderId="7" xfId="0" applyFont="1" applyFill="1" applyBorder="1" applyAlignment="1" applyProtection="1">
      <alignment horizontal="center" vertical="center"/>
      <protection locked="0"/>
    </xf>
    <xf numFmtId="0" fontId="58" fillId="16" borderId="16" xfId="0" applyFont="1" applyFill="1" applyBorder="1" applyAlignment="1" applyProtection="1">
      <alignment horizontal="center" vertical="center"/>
      <protection locked="0"/>
    </xf>
    <xf numFmtId="0" fontId="49" fillId="0" borderId="0" xfId="0" applyFont="1" applyAlignment="1">
      <alignment horizontal="center" vertical="center"/>
    </xf>
    <xf numFmtId="49" fontId="10" fillId="12" borderId="200"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63" fillId="0" borderId="0" xfId="0" applyFont="1"/>
    <xf numFmtId="0" fontId="60" fillId="0" borderId="0" xfId="0" applyFont="1" applyAlignment="1">
      <alignment vertical="center" wrapText="1"/>
    </xf>
    <xf numFmtId="0" fontId="59" fillId="0" borderId="0" xfId="0" applyFont="1" applyAlignment="1">
      <alignment vertical="center" wrapText="1"/>
    </xf>
    <xf numFmtId="0" fontId="62" fillId="0" borderId="0" xfId="0" applyFont="1"/>
    <xf numFmtId="0" fontId="64" fillId="0" borderId="0" xfId="0" applyFont="1" applyAlignment="1">
      <alignment vertical="center" wrapText="1"/>
    </xf>
    <xf numFmtId="0" fontId="45" fillId="0" borderId="0" xfId="0" applyFont="1" applyAlignment="1">
      <alignment vertical="center" wrapText="1"/>
    </xf>
    <xf numFmtId="0" fontId="16" fillId="0" borderId="214" xfId="0" applyFont="1" applyBorder="1" applyAlignment="1">
      <alignment horizontal="center"/>
    </xf>
    <xf numFmtId="0" fontId="16" fillId="13" borderId="9" xfId="0" applyFont="1" applyFill="1" applyBorder="1" applyAlignment="1">
      <alignment horizontal="center"/>
    </xf>
    <xf numFmtId="0" fontId="65" fillId="13" borderId="9" xfId="0" applyFont="1" applyFill="1" applyBorder="1" applyAlignment="1">
      <alignment horizontal="center"/>
    </xf>
    <xf numFmtId="0" fontId="16" fillId="13" borderId="10" xfId="0" applyFont="1" applyFill="1" applyBorder="1" applyAlignment="1">
      <alignment horizontal="center"/>
    </xf>
    <xf numFmtId="0" fontId="65" fillId="13" borderId="207" xfId="0" applyFont="1" applyFill="1" applyBorder="1" applyAlignment="1">
      <alignment horizontal="center"/>
    </xf>
    <xf numFmtId="0" fontId="39" fillId="19" borderId="18" xfId="0" applyFont="1" applyFill="1" applyBorder="1"/>
    <xf numFmtId="0" fontId="39" fillId="20" borderId="18" xfId="0" applyFont="1" applyFill="1" applyBorder="1" applyAlignment="1">
      <alignment horizontal="center" vertical="center"/>
    </xf>
    <xf numFmtId="0" fontId="39" fillId="19" borderId="62" xfId="0" applyFont="1" applyFill="1" applyBorder="1"/>
    <xf numFmtId="0" fontId="0" fillId="17" borderId="216" xfId="0" applyFill="1" applyBorder="1"/>
    <xf numFmtId="0" fontId="0" fillId="17" borderId="215" xfId="0" applyFill="1" applyBorder="1" applyAlignment="1">
      <alignment horizontal="center"/>
    </xf>
    <xf numFmtId="0" fontId="79" fillId="0" borderId="0" xfId="0" applyFont="1" applyAlignment="1">
      <alignment horizontal="right" vertical="center" indent="1"/>
    </xf>
    <xf numFmtId="0" fontId="71" fillId="0" borderId="0" xfId="0" applyFont="1" applyAlignment="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49" xfId="0" applyNumberFormat="1" applyFill="1" applyBorder="1" applyAlignment="1" applyProtection="1">
      <alignment horizontal="right" indent="2"/>
      <protection locked="0"/>
    </xf>
    <xf numFmtId="165" fontId="0" fillId="21" borderId="59" xfId="0" applyNumberFormat="1" applyFill="1" applyBorder="1" applyAlignment="1" applyProtection="1">
      <alignment horizontal="right" indent="2"/>
      <protection locked="0"/>
    </xf>
    <xf numFmtId="0" fontId="0" fillId="21" borderId="59" xfId="0" applyFill="1" applyBorder="1" applyAlignment="1" applyProtection="1">
      <alignment horizontal="center" vertical="center"/>
      <protection locked="0"/>
    </xf>
    <xf numFmtId="0" fontId="0" fillId="21" borderId="103" xfId="0" applyFill="1" applyBorder="1" applyAlignment="1" applyProtection="1">
      <alignment horizontal="center" vertical="center"/>
      <protection locked="0"/>
    </xf>
    <xf numFmtId="0" fontId="0" fillId="21" borderId="104" xfId="0" applyFill="1" applyBorder="1" applyAlignment="1" applyProtection="1">
      <alignment horizontal="center" vertical="center"/>
      <protection locked="0"/>
    </xf>
    <xf numFmtId="0" fontId="0" fillId="21" borderId="49" xfId="0" applyFill="1" applyBorder="1" applyAlignment="1" applyProtection="1">
      <alignment horizontal="center" vertical="center"/>
      <protection locked="0"/>
    </xf>
    <xf numFmtId="0" fontId="0" fillId="21" borderId="81" xfId="0" applyFill="1" applyBorder="1" applyAlignment="1" applyProtection="1">
      <alignment horizontal="left" indent="3"/>
      <protection locked="0"/>
    </xf>
    <xf numFmtId="0" fontId="0" fillId="21" borderId="81" xfId="0" applyFill="1" applyBorder="1" applyAlignment="1" applyProtection="1">
      <alignment horizontal="left" indent="1"/>
      <protection locked="0"/>
    </xf>
    <xf numFmtId="0" fontId="0" fillId="0" borderId="66" xfId="0" applyBorder="1"/>
    <xf numFmtId="0" fontId="0" fillId="0" borderId="217" xfId="0" applyBorder="1" applyAlignment="1">
      <alignment horizontal="center"/>
    </xf>
    <xf numFmtId="0" fontId="0" fillId="0" borderId="220" xfId="0" applyBorder="1" applyAlignment="1">
      <alignment horizontal="center"/>
    </xf>
    <xf numFmtId="0" fontId="4" fillId="0" borderId="222" xfId="0" applyFont="1" applyBorder="1" applyAlignment="1">
      <alignment horizontal="center"/>
    </xf>
    <xf numFmtId="0" fontId="0" fillId="0" borderId="228" xfId="0" applyBorder="1" applyAlignment="1">
      <alignment horizontal="center"/>
    </xf>
    <xf numFmtId="0" fontId="4" fillId="0" borderId="224" xfId="0" applyFont="1" applyBorder="1" applyAlignment="1">
      <alignment horizontal="center"/>
    </xf>
    <xf numFmtId="0" fontId="0" fillId="0" borderId="229" xfId="0" applyBorder="1" applyAlignment="1">
      <alignment horizontal="center"/>
    </xf>
    <xf numFmtId="0" fontId="4" fillId="0" borderId="226" xfId="0" applyFont="1" applyBorder="1" applyAlignment="1">
      <alignment horizontal="center"/>
    </xf>
    <xf numFmtId="0" fontId="0" fillId="0" borderId="230" xfId="0" applyBorder="1" applyAlignment="1">
      <alignment horizontal="center"/>
    </xf>
    <xf numFmtId="0" fontId="0" fillId="0" borderId="231" xfId="0" applyBorder="1"/>
    <xf numFmtId="0" fontId="0" fillId="0" borderId="232" xfId="0" applyBorder="1"/>
    <xf numFmtId="0" fontId="0" fillId="0" borderId="233" xfId="0" applyBorder="1"/>
    <xf numFmtId="0" fontId="84" fillId="0" borderId="0" xfId="0" applyFont="1" applyAlignment="1">
      <alignment horizontal="center"/>
    </xf>
    <xf numFmtId="0" fontId="83" fillId="0" borderId="222" xfId="0" applyFont="1" applyBorder="1" applyAlignment="1">
      <alignment horizontal="center"/>
    </xf>
    <xf numFmtId="0" fontId="83" fillId="0" borderId="228" xfId="0" applyFont="1" applyBorder="1" applyAlignment="1">
      <alignment horizontal="center"/>
    </xf>
    <xf numFmtId="0" fontId="83" fillId="0" borderId="231" xfId="0" applyFont="1" applyBorder="1"/>
    <xf numFmtId="0" fontId="83" fillId="0" borderId="217" xfId="0" applyFont="1" applyBorder="1" applyAlignment="1">
      <alignment horizontal="center"/>
    </xf>
    <xf numFmtId="0" fontId="83" fillId="0" borderId="218" xfId="0" applyFont="1" applyBorder="1" applyAlignment="1">
      <alignment horizontal="left"/>
    </xf>
    <xf numFmtId="0" fontId="83" fillId="0" borderId="224" xfId="0" applyFont="1" applyBorder="1" applyAlignment="1">
      <alignment horizontal="center"/>
    </xf>
    <xf numFmtId="0" fontId="83" fillId="0" borderId="229" xfId="0" applyFont="1" applyBorder="1" applyAlignment="1">
      <alignment horizontal="center"/>
    </xf>
    <xf numFmtId="0" fontId="83" fillId="0" borderId="232" xfId="0" applyFont="1" applyBorder="1"/>
    <xf numFmtId="0" fontId="83" fillId="0" borderId="66" xfId="0" applyFont="1" applyBorder="1" applyAlignment="1">
      <alignment horizontal="center"/>
    </xf>
    <xf numFmtId="0" fontId="83" fillId="0" borderId="219" xfId="0" applyFont="1" applyBorder="1" applyAlignment="1">
      <alignment horizontal="left"/>
    </xf>
    <xf numFmtId="0" fontId="83" fillId="0" borderId="226" xfId="0" applyFont="1" applyBorder="1" applyAlignment="1">
      <alignment horizontal="center"/>
    </xf>
    <xf numFmtId="0" fontId="83" fillId="0" borderId="230" xfId="0" applyFont="1" applyBorder="1" applyAlignment="1">
      <alignment horizontal="center"/>
    </xf>
    <xf numFmtId="0" fontId="83" fillId="0" borderId="233" xfId="0" applyFont="1" applyBorder="1"/>
    <xf numFmtId="0" fontId="83" fillId="0" borderId="220" xfId="0" applyFont="1" applyBorder="1" applyAlignment="1">
      <alignment horizontal="center"/>
    </xf>
    <xf numFmtId="0" fontId="83" fillId="0" borderId="221" xfId="0" applyFont="1" applyBorder="1" applyAlignment="1">
      <alignment horizontal="left"/>
    </xf>
    <xf numFmtId="0" fontId="71" fillId="0" borderId="225" xfId="0" applyFont="1" applyBorder="1" applyAlignment="1">
      <alignment horizontal="center"/>
    </xf>
    <xf numFmtId="0" fontId="71" fillId="0" borderId="223" xfId="0" applyFont="1" applyBorder="1" applyAlignment="1">
      <alignment horizontal="center"/>
    </xf>
    <xf numFmtId="0" fontId="71" fillId="0" borderId="227" xfId="0" applyFont="1" applyBorder="1" applyAlignment="1">
      <alignment horizontal="center"/>
    </xf>
    <xf numFmtId="0" fontId="61" fillId="5" borderId="152" xfId="0" applyFont="1" applyFill="1" applyBorder="1" applyAlignment="1">
      <alignment vertical="center" wrapText="1"/>
    </xf>
    <xf numFmtId="0" fontId="61" fillId="5" borderId="0" xfId="0" applyFont="1" applyFill="1" applyAlignment="1">
      <alignment vertical="center" wrapText="1"/>
    </xf>
    <xf numFmtId="0" fontId="61" fillId="5" borderId="153" xfId="0" applyFont="1" applyFill="1" applyBorder="1" applyAlignment="1">
      <alignment vertical="center" wrapText="1"/>
    </xf>
    <xf numFmtId="0" fontId="61" fillId="5" borderId="154" xfId="0" applyFont="1" applyFill="1" applyBorder="1" applyAlignment="1">
      <alignment vertical="center" wrapText="1"/>
    </xf>
    <xf numFmtId="0" fontId="61" fillId="5" borderId="155" xfId="0" applyFont="1" applyFill="1" applyBorder="1" applyAlignment="1">
      <alignment vertical="center" wrapText="1"/>
    </xf>
    <xf numFmtId="0" fontId="61" fillId="5" borderId="156" xfId="0" applyFont="1" applyFill="1" applyBorder="1" applyAlignment="1">
      <alignment vertical="center" wrapText="1"/>
    </xf>
    <xf numFmtId="0" fontId="61" fillId="0" borderId="0" xfId="0" applyFont="1" applyAlignment="1">
      <alignment vertical="center" wrapText="1"/>
    </xf>
    <xf numFmtId="0" fontId="0" fillId="5" borderId="152" xfId="0" applyFill="1" applyBorder="1"/>
    <xf numFmtId="0" fontId="0" fillId="5" borderId="153" xfId="0" applyFill="1" applyBorder="1"/>
    <xf numFmtId="0" fontId="87" fillId="0" borderId="0" xfId="0" applyFont="1" applyAlignment="1">
      <alignment horizontal="left" indent="2"/>
    </xf>
    <xf numFmtId="0" fontId="52" fillId="0" borderId="234" xfId="0" applyFont="1" applyBorder="1" applyAlignment="1">
      <alignment horizontal="center" vertical="center"/>
    </xf>
    <xf numFmtId="0" fontId="0" fillId="0" borderId="242" xfId="0" applyBorder="1" applyAlignment="1">
      <alignment horizontal="center" vertical="center"/>
    </xf>
    <xf numFmtId="0" fontId="0" fillId="0" borderId="235" xfId="0" applyBorder="1" applyAlignment="1">
      <alignment horizontal="center" vertical="center"/>
    </xf>
    <xf numFmtId="0" fontId="52" fillId="0" borderId="236" xfId="0" applyFont="1" applyBorder="1" applyAlignment="1">
      <alignment horizontal="center" vertical="center"/>
    </xf>
    <xf numFmtId="0" fontId="0" fillId="0" borderId="243" xfId="0" applyBorder="1" applyAlignment="1">
      <alignment horizontal="center" vertical="center"/>
    </xf>
    <xf numFmtId="0" fontId="0" fillId="0" borderId="237" xfId="0" applyBorder="1" applyAlignment="1">
      <alignment horizontal="center" vertical="center"/>
    </xf>
    <xf numFmtId="0" fontId="52" fillId="0" borderId="238" xfId="0" applyFont="1" applyBorder="1" applyAlignment="1">
      <alignment horizontal="center" vertical="center"/>
    </xf>
    <xf numFmtId="0" fontId="0" fillId="0" borderId="244" xfId="0" applyBorder="1" applyAlignment="1">
      <alignment horizontal="center" vertical="center"/>
    </xf>
    <xf numFmtId="0" fontId="0" fillId="0" borderId="239" xfId="0" applyBorder="1" applyAlignment="1">
      <alignment horizontal="center" vertical="center"/>
    </xf>
    <xf numFmtId="0" fontId="0" fillId="17" borderId="240" xfId="0" applyFill="1" applyBorder="1" applyAlignment="1">
      <alignment horizontal="center" vertical="center"/>
    </xf>
    <xf numFmtId="0" fontId="0" fillId="0" borderId="238" xfId="0" applyBorder="1" applyAlignment="1">
      <alignment horizontal="center" vertical="center"/>
    </xf>
    <xf numFmtId="0" fontId="0" fillId="0" borderId="234" xfId="0" applyBorder="1" applyAlignment="1">
      <alignment horizontal="center" vertical="center"/>
    </xf>
    <xf numFmtId="0" fontId="0" fillId="0" borderId="235" xfId="0" applyBorder="1" applyAlignment="1" applyProtection="1">
      <alignment horizontal="center" vertical="center"/>
      <protection locked="0"/>
    </xf>
    <xf numFmtId="0" fontId="22" fillId="0" borderId="235" xfId="0" applyFont="1" applyBorder="1" applyAlignment="1">
      <alignment horizontal="center" vertical="center"/>
    </xf>
    <xf numFmtId="0" fontId="0" fillId="0" borderId="236" xfId="0" applyBorder="1" applyAlignment="1">
      <alignment horizontal="center" vertical="center"/>
    </xf>
    <xf numFmtId="0" fontId="0" fillId="17" borderId="241" xfId="0" applyFill="1" applyBorder="1" applyAlignment="1">
      <alignment horizontal="center" vertical="center"/>
    </xf>
    <xf numFmtId="0" fontId="0" fillId="0" borderId="67" xfId="0" applyBorder="1"/>
    <xf numFmtId="0" fontId="0" fillId="0" borderId="217" xfId="0" applyBorder="1" applyAlignment="1">
      <alignment horizontal="left"/>
    </xf>
    <xf numFmtId="0" fontId="0" fillId="0" borderId="66" xfId="0" applyBorder="1" applyAlignment="1">
      <alignment horizontal="left"/>
    </xf>
    <xf numFmtId="0" fontId="0" fillId="0" borderId="220" xfId="0" applyBorder="1" applyAlignment="1">
      <alignment horizontal="left"/>
    </xf>
    <xf numFmtId="0" fontId="0" fillId="0" borderId="223" xfId="0" applyBorder="1" applyAlignment="1">
      <alignment horizontal="center"/>
    </xf>
    <xf numFmtId="0" fontId="0" fillId="0" borderId="225" xfId="0" applyBorder="1" applyAlignment="1">
      <alignment horizontal="center"/>
    </xf>
    <xf numFmtId="0" fontId="0" fillId="0" borderId="227" xfId="0" applyBorder="1" applyAlignment="1">
      <alignment horizontal="center"/>
    </xf>
    <xf numFmtId="0" fontId="0" fillId="14" borderId="93" xfId="0" applyFill="1" applyBorder="1" applyAlignment="1">
      <alignment vertical="center"/>
    </xf>
    <xf numFmtId="0" fontId="0" fillId="14" borderId="95" xfId="0" applyFill="1" applyBorder="1" applyAlignment="1">
      <alignment vertical="center"/>
    </xf>
    <xf numFmtId="0" fontId="0" fillId="14" borderId="96" xfId="0" applyFill="1" applyBorder="1" applyAlignment="1">
      <alignment vertical="center"/>
    </xf>
    <xf numFmtId="0" fontId="0" fillId="0" borderId="142" xfId="0" quotePrefix="1" applyBorder="1" applyAlignment="1">
      <alignment horizontal="center"/>
    </xf>
    <xf numFmtId="0" fontId="0" fillId="0" borderId="146" xfId="0" quotePrefix="1" applyBorder="1" applyAlignment="1">
      <alignment horizontal="center"/>
    </xf>
    <xf numFmtId="0" fontId="0" fillId="0" borderId="143" xfId="0" applyBorder="1" applyAlignment="1">
      <alignment horizontal="center"/>
    </xf>
    <xf numFmtId="0" fontId="0" fillId="0" borderId="44" xfId="0" applyBorder="1" applyAlignment="1">
      <alignment horizontal="center"/>
    </xf>
    <xf numFmtId="0" fontId="0" fillId="0" borderId="147" xfId="0" applyBorder="1" applyAlignment="1">
      <alignment horizontal="center"/>
    </xf>
    <xf numFmtId="0" fontId="83" fillId="0" borderId="248" xfId="0" applyFont="1" applyBorder="1" applyAlignment="1">
      <alignment horizontal="center"/>
    </xf>
    <xf numFmtId="0" fontId="83" fillId="0" borderId="249" xfId="0" applyFont="1" applyBorder="1" applyAlignment="1">
      <alignment horizontal="center"/>
    </xf>
    <xf numFmtId="0" fontId="83" fillId="0" borderId="250" xfId="0" applyFont="1" applyBorder="1" applyAlignment="1">
      <alignment horizontal="center"/>
    </xf>
    <xf numFmtId="0" fontId="83" fillId="0" borderId="251" xfId="0" applyFont="1" applyBorder="1" applyAlignment="1">
      <alignment horizontal="center"/>
    </xf>
    <xf numFmtId="0" fontId="83" fillId="0" borderId="252" xfId="0" applyFont="1" applyBorder="1" applyAlignment="1">
      <alignment horizontal="center"/>
    </xf>
    <xf numFmtId="0" fontId="83" fillId="0" borderId="253" xfId="0" applyFont="1" applyBorder="1" applyAlignment="1">
      <alignment horizontal="center"/>
    </xf>
    <xf numFmtId="0" fontId="41" fillId="0" borderId="222" xfId="0" applyFont="1" applyBorder="1" applyAlignment="1">
      <alignment horizontal="center"/>
    </xf>
    <xf numFmtId="0" fontId="41" fillId="0" borderId="224" xfId="0" applyFont="1" applyBorder="1" applyAlignment="1">
      <alignment horizontal="center"/>
    </xf>
    <xf numFmtId="0" fontId="41" fillId="0" borderId="226" xfId="0" applyFont="1" applyBorder="1" applyAlignment="1">
      <alignment horizontal="center"/>
    </xf>
    <xf numFmtId="0" fontId="0" fillId="6" borderId="0" xfId="0" applyFill="1"/>
    <xf numFmtId="0" fontId="13" fillId="22" borderId="210" xfId="0" applyFont="1" applyFill="1" applyBorder="1" applyAlignment="1">
      <alignment horizontal="center" vertical="center"/>
    </xf>
    <xf numFmtId="0" fontId="13" fillId="23" borderId="212" xfId="0" applyFont="1" applyFill="1" applyBorder="1" applyAlignment="1">
      <alignment horizontal="center" vertical="center"/>
    </xf>
    <xf numFmtId="0" fontId="13" fillId="23" borderId="210" xfId="0" applyFont="1" applyFill="1" applyBorder="1" applyAlignment="1">
      <alignment horizontal="center" vertical="center"/>
    </xf>
    <xf numFmtId="0" fontId="13" fillId="23" borderId="211" xfId="0" applyFont="1" applyFill="1" applyBorder="1" applyAlignment="1">
      <alignment horizontal="left" vertical="center"/>
    </xf>
    <xf numFmtId="0" fontId="13" fillId="23" borderId="213" xfId="0" applyFont="1" applyFill="1" applyBorder="1" applyAlignment="1">
      <alignment horizontal="left" vertical="top"/>
    </xf>
    <xf numFmtId="0" fontId="13" fillId="22" borderId="208" xfId="0" applyFont="1" applyFill="1" applyBorder="1" applyAlignment="1">
      <alignment horizontal="center" vertical="center"/>
    </xf>
    <xf numFmtId="0" fontId="13" fillId="22" borderId="209" xfId="0" applyFont="1" applyFill="1" applyBorder="1" applyAlignment="1">
      <alignment horizontal="left" vertical="center"/>
    </xf>
    <xf numFmtId="0" fontId="13" fillId="22" borderId="211" xfId="0" applyFont="1" applyFill="1" applyBorder="1" applyAlignment="1">
      <alignment horizontal="left" vertic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15" fillId="22" borderId="10" xfId="0" applyFont="1" applyFill="1" applyBorder="1"/>
    <xf numFmtId="0" fontId="15" fillId="23" borderId="201" xfId="0" applyFont="1" applyFill="1" applyBorder="1" applyAlignment="1">
      <alignment horizontal="left" indent="1"/>
    </xf>
    <xf numFmtId="0" fontId="15" fillId="23" borderId="202" xfId="0" applyFont="1" applyFill="1" applyBorder="1" applyAlignment="1">
      <alignment horizontal="left"/>
    </xf>
    <xf numFmtId="0" fontId="90" fillId="0" borderId="0" xfId="0" applyFont="1" applyAlignment="1">
      <alignment horizontal="center" vertical="center"/>
    </xf>
    <xf numFmtId="0" fontId="90" fillId="0" borderId="0" xfId="0" applyFont="1" applyAlignment="1">
      <alignment horizontal="center" vertical="center" wrapText="1"/>
    </xf>
    <xf numFmtId="0" fontId="90" fillId="0" borderId="260" xfId="0" applyFont="1" applyBorder="1" applyAlignment="1">
      <alignment horizontal="center" vertical="center" wrapText="1"/>
    </xf>
    <xf numFmtId="0" fontId="4" fillId="0" borderId="261" xfId="0" applyFont="1" applyBorder="1" applyAlignment="1">
      <alignment horizontal="left" vertical="center" indent="1"/>
    </xf>
    <xf numFmtId="0" fontId="4" fillId="0" borderId="262" xfId="0" applyFont="1" applyBorder="1" applyAlignment="1">
      <alignment horizontal="left" vertical="center" indent="1"/>
    </xf>
    <xf numFmtId="0" fontId="0" fillId="0" borderId="260" xfId="0" applyBorder="1" applyAlignment="1">
      <alignment horizontal="center"/>
    </xf>
    <xf numFmtId="0" fontId="0" fillId="0" borderId="263" xfId="0" applyBorder="1" applyAlignment="1">
      <alignment horizontal="center" vertical="center" textRotation="90"/>
    </xf>
    <xf numFmtId="0" fontId="0" fillId="0" borderId="264" xfId="0" applyBorder="1" applyAlignment="1">
      <alignment horizontal="center" vertical="center" textRotation="90"/>
    </xf>
    <xf numFmtId="0" fontId="53" fillId="0" borderId="0" xfId="0" applyFont="1" applyAlignment="1">
      <alignment horizontal="center" vertical="center" wrapText="1"/>
    </xf>
    <xf numFmtId="0" fontId="6" fillId="7" borderId="265" xfId="0" applyFont="1" applyFill="1" applyBorder="1" applyAlignment="1">
      <alignment horizontal="left" vertical="center" indent="1"/>
    </xf>
    <xf numFmtId="0" fontId="0" fillId="7" borderId="266" xfId="0" applyFill="1" applyBorder="1"/>
    <xf numFmtId="0" fontId="6" fillId="7" borderId="266" xfId="0" applyFont="1" applyFill="1" applyBorder="1" applyAlignment="1">
      <alignment horizontal="left" vertical="center" indent="1"/>
    </xf>
    <xf numFmtId="0" fontId="0" fillId="7" borderId="266" xfId="0" applyFill="1" applyBorder="1" applyAlignment="1">
      <alignment horizontal="left" indent="1"/>
    </xf>
    <xf numFmtId="0" fontId="0" fillId="7" borderId="266" xfId="0" applyFill="1" applyBorder="1" applyAlignment="1">
      <alignment horizontal="center" vertical="center"/>
    </xf>
    <xf numFmtId="0" fontId="0" fillId="7" borderId="267" xfId="0" applyFill="1" applyBorder="1" applyAlignment="1">
      <alignment horizontal="left" vertical="center"/>
    </xf>
    <xf numFmtId="0" fontId="47" fillId="7" borderId="266" xfId="0" applyFont="1" applyFill="1" applyBorder="1" applyAlignment="1">
      <alignment horizontal="left" vertical="center" indent="1"/>
    </xf>
    <xf numFmtId="0" fontId="92" fillId="7" borderId="266" xfId="0" applyFont="1" applyFill="1" applyBorder="1" applyAlignment="1">
      <alignment horizontal="left" indent="1"/>
    </xf>
    <xf numFmtId="0" fontId="0" fillId="7" borderId="266" xfId="0" applyFill="1" applyBorder="1" applyAlignment="1">
      <alignment horizontal="left" vertical="center"/>
    </xf>
    <xf numFmtId="0" fontId="0" fillId="7" borderId="267" xfId="0" applyFill="1" applyBorder="1" applyAlignment="1">
      <alignment horizontal="left" indent="1"/>
    </xf>
    <xf numFmtId="0" fontId="0" fillId="0" borderId="268" xfId="0" applyBorder="1" applyAlignment="1">
      <alignment horizontal="center"/>
    </xf>
    <xf numFmtId="0" fontId="0" fillId="0" borderId="269" xfId="0" applyBorder="1" applyAlignment="1">
      <alignment horizontal="left" indent="1"/>
    </xf>
    <xf numFmtId="0" fontId="0" fillId="0" borderId="269" xfId="0" applyBorder="1" applyAlignment="1">
      <alignment horizontal="center"/>
    </xf>
    <xf numFmtId="0" fontId="93" fillId="0" borderId="269" xfId="0" applyFont="1" applyBorder="1" applyAlignment="1">
      <alignment horizontal="center" vertical="center"/>
    </xf>
    <xf numFmtId="0" fontId="93" fillId="0" borderId="270" xfId="0" applyFont="1" applyBorder="1" applyAlignment="1">
      <alignment horizontal="center" vertical="center"/>
    </xf>
    <xf numFmtId="0" fontId="91" fillId="11" borderId="269" xfId="0" applyFont="1" applyFill="1" applyBorder="1" applyAlignment="1" applyProtection="1">
      <alignment horizontal="center"/>
      <protection locked="0"/>
    </xf>
    <xf numFmtId="0" fontId="0" fillId="12" borderId="271" xfId="0" applyFill="1" applyBorder="1" applyAlignment="1">
      <alignment horizontal="center"/>
    </xf>
    <xf numFmtId="0" fontId="0" fillId="12" borderId="272" xfId="0" applyFill="1" applyBorder="1" applyAlignment="1">
      <alignment horizontal="center"/>
    </xf>
    <xf numFmtId="0" fontId="0" fillId="12" borderId="273" xfId="0" applyFill="1" applyBorder="1" applyAlignment="1">
      <alignment horizontal="center"/>
    </xf>
    <xf numFmtId="0" fontId="0" fillId="12" borderId="274" xfId="0" applyFill="1" applyBorder="1" applyAlignment="1">
      <alignment horizontal="center"/>
    </xf>
    <xf numFmtId="0" fontId="0" fillId="12" borderId="275" xfId="0" applyFill="1" applyBorder="1" applyAlignment="1">
      <alignment horizontal="center"/>
    </xf>
    <xf numFmtId="0" fontId="0" fillId="12" borderId="276" xfId="0" applyFill="1" applyBorder="1" applyAlignment="1">
      <alignment horizontal="center"/>
    </xf>
    <xf numFmtId="0" fontId="0" fillId="7" borderId="266" xfId="0" applyFill="1" applyBorder="1" applyAlignment="1">
      <alignment horizontal="center"/>
    </xf>
    <xf numFmtId="0" fontId="93" fillId="7" borderId="266" xfId="0" applyFont="1" applyFill="1" applyBorder="1" applyAlignment="1">
      <alignment horizontal="center" vertical="center"/>
    </xf>
    <xf numFmtId="0" fontId="93" fillId="7" borderId="267" xfId="0" applyFont="1" applyFill="1" applyBorder="1" applyAlignment="1">
      <alignment horizontal="left" vertical="center"/>
    </xf>
    <xf numFmtId="0" fontId="91" fillId="11" borderId="268" xfId="0" applyFont="1" applyFill="1" applyBorder="1" applyAlignment="1" applyProtection="1">
      <alignment horizontal="center"/>
      <protection locked="0"/>
    </xf>
    <xf numFmtId="0" fontId="91" fillId="12" borderId="277" xfId="0" applyFont="1" applyFill="1" applyBorder="1" applyAlignment="1">
      <alignment horizontal="center"/>
    </xf>
    <xf numFmtId="0" fontId="91" fillId="12" borderId="278" xfId="0" applyFont="1" applyFill="1" applyBorder="1" applyAlignment="1">
      <alignment horizontal="center"/>
    </xf>
    <xf numFmtId="0" fontId="0" fillId="12" borderId="278" xfId="0" applyFill="1" applyBorder="1" applyAlignment="1">
      <alignment horizontal="center"/>
    </xf>
    <xf numFmtId="167" fontId="0" fillId="12" borderId="278" xfId="0" applyNumberFormat="1" applyFill="1" applyBorder="1" applyAlignment="1">
      <alignment horizontal="center"/>
    </xf>
    <xf numFmtId="0" fontId="0" fillId="0" borderId="270" xfId="0" applyBorder="1" applyAlignment="1">
      <alignment horizontal="center"/>
    </xf>
    <xf numFmtId="0" fontId="91" fillId="12" borderId="279" xfId="0" applyFont="1" applyFill="1" applyBorder="1" applyAlignment="1">
      <alignment horizontal="center"/>
    </xf>
    <xf numFmtId="0" fontId="91" fillId="12" borderId="0" xfId="0" applyFont="1" applyFill="1" applyAlignment="1">
      <alignment horizontal="center"/>
    </xf>
    <xf numFmtId="0" fontId="0" fillId="12" borderId="0" xfId="0" applyFill="1" applyAlignment="1">
      <alignment horizontal="center"/>
    </xf>
    <xf numFmtId="167" fontId="0" fillId="12" borderId="0" xfId="0" applyNumberFormat="1" applyFill="1" applyAlignment="1">
      <alignment horizontal="center"/>
    </xf>
    <xf numFmtId="0" fontId="91" fillId="12" borderId="280" xfId="0" applyFont="1" applyFill="1" applyBorder="1" applyAlignment="1">
      <alignment horizontal="center"/>
    </xf>
    <xf numFmtId="0" fontId="91" fillId="12" borderId="281" xfId="0" applyFont="1" applyFill="1" applyBorder="1" applyAlignment="1">
      <alignment horizontal="center"/>
    </xf>
    <xf numFmtId="0" fontId="0" fillId="12" borderId="281" xfId="0" applyFill="1" applyBorder="1" applyAlignment="1">
      <alignment horizontal="center"/>
    </xf>
    <xf numFmtId="167" fontId="0" fillId="12" borderId="281" xfId="0" applyNumberFormat="1" applyFill="1" applyBorder="1" applyAlignment="1">
      <alignment horizontal="center"/>
    </xf>
    <xf numFmtId="0" fontId="0" fillId="0" borderId="282" xfId="0" applyBorder="1" applyAlignment="1">
      <alignment horizontal="center"/>
    </xf>
    <xf numFmtId="0" fontId="0" fillId="0" borderId="283" xfId="0" applyBorder="1" applyAlignment="1">
      <alignment horizontal="left" indent="1"/>
    </xf>
    <xf numFmtId="0" fontId="0" fillId="0" borderId="283" xfId="0" applyBorder="1" applyAlignment="1">
      <alignment horizontal="center"/>
    </xf>
    <xf numFmtId="0" fontId="0" fillId="0" borderId="283" xfId="0" applyBorder="1" applyAlignment="1">
      <alignment horizontal="left" vertical="center" indent="1"/>
    </xf>
    <xf numFmtId="0" fontId="93" fillId="0" borderId="283" xfId="0" applyFont="1" applyBorder="1" applyAlignment="1">
      <alignment horizontal="center" vertical="center"/>
    </xf>
    <xf numFmtId="0" fontId="93" fillId="0" borderId="284" xfId="0" applyFont="1" applyBorder="1" applyAlignment="1">
      <alignment horizontal="center" vertical="center"/>
    </xf>
    <xf numFmtId="0" fontId="91" fillId="11" borderId="282" xfId="0" applyFont="1" applyFill="1" applyBorder="1" applyAlignment="1" applyProtection="1">
      <alignment horizontal="center"/>
      <protection locked="0"/>
    </xf>
    <xf numFmtId="0" fontId="91" fillId="11" borderId="283" xfId="0" applyFont="1" applyFill="1" applyBorder="1" applyAlignment="1" applyProtection="1">
      <alignment horizontal="left" indent="1"/>
      <protection locked="0"/>
    </xf>
    <xf numFmtId="0" fontId="91" fillId="11" borderId="283" xfId="0" applyFont="1" applyFill="1" applyBorder="1" applyAlignment="1" applyProtection="1">
      <alignment horizontal="center"/>
      <protection locked="0"/>
    </xf>
    <xf numFmtId="0" fontId="0" fillId="0" borderId="286" xfId="0" applyBorder="1" applyAlignment="1">
      <alignment horizontal="center"/>
    </xf>
    <xf numFmtId="0" fontId="0" fillId="0" borderId="287" xfId="0" applyBorder="1" applyAlignment="1">
      <alignment horizontal="center"/>
    </xf>
    <xf numFmtId="0" fontId="0" fillId="0" borderId="291" xfId="0" applyBorder="1" applyAlignment="1">
      <alignment horizontal="center"/>
    </xf>
    <xf numFmtId="0" fontId="0" fillId="0" borderId="292" xfId="0" applyBorder="1" applyAlignment="1">
      <alignment horizontal="center"/>
    </xf>
    <xf numFmtId="0" fontId="0" fillId="0" borderId="301" xfId="0" applyBorder="1" applyAlignment="1">
      <alignment vertical="center" wrapText="1"/>
    </xf>
    <xf numFmtId="0" fontId="0" fillId="11" borderId="264" xfId="0" applyFill="1" applyBorder="1" applyAlignment="1" applyProtection="1">
      <alignment horizontal="center" vertical="center"/>
      <protection locked="0"/>
    </xf>
    <xf numFmtId="0" fontId="95" fillId="11" borderId="308" xfId="0" applyFont="1" applyFill="1" applyBorder="1" applyAlignment="1" applyProtection="1">
      <alignment horizontal="center" vertical="center"/>
      <protection locked="0"/>
    </xf>
    <xf numFmtId="0" fontId="0" fillId="0" borderId="299" xfId="0" applyBorder="1" applyAlignment="1">
      <alignment horizontal="center"/>
    </xf>
    <xf numFmtId="0" fontId="0" fillId="0" borderId="300" xfId="0" applyBorder="1" applyAlignment="1">
      <alignment horizontal="center" vertical="center"/>
    </xf>
    <xf numFmtId="0" fontId="0" fillId="11" borderId="270"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0" borderId="152" xfId="0" applyBorder="1" applyAlignment="1">
      <alignment vertical="center"/>
    </xf>
    <xf numFmtId="0" fontId="0" fillId="0" borderId="309" xfId="0" applyBorder="1" applyAlignment="1">
      <alignment horizontal="center"/>
    </xf>
    <xf numFmtId="0" fontId="0" fillId="0" borderId="152" xfId="0" applyBorder="1"/>
    <xf numFmtId="0" fontId="0" fillId="11" borderId="272" xfId="0" applyFill="1" applyBorder="1" applyAlignment="1" applyProtection="1">
      <alignment horizontal="center" vertical="center"/>
      <protection locked="0"/>
    </xf>
    <xf numFmtId="0" fontId="0" fillId="11" borderId="284" xfId="0" applyFill="1" applyBorder="1" applyAlignment="1" applyProtection="1">
      <alignment horizontal="center" vertical="center"/>
      <protection locked="0"/>
    </xf>
    <xf numFmtId="0" fontId="0" fillId="0" borderId="285" xfId="0" applyBorder="1"/>
    <xf numFmtId="0" fontId="0" fillId="0" borderId="312" xfId="0" applyBorder="1" applyAlignment="1">
      <alignment horizontal="center"/>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5" xfId="0" applyFill="1" applyBorder="1" applyAlignment="1" applyProtection="1">
      <alignment horizontal="left" vertical="top" wrapText="1" indent="1"/>
      <protection locked="0"/>
    </xf>
    <xf numFmtId="0" fontId="0" fillId="2" borderId="316" xfId="0" applyFill="1" applyBorder="1" applyAlignment="1" applyProtection="1">
      <alignment horizontal="left" vertical="top" wrapText="1" indent="1"/>
      <protection locked="0"/>
    </xf>
    <xf numFmtId="0" fontId="0" fillId="6" borderId="317" xfId="0" applyFill="1" applyBorder="1" applyAlignment="1" applyProtection="1">
      <alignment horizontal="left" vertical="top" wrapText="1" indent="1"/>
      <protection locked="0"/>
    </xf>
    <xf numFmtId="0" fontId="0" fillId="10" borderId="317" xfId="0" applyFill="1" applyBorder="1" applyAlignment="1" applyProtection="1">
      <alignment horizontal="left" vertical="top" wrapText="1" indent="1"/>
      <protection locked="0"/>
    </xf>
    <xf numFmtId="0" fontId="0" fillId="11" borderId="317" xfId="0" applyFill="1" applyBorder="1" applyAlignment="1" applyProtection="1">
      <alignment horizontal="left" vertical="top" wrapText="1" indent="1"/>
      <protection locked="0"/>
    </xf>
    <xf numFmtId="0" fontId="0" fillId="5" borderId="318" xfId="0" applyFill="1" applyBorder="1" applyAlignment="1" applyProtection="1">
      <alignment horizontal="left" vertical="top" wrapText="1" indent="1"/>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7" xfId="0" applyFill="1" applyBorder="1" applyAlignment="1" applyProtection="1">
      <alignment horizontal="left" vertical="top" wrapText="1" indent="1"/>
      <protection locked="0"/>
    </xf>
    <xf numFmtId="0" fontId="0" fillId="0" borderId="319" xfId="0" applyBorder="1" applyAlignment="1">
      <alignment horizontal="right" indent="1"/>
    </xf>
    <xf numFmtId="0" fontId="4" fillId="0" borderId="320" xfId="0" applyFont="1" applyBorder="1" applyAlignment="1">
      <alignment horizontal="left" vertical="center" indent="1"/>
    </xf>
    <xf numFmtId="0" fontId="4" fillId="0" borderId="321" xfId="0" applyFont="1" applyBorder="1" applyAlignment="1">
      <alignment horizontal="center" vertical="center"/>
    </xf>
    <xf numFmtId="0" fontId="4" fillId="0" borderId="0" xfId="0" applyFont="1" applyAlignment="1">
      <alignment horizontal="center" vertical="center"/>
    </xf>
    <xf numFmtId="0" fontId="4" fillId="0" borderId="319" xfId="0" applyFont="1" applyBorder="1" applyAlignment="1">
      <alignment horizontal="center" vertical="center"/>
    </xf>
    <xf numFmtId="0" fontId="4" fillId="0" borderId="319" xfId="0" applyFont="1" applyBorder="1" applyAlignment="1">
      <alignment horizontal="left" vertical="center" indent="1"/>
    </xf>
    <xf numFmtId="0" fontId="4" fillId="0" borderId="322" xfId="0" applyFont="1" applyBorder="1" applyAlignment="1">
      <alignment horizontal="center" vertical="center"/>
    </xf>
    <xf numFmtId="0" fontId="0" fillId="0" borderId="323" xfId="0" applyBorder="1" applyAlignment="1">
      <alignment horizontal="right" indent="1"/>
    </xf>
    <xf numFmtId="0" fontId="0" fillId="0" borderId="275" xfId="0" applyBorder="1" applyAlignment="1">
      <alignment horizontal="left" indent="1"/>
    </xf>
    <xf numFmtId="0" fontId="0" fillId="0" borderId="276" xfId="0" applyBorder="1" applyAlignment="1">
      <alignment horizontal="right" indent="1"/>
    </xf>
    <xf numFmtId="0" fontId="0" fillId="0" borderId="324" xfId="0" applyBorder="1" applyAlignment="1">
      <alignment horizontal="center"/>
    </xf>
    <xf numFmtId="0" fontId="0" fillId="0" borderId="325" xfId="0" applyBorder="1" applyAlignment="1">
      <alignment horizontal="left" indent="1"/>
    </xf>
    <xf numFmtId="0" fontId="0" fillId="0" borderId="326" xfId="0" applyBorder="1" applyAlignment="1">
      <alignment horizontal="right" indent="1"/>
    </xf>
    <xf numFmtId="0" fontId="0" fillId="0" borderId="268" xfId="0" applyBorder="1" applyAlignment="1">
      <alignment horizontal="right" indent="1"/>
    </xf>
    <xf numFmtId="0" fontId="0" fillId="0" borderId="327" xfId="0" applyBorder="1" applyAlignment="1">
      <alignment horizontal="center"/>
    </xf>
    <xf numFmtId="0" fontId="0" fillId="0" borderId="268" xfId="0" applyBorder="1" applyAlignment="1">
      <alignment horizontal="left" indent="1"/>
    </xf>
    <xf numFmtId="0" fontId="0" fillId="0" borderId="270" xfId="0" applyBorder="1" applyAlignment="1">
      <alignment horizontal="right" indent="1"/>
    </xf>
    <xf numFmtId="0" fontId="0" fillId="0" borderId="282" xfId="0" applyBorder="1" applyAlignment="1">
      <alignment horizontal="right" indent="1"/>
    </xf>
    <xf numFmtId="0" fontId="0" fillId="0" borderId="284" xfId="0" applyBorder="1" applyAlignment="1">
      <alignment horizontal="right" indent="1"/>
    </xf>
    <xf numFmtId="0" fontId="0" fillId="0" borderId="328" xfId="0" applyBorder="1" applyAlignment="1">
      <alignment horizontal="center"/>
    </xf>
    <xf numFmtId="0" fontId="0" fillId="0" borderId="282" xfId="0" applyBorder="1" applyAlignment="1">
      <alignment horizontal="left" indent="1"/>
    </xf>
    <xf numFmtId="167" fontId="0" fillId="12" borderId="271" xfId="0" applyNumberFormat="1" applyFill="1" applyBorder="1" applyAlignment="1">
      <alignment horizontal="center"/>
    </xf>
    <xf numFmtId="167" fontId="0" fillId="12" borderId="272" xfId="0" applyNumberFormat="1" applyFill="1" applyBorder="1" applyAlignment="1">
      <alignment horizontal="center"/>
    </xf>
    <xf numFmtId="167" fontId="0" fillId="12" borderId="273" xfId="0" applyNumberFormat="1" applyFill="1" applyBorder="1" applyAlignment="1">
      <alignment horizontal="center"/>
    </xf>
    <xf numFmtId="167" fontId="0" fillId="12" borderId="274" xfId="0" applyNumberFormat="1" applyFill="1" applyBorder="1" applyAlignment="1">
      <alignment horizontal="center"/>
    </xf>
    <xf numFmtId="167" fontId="0" fillId="12" borderId="276" xfId="0" applyNumberFormat="1" applyFill="1" applyBorder="1" applyAlignment="1">
      <alignment horizontal="center"/>
    </xf>
    <xf numFmtId="167" fontId="0" fillId="12" borderId="283" xfId="0" applyNumberFormat="1" applyFill="1" applyBorder="1" applyAlignment="1">
      <alignment horizontal="center"/>
    </xf>
    <xf numFmtId="0" fontId="0" fillId="0" borderId="284" xfId="0" applyBorder="1" applyAlignment="1">
      <alignment horizontal="center"/>
    </xf>
    <xf numFmtId="0" fontId="71" fillId="0" borderId="0" xfId="0" applyFont="1" applyAlignment="1">
      <alignment horizontal="right" vertical="top" wrapText="1"/>
    </xf>
    <xf numFmtId="0" fontId="53" fillId="0" borderId="0" xfId="0" applyFont="1" applyAlignment="1">
      <alignment horizontal="center"/>
    </xf>
    <xf numFmtId="0" fontId="0" fillId="17" borderId="216" xfId="0" applyFill="1" applyBorder="1" applyAlignment="1">
      <alignment horizontal="center"/>
    </xf>
    <xf numFmtId="0" fontId="0" fillId="0" borderId="301" xfId="0" applyBorder="1" applyAlignment="1">
      <alignment horizontal="right" indent="1"/>
    </xf>
    <xf numFmtId="0" fontId="0" fillId="0" borderId="309" xfId="0" applyBorder="1" applyAlignment="1">
      <alignment horizontal="right" indent="1"/>
    </xf>
    <xf numFmtId="0" fontId="81" fillId="0" borderId="0" xfId="0" applyFont="1" applyAlignment="1">
      <alignment horizontal="center"/>
    </xf>
    <xf numFmtId="0" fontId="20" fillId="0" borderId="0" xfId="0" applyFont="1" applyAlignment="1">
      <alignment horizontal="center" vertical="top"/>
    </xf>
    <xf numFmtId="0" fontId="0" fillId="24" borderId="38" xfId="0" applyFill="1" applyBorder="1" applyAlignment="1" applyProtection="1">
      <alignment horizontal="left" indent="1"/>
      <protection locked="0"/>
    </xf>
    <xf numFmtId="0" fontId="0" fillId="0" borderId="0" xfId="0" applyAlignment="1">
      <alignment horizontal="left" vertical="top" wrapText="1" indent="1"/>
    </xf>
    <xf numFmtId="0" fontId="35" fillId="0" borderId="36" xfId="0" applyFont="1" applyBorder="1" applyAlignment="1">
      <alignment horizontal="left" vertical="top" wrapText="1" indent="1"/>
    </xf>
    <xf numFmtId="0" fontId="0" fillId="0" borderId="57" xfId="0" applyBorder="1" applyAlignment="1">
      <alignment horizontal="left" vertical="top" wrapText="1" indent="1"/>
    </xf>
    <xf numFmtId="0" fontId="0" fillId="2" borderId="37" xfId="0" applyFill="1" applyBorder="1" applyAlignment="1">
      <alignment horizontal="left" vertical="top" wrapText="1" indent="1"/>
    </xf>
    <xf numFmtId="0" fontId="0" fillId="10" borderId="84" xfId="0" applyFill="1" applyBorder="1" applyAlignment="1" applyProtection="1">
      <alignment horizontal="left" vertical="top" wrapText="1" indent="1"/>
      <protection locked="0"/>
    </xf>
    <xf numFmtId="0" fontId="0" fillId="5" borderId="85" xfId="0" applyFill="1" applyBorder="1" applyAlignment="1" applyProtection="1">
      <alignment horizontal="left" vertical="top" wrapText="1" indent="1"/>
      <protection locked="0"/>
    </xf>
    <xf numFmtId="0" fontId="0" fillId="2" borderId="36" xfId="0" applyFill="1" applyBorder="1" applyAlignment="1" applyProtection="1">
      <alignment horizontal="left" vertical="top" wrapText="1" indent="1"/>
      <protection locked="0"/>
    </xf>
    <xf numFmtId="0" fontId="0" fillId="6" borderId="58" xfId="0" applyFill="1" applyBorder="1" applyAlignment="1" applyProtection="1">
      <alignment horizontal="left" vertical="top" wrapText="1" indent="1"/>
      <protection locked="0"/>
    </xf>
    <xf numFmtId="0" fontId="0" fillId="10" borderId="58" xfId="0" applyFill="1" applyBorder="1" applyAlignment="1" applyProtection="1">
      <alignment horizontal="left" vertical="top" wrapText="1" indent="1"/>
      <protection locked="0"/>
    </xf>
    <xf numFmtId="0" fontId="0" fillId="11" borderId="58" xfId="0" applyFill="1" applyBorder="1" applyAlignment="1" applyProtection="1">
      <alignment horizontal="left" vertical="top" wrapText="1" indent="1"/>
      <protection locked="0"/>
    </xf>
    <xf numFmtId="0" fontId="0" fillId="10" borderId="97" xfId="0" applyFill="1" applyBorder="1" applyAlignment="1" applyProtection="1">
      <alignment horizontal="left" vertical="top" wrapText="1" indent="1"/>
      <protection locked="0"/>
    </xf>
    <xf numFmtId="0" fontId="35" fillId="0" borderId="34" xfId="0" applyFont="1" applyBorder="1" applyAlignment="1">
      <alignment horizontal="left" vertical="top" wrapText="1" indent="1"/>
    </xf>
    <xf numFmtId="0" fontId="0" fillId="0" borderId="35" xfId="0" applyBorder="1" applyAlignment="1">
      <alignment horizontal="left" vertical="top" wrapText="1" indent="1"/>
    </xf>
    <xf numFmtId="0" fontId="0" fillId="0" borderId="56" xfId="0" applyBorder="1" applyAlignment="1">
      <alignment horizontal="left" vertical="top" wrapText="1" indent="1"/>
    </xf>
    <xf numFmtId="0" fontId="1" fillId="5" borderId="43" xfId="0" applyFont="1" applyFill="1" applyBorder="1" applyAlignment="1" applyProtection="1">
      <alignment horizontal="center" vertical="center"/>
      <protection locked="0"/>
    </xf>
    <xf numFmtId="167" fontId="0" fillId="0" borderId="0" xfId="0" applyNumberFormat="1" applyAlignment="1">
      <alignment horizontal="center"/>
    </xf>
    <xf numFmtId="167" fontId="0" fillId="0" borderId="0" xfId="0" applyNumberFormat="1" applyAlignment="1">
      <alignment horizontal="center" vertical="center" wrapText="1"/>
    </xf>
    <xf numFmtId="167" fontId="0" fillId="0" borderId="0" xfId="0" applyNumberFormat="1" applyAlignment="1">
      <alignment horizontal="left"/>
    </xf>
    <xf numFmtId="0" fontId="93" fillId="0" borderId="0" xfId="0" applyFont="1" applyAlignment="1">
      <alignment horizontal="center" vertical="center"/>
    </xf>
    <xf numFmtId="0" fontId="0" fillId="12" borderId="257" xfId="0" applyFill="1" applyBorder="1" applyAlignment="1">
      <alignment horizontal="center"/>
    </xf>
    <xf numFmtId="167" fontId="0" fillId="12" borderId="258" xfId="0" applyNumberFormat="1" applyFill="1" applyBorder="1" applyAlignment="1">
      <alignment horizontal="center"/>
    </xf>
    <xf numFmtId="0" fontId="0" fillId="12" borderId="258" xfId="0" applyFill="1" applyBorder="1" applyAlignment="1">
      <alignment horizontal="center"/>
    </xf>
    <xf numFmtId="167" fontId="0" fillId="12" borderId="259" xfId="0" applyNumberFormat="1" applyFill="1" applyBorder="1" applyAlignment="1">
      <alignment horizontal="center"/>
    </xf>
    <xf numFmtId="0" fontId="0" fillId="0" borderId="275" xfId="0" applyBorder="1" applyAlignment="1">
      <alignment horizontal="center"/>
    </xf>
    <xf numFmtId="0" fontId="0" fillId="12" borderId="280" xfId="0" applyFill="1" applyBorder="1" applyAlignment="1">
      <alignment horizontal="center"/>
    </xf>
    <xf numFmtId="167" fontId="0" fillId="12" borderId="312" xfId="0" applyNumberFormat="1" applyFill="1" applyBorder="1" applyAlignment="1">
      <alignment horizontal="center"/>
    </xf>
    <xf numFmtId="0" fontId="91" fillId="11" borderId="310" xfId="0" applyFont="1" applyFill="1" applyBorder="1" applyAlignment="1" applyProtection="1">
      <alignment horizontal="center"/>
      <protection locked="0"/>
    </xf>
    <xf numFmtId="0" fontId="0" fillId="0" borderId="271" xfId="0" applyBorder="1" applyAlignment="1">
      <alignment horizontal="left" indent="1"/>
    </xf>
    <xf numFmtId="0" fontId="91" fillId="11" borderId="271" xfId="0" applyFont="1" applyFill="1" applyBorder="1" applyAlignment="1" applyProtection="1">
      <alignment horizontal="left" indent="1"/>
      <protection locked="0"/>
    </xf>
    <xf numFmtId="0" fontId="0" fillId="12" borderId="277" xfId="0" applyFill="1" applyBorder="1" applyAlignment="1">
      <alignment horizontal="center"/>
    </xf>
    <xf numFmtId="0" fontId="0" fillId="0" borderId="272" xfId="0" applyBorder="1" applyAlignment="1">
      <alignment horizontal="center"/>
    </xf>
    <xf numFmtId="0" fontId="15" fillId="22" borderId="9" xfId="0" applyFont="1" applyFill="1" applyBorder="1" applyAlignment="1">
      <alignment horizontal="left" indent="1"/>
    </xf>
    <xf numFmtId="0" fontId="99" fillId="0" borderId="333" xfId="0" applyFont="1" applyBorder="1" applyAlignment="1">
      <alignment horizontal="center" vertical="center" wrapText="1"/>
    </xf>
    <xf numFmtId="170" fontId="4" fillId="0" borderId="334" xfId="0" applyNumberFormat="1" applyFont="1" applyBorder="1" applyAlignment="1">
      <alignment horizontal="right" indent="2"/>
    </xf>
    <xf numFmtId="171" fontId="0" fillId="0" borderId="335" xfId="0" applyNumberFormat="1" applyBorder="1" applyAlignment="1">
      <alignment horizontal="right" indent="2"/>
    </xf>
    <xf numFmtId="0" fontId="0" fillId="2" borderId="335" xfId="0" applyFill="1" applyBorder="1" applyAlignment="1">
      <alignment horizontal="left" indent="1"/>
    </xf>
    <xf numFmtId="0" fontId="0" fillId="0" borderId="335" xfId="0" applyBorder="1" applyAlignment="1">
      <alignment horizontal="right" indent="2"/>
    </xf>
    <xf numFmtId="0" fontId="0" fillId="0" borderId="335" xfId="0" applyBorder="1" applyAlignment="1">
      <alignment horizontal="center"/>
    </xf>
    <xf numFmtId="0" fontId="0" fillId="0" borderId="337" xfId="0" applyBorder="1" applyAlignment="1">
      <alignment horizontal="right" indent="2"/>
    </xf>
    <xf numFmtId="170" fontId="4" fillId="0" borderId="338" xfId="0" applyNumberFormat="1" applyFont="1" applyBorder="1" applyAlignment="1">
      <alignment horizontal="right" indent="2"/>
    </xf>
    <xf numFmtId="171" fontId="0" fillId="0" borderId="329" xfId="0" applyNumberFormat="1" applyBorder="1" applyAlignment="1">
      <alignment horizontal="right" indent="2"/>
    </xf>
    <xf numFmtId="0" fontId="0" fillId="0" borderId="329" xfId="0" applyBorder="1" applyAlignment="1">
      <alignment horizontal="left" indent="1"/>
    </xf>
    <xf numFmtId="0" fontId="0" fillId="0" borderId="329" xfId="0" applyBorder="1" applyAlignment="1">
      <alignment horizontal="right" indent="2"/>
    </xf>
    <xf numFmtId="0" fontId="0" fillId="0" borderId="329" xfId="0" applyBorder="1" applyAlignment="1">
      <alignment horizontal="center"/>
    </xf>
    <xf numFmtId="0" fontId="101" fillId="0" borderId="0" xfId="0" applyFont="1" applyAlignment="1">
      <alignment horizontal="center" vertical="center"/>
    </xf>
    <xf numFmtId="0" fontId="0" fillId="5" borderId="340" xfId="0" applyFill="1" applyBorder="1" applyAlignment="1" applyProtection="1">
      <alignment horizontal="center"/>
      <protection locked="0"/>
    </xf>
    <xf numFmtId="0" fontId="0" fillId="25" borderId="0" xfId="0" applyFill="1" applyAlignment="1">
      <alignment horizontal="left" indent="1"/>
    </xf>
    <xf numFmtId="0" fontId="0" fillId="5" borderId="341" xfId="0" applyFill="1" applyBorder="1" applyAlignment="1" applyProtection="1">
      <alignment horizontal="center"/>
      <protection locked="0"/>
    </xf>
    <xf numFmtId="0" fontId="0" fillId="26" borderId="0" xfId="0" applyFill="1" applyAlignment="1">
      <alignment horizontal="left" indent="1"/>
    </xf>
    <xf numFmtId="0" fontId="0" fillId="27" borderId="0" xfId="0" applyFill="1" applyAlignment="1">
      <alignment horizontal="left" indent="1"/>
    </xf>
    <xf numFmtId="0" fontId="0" fillId="5" borderId="342" xfId="0" applyFill="1" applyBorder="1" applyAlignment="1" applyProtection="1">
      <alignment horizontal="center"/>
      <protection locked="0"/>
    </xf>
    <xf numFmtId="0" fontId="0" fillId="28" borderId="0" xfId="0" applyFill="1" applyAlignment="1">
      <alignment horizontal="left" indent="1"/>
    </xf>
    <xf numFmtId="170" fontId="4" fillId="0" borderId="343" xfId="0" applyNumberFormat="1" applyFont="1" applyBorder="1" applyAlignment="1">
      <alignment horizontal="right" indent="2"/>
    </xf>
    <xf numFmtId="171" fontId="0" fillId="0" borderId="337" xfId="0" applyNumberFormat="1" applyBorder="1" applyAlignment="1">
      <alignment horizontal="right" indent="2"/>
    </xf>
    <xf numFmtId="0" fontId="0" fillId="2" borderId="337" xfId="0" applyFill="1" applyBorder="1" applyAlignment="1">
      <alignment horizontal="left" indent="1"/>
    </xf>
    <xf numFmtId="170" fontId="4" fillId="0" borderId="345" xfId="0" applyNumberFormat="1" applyFont="1" applyBorder="1" applyAlignment="1">
      <alignment horizontal="right" indent="2"/>
    </xf>
    <xf numFmtId="171" fontId="0" fillId="0" borderId="346" xfId="0" applyNumberFormat="1" applyBorder="1" applyAlignment="1">
      <alignment horizontal="right" indent="2"/>
    </xf>
    <xf numFmtId="0" fontId="0" fillId="2" borderId="346" xfId="0" applyFill="1" applyBorder="1" applyAlignment="1">
      <alignment horizontal="left" indent="1"/>
    </xf>
    <xf numFmtId="0" fontId="0" fillId="0" borderId="347" xfId="0" applyBorder="1" applyAlignment="1">
      <alignment horizontal="right" indent="2"/>
    </xf>
    <xf numFmtId="0" fontId="0" fillId="0" borderId="346" xfId="0" applyBorder="1" applyAlignment="1">
      <alignment horizontal="center"/>
    </xf>
    <xf numFmtId="0" fontId="0" fillId="0" borderId="35" xfId="0" applyBorder="1"/>
    <xf numFmtId="0" fontId="0" fillId="0" borderId="35" xfId="0" applyBorder="1" applyAlignment="1">
      <alignment wrapText="1"/>
    </xf>
    <xf numFmtId="0" fontId="0" fillId="0" borderId="56" xfId="0" applyBorder="1"/>
    <xf numFmtId="0" fontId="0" fillId="5" borderId="85" xfId="0" applyFill="1" applyBorder="1" applyAlignment="1" applyProtection="1">
      <alignment horizontal="left" vertical="center" wrapText="1" indent="1"/>
      <protection locked="0"/>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5" borderId="47" xfId="0" applyFill="1" applyBorder="1" applyAlignment="1" applyProtection="1">
      <alignment horizontal="left" vertical="center" wrapText="1" indent="1"/>
      <protection locked="0"/>
    </xf>
    <xf numFmtId="0" fontId="102" fillId="7" borderId="338" xfId="0" applyFont="1" applyFill="1" applyBorder="1" applyAlignment="1">
      <alignment horizontal="left" indent="1"/>
    </xf>
    <xf numFmtId="171" fontId="0" fillId="7" borderId="329" xfId="0" applyNumberFormat="1" applyFill="1" applyBorder="1" applyAlignment="1">
      <alignment horizontal="left" indent="1"/>
    </xf>
    <xf numFmtId="0" fontId="0" fillId="7" borderId="329" xfId="0" applyFill="1" applyBorder="1" applyAlignment="1">
      <alignment horizontal="left" indent="1"/>
    </xf>
    <xf numFmtId="0" fontId="4" fillId="7" borderId="329" xfId="0" applyFont="1" applyFill="1" applyBorder="1"/>
    <xf numFmtId="0" fontId="4" fillId="7" borderId="329" xfId="0" applyFont="1" applyFill="1" applyBorder="1" applyAlignment="1">
      <alignment horizontal="center"/>
    </xf>
    <xf numFmtId="0" fontId="0" fillId="0" borderId="337" xfId="0" applyBorder="1" applyAlignment="1">
      <alignment horizontal="center"/>
    </xf>
    <xf numFmtId="0" fontId="0" fillId="0" borderId="0" xfId="0" applyAlignment="1">
      <alignment horizontal="center"/>
    </xf>
    <xf numFmtId="14" fontId="103" fillId="0" borderId="0" xfId="0" applyNumberFormat="1" applyFont="1"/>
    <xf numFmtId="0" fontId="12" fillId="0" borderId="0" xfId="0" applyFont="1" applyAlignment="1">
      <alignment horizontal="center" vertical="center" wrapText="1"/>
    </xf>
    <xf numFmtId="0" fontId="0" fillId="0" borderId="0" xfId="0" applyAlignment="1">
      <alignment horizontal="center"/>
    </xf>
    <xf numFmtId="0" fontId="0" fillId="0" borderId="0" xfId="0" applyAlignment="1">
      <alignment horizontal="center"/>
    </xf>
    <xf numFmtId="0" fontId="0" fillId="0" borderId="0" xfId="0" applyProtection="1"/>
    <xf numFmtId="0" fontId="5" fillId="0" borderId="0" xfId="0" applyFont="1" applyProtection="1"/>
    <xf numFmtId="0" fontId="71" fillId="0" borderId="0" xfId="0" applyFont="1" applyAlignment="1" applyProtection="1">
      <alignment horizontal="right" vertical="top" wrapText="1"/>
    </xf>
    <xf numFmtId="49" fontId="21" fillId="0" borderId="0" xfId="0" applyNumberFormat="1" applyFont="1" applyAlignment="1" applyProtection="1">
      <alignment horizontal="center" vertical="center"/>
    </xf>
    <xf numFmtId="0" fontId="18" fillId="0" borderId="0" xfId="0" applyFont="1" applyAlignment="1" applyProtection="1">
      <alignment horizontal="center" vertical="center"/>
    </xf>
    <xf numFmtId="0" fontId="38" fillId="0" borderId="0" xfId="0" applyFont="1" applyAlignment="1" applyProtection="1">
      <alignment horizontal="left" vertical="center"/>
    </xf>
    <xf numFmtId="0" fontId="5" fillId="0" borderId="0" xfId="0" applyFont="1" applyAlignment="1" applyProtection="1">
      <alignment horizontal="center"/>
    </xf>
    <xf numFmtId="0" fontId="19" fillId="0" borderId="0" xfId="0" applyFont="1" applyAlignment="1" applyProtection="1">
      <alignment horizontal="center" vertical="center"/>
    </xf>
    <xf numFmtId="0" fontId="59" fillId="0" borderId="0" xfId="0" applyFont="1" applyAlignment="1" applyProtection="1">
      <alignment vertical="center" wrapText="1"/>
    </xf>
    <xf numFmtId="0" fontId="60" fillId="0" borderId="0" xfId="0" applyFont="1" applyAlignment="1" applyProtection="1">
      <alignment vertical="center" wrapText="1"/>
    </xf>
    <xf numFmtId="0" fontId="13" fillId="0" borderId="0" xfId="0" applyFont="1" applyAlignment="1" applyProtection="1">
      <alignment horizontal="center" vertical="center"/>
    </xf>
    <xf numFmtId="0" fontId="13" fillId="22" borderId="208" xfId="0" applyFont="1" applyFill="1" applyBorder="1" applyAlignment="1" applyProtection="1">
      <alignment horizontal="center" vertical="center"/>
    </xf>
    <xf numFmtId="0" fontId="13" fillId="22" borderId="209" xfId="0" applyFont="1" applyFill="1" applyBorder="1" applyAlignment="1" applyProtection="1">
      <alignment horizontal="left" vertical="center"/>
    </xf>
    <xf numFmtId="0" fontId="14" fillId="0" borderId="0" xfId="0" applyFont="1" applyAlignment="1" applyProtection="1">
      <alignment horizontal="center" vertical="center"/>
    </xf>
    <xf numFmtId="0" fontId="13" fillId="22" borderId="210" xfId="0" applyFont="1" applyFill="1" applyBorder="1" applyAlignment="1" applyProtection="1">
      <alignment horizontal="center" vertical="center"/>
    </xf>
    <xf numFmtId="0" fontId="13" fillId="22" borderId="211" xfId="0" applyFont="1" applyFill="1" applyBorder="1" applyAlignment="1" applyProtection="1">
      <alignment horizontal="left" vertical="center"/>
    </xf>
    <xf numFmtId="0" fontId="13" fillId="23" borderId="210" xfId="0" applyFont="1" applyFill="1" applyBorder="1" applyAlignment="1" applyProtection="1">
      <alignment horizontal="center" vertical="center"/>
    </xf>
    <xf numFmtId="0" fontId="13" fillId="23" borderId="211" xfId="0" applyFont="1" applyFill="1" applyBorder="1" applyAlignment="1" applyProtection="1">
      <alignment horizontal="left" vertical="center"/>
    </xf>
    <xf numFmtId="0" fontId="13" fillId="0" borderId="0" xfId="0" applyFont="1" applyAlignment="1" applyProtection="1">
      <alignment horizontal="center" vertical="top"/>
    </xf>
    <xf numFmtId="0" fontId="13" fillId="23" borderId="212" xfId="0" applyFont="1" applyFill="1" applyBorder="1" applyAlignment="1" applyProtection="1">
      <alignment horizontal="center" vertical="center"/>
    </xf>
    <xf numFmtId="0" fontId="13" fillId="23" borderId="213" xfId="0" applyFont="1" applyFill="1" applyBorder="1" applyAlignment="1" applyProtection="1">
      <alignment horizontal="left" vertical="top"/>
    </xf>
    <xf numFmtId="0" fontId="14" fillId="0" borderId="0" xfId="0" applyFont="1" applyAlignment="1" applyProtection="1">
      <alignment horizontal="center" vertical="top"/>
    </xf>
    <xf numFmtId="0" fontId="0" fillId="0" borderId="0" xfId="0" applyAlignment="1" applyProtection="1">
      <alignment vertical="top"/>
    </xf>
    <xf numFmtId="0" fontId="43" fillId="0" borderId="0" xfId="0" applyFont="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left"/>
    </xf>
    <xf numFmtId="0" fontId="62" fillId="0" borderId="0" xfId="0" applyFont="1" applyProtection="1"/>
    <xf numFmtId="0" fontId="63" fillId="0" borderId="0" xfId="0" applyFont="1" applyProtection="1"/>
    <xf numFmtId="0" fontId="6" fillId="0" borderId="0" xfId="0" applyFont="1" applyAlignment="1" applyProtection="1">
      <alignment horizontal="center"/>
    </xf>
    <xf numFmtId="0" fontId="48" fillId="0" borderId="0" xfId="0" applyFont="1" applyProtection="1"/>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0" fillId="5" borderId="152" xfId="0" applyFill="1" applyBorder="1" applyProtection="1"/>
    <xf numFmtId="0" fontId="0" fillId="5" borderId="0" xfId="0" applyFill="1" applyProtection="1"/>
    <xf numFmtId="0" fontId="0" fillId="5" borderId="153" xfId="0" applyFill="1" applyBorder="1" applyProtection="1"/>
    <xf numFmtId="0" fontId="0" fillId="3" borderId="7" xfId="0" applyFill="1" applyBorder="1" applyAlignment="1" applyProtection="1">
      <alignment horizontal="center" vertical="center"/>
    </xf>
    <xf numFmtId="0" fontId="0" fillId="3" borderId="8" xfId="0" applyFill="1" applyBorder="1" applyAlignment="1" applyProtection="1">
      <alignment horizontal="center" vertical="center"/>
    </xf>
    <xf numFmtId="0" fontId="0" fillId="0" borderId="0" xfId="0" applyAlignment="1" applyProtection="1">
      <alignment horizontal="center" vertical="center"/>
    </xf>
    <xf numFmtId="0" fontId="61" fillId="5" borderId="152" xfId="0" applyFont="1" applyFill="1" applyBorder="1" applyAlignment="1" applyProtection="1">
      <alignment vertical="center" wrapText="1"/>
    </xf>
    <xf numFmtId="0" fontId="61" fillId="5" borderId="0" xfId="0" applyFont="1" applyFill="1" applyAlignment="1" applyProtection="1">
      <alignment vertical="center" wrapText="1"/>
    </xf>
    <xf numFmtId="0" fontId="61" fillId="5" borderId="153" xfId="0" applyFont="1" applyFill="1" applyBorder="1" applyAlignment="1" applyProtection="1">
      <alignment vertical="center" wrapText="1"/>
    </xf>
    <xf numFmtId="0" fontId="61" fillId="5" borderId="154" xfId="0" applyFont="1" applyFill="1" applyBorder="1" applyAlignment="1" applyProtection="1">
      <alignment vertical="center" wrapText="1"/>
    </xf>
    <xf numFmtId="0" fontId="61" fillId="5" borderId="155" xfId="0" applyFont="1" applyFill="1" applyBorder="1" applyAlignment="1" applyProtection="1">
      <alignment vertical="center" wrapText="1"/>
    </xf>
    <xf numFmtId="0" fontId="61" fillId="5" borderId="156" xfId="0" applyFont="1" applyFill="1" applyBorder="1" applyAlignment="1" applyProtection="1">
      <alignment vertical="center" wrapText="1"/>
    </xf>
    <xf numFmtId="0" fontId="61" fillId="0" borderId="0" xfId="0" applyFont="1" applyAlignment="1" applyProtection="1">
      <alignment vertical="center" wrapText="1"/>
    </xf>
    <xf numFmtId="0" fontId="58" fillId="16" borderId="198" xfId="0" applyFont="1" applyFill="1" applyBorder="1" applyAlignment="1" applyProtection="1">
      <alignment horizontal="center" vertical="center"/>
    </xf>
    <xf numFmtId="0" fontId="58" fillId="16" borderId="8" xfId="0" applyFont="1" applyFill="1" applyBorder="1" applyAlignment="1" applyProtection="1">
      <alignment horizontal="center" vertical="center"/>
    </xf>
    <xf numFmtId="0" fontId="64" fillId="0" borderId="0" xfId="0" applyFont="1" applyAlignment="1" applyProtection="1">
      <alignment vertical="center" wrapText="1"/>
    </xf>
    <xf numFmtId="0" fontId="45" fillId="0" borderId="0" xfId="0" applyFont="1" applyAlignment="1" applyProtection="1">
      <alignment vertical="center" wrapText="1"/>
    </xf>
    <xf numFmtId="0" fontId="16" fillId="13" borderId="9" xfId="0" applyFont="1" applyFill="1" applyBorder="1" applyAlignment="1" applyProtection="1">
      <alignment horizontal="center"/>
    </xf>
    <xf numFmtId="0" fontId="16" fillId="0" borderId="214" xfId="0" applyFont="1" applyBorder="1" applyAlignment="1" applyProtection="1">
      <alignment horizontal="center"/>
    </xf>
    <xf numFmtId="0" fontId="77" fillId="0" borderId="0" xfId="0" applyFont="1" applyAlignment="1" applyProtection="1">
      <alignment horizontal="center" vertical="center"/>
    </xf>
    <xf numFmtId="0" fontId="73" fillId="0" borderId="0" xfId="0" applyFont="1" applyBorder="1" applyAlignment="1" applyProtection="1">
      <alignment horizontal="center"/>
    </xf>
    <xf numFmtId="0" fontId="7" fillId="0" borderId="0" xfId="0" applyFont="1" applyAlignment="1" applyProtection="1"/>
    <xf numFmtId="0" fontId="16" fillId="0" borderId="0" xfId="0" applyFont="1" applyFill="1" applyBorder="1" applyAlignment="1" applyProtection="1">
      <alignment horizontal="center"/>
    </xf>
    <xf numFmtId="0" fontId="0" fillId="0" borderId="0" xfId="0" applyFill="1" applyBorder="1" applyProtection="1"/>
    <xf numFmtId="0" fontId="16" fillId="0" borderId="0" xfId="0" applyFont="1" applyFill="1" applyBorder="1" applyAlignment="1">
      <alignment horizontal="center"/>
    </xf>
    <xf numFmtId="0" fontId="15" fillId="0" borderId="349" xfId="0" applyFont="1" applyFill="1" applyBorder="1" applyAlignment="1">
      <alignment horizontal="left" indent="1"/>
    </xf>
    <xf numFmtId="0" fontId="15" fillId="0" borderId="0" xfId="0" applyFont="1" applyFill="1" applyBorder="1" applyAlignment="1">
      <alignment horizontal="left"/>
    </xf>
    <xf numFmtId="0" fontId="65" fillId="0" borderId="0" xfId="0" applyFont="1" applyFill="1" applyBorder="1" applyAlignment="1">
      <alignment horizontal="center"/>
    </xf>
    <xf numFmtId="0" fontId="66" fillId="0" borderId="5" xfId="0" applyFont="1" applyFill="1" applyBorder="1" applyAlignment="1" applyProtection="1"/>
    <xf numFmtId="0" fontId="66" fillId="0" borderId="0" xfId="0" applyFont="1" applyFill="1" applyBorder="1" applyAlignment="1" applyProtection="1"/>
    <xf numFmtId="0" fontId="7" fillId="0" borderId="214" xfId="0" applyFont="1" applyFill="1" applyBorder="1" applyAlignment="1" applyProtection="1"/>
    <xf numFmtId="0" fontId="7" fillId="0" borderId="0" xfId="0" applyFont="1" applyFill="1" applyBorder="1" applyAlignment="1" applyProtection="1"/>
    <xf numFmtId="0" fontId="15" fillId="0" borderId="214" xfId="0" applyFont="1" applyFill="1" applyBorder="1" applyAlignment="1" applyProtection="1">
      <alignment vertical="top"/>
    </xf>
    <xf numFmtId="0" fontId="15" fillId="0" borderId="0" xfId="0" applyFont="1" applyFill="1" applyBorder="1" applyAlignment="1" applyProtection="1">
      <alignment vertical="top"/>
    </xf>
    <xf numFmtId="0" fontId="86" fillId="5" borderId="0" xfId="0" applyFont="1" applyFill="1" applyAlignment="1" applyProtection="1">
      <alignment vertical="top"/>
    </xf>
    <xf numFmtId="0" fontId="86" fillId="5" borderId="153" xfId="0" applyFont="1" applyFill="1" applyBorder="1" applyAlignment="1" applyProtection="1">
      <alignment vertical="top"/>
    </xf>
    <xf numFmtId="0" fontId="86" fillId="5" borderId="152" xfId="0" applyFont="1" applyFill="1" applyBorder="1" applyAlignment="1" applyProtection="1">
      <alignment horizontal="left" vertical="top" indent="1"/>
    </xf>
    <xf numFmtId="0" fontId="100"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22" fillId="0" borderId="352" xfId="0" applyFont="1" applyBorder="1" applyAlignment="1">
      <alignment horizontal="center" vertical="center" wrapText="1"/>
    </xf>
    <xf numFmtId="0" fontId="4" fillId="0" borderId="353" xfId="0" applyFont="1" applyBorder="1" applyAlignment="1">
      <alignment horizontal="center" vertical="center"/>
    </xf>
    <xf numFmtId="0" fontId="22" fillId="0" borderId="353" xfId="0" applyFont="1" applyBorder="1" applyAlignment="1">
      <alignment horizontal="center" vertical="center" wrapText="1"/>
    </xf>
    <xf numFmtId="0" fontId="0" fillId="0" borderId="336" xfId="0" applyBorder="1" applyAlignment="1">
      <alignment horizontal="left" indent="1"/>
    </xf>
    <xf numFmtId="0" fontId="0" fillId="0" borderId="339" xfId="0" applyBorder="1" applyAlignment="1">
      <alignment horizontal="left" indent="1"/>
    </xf>
    <xf numFmtId="0" fontId="4" fillId="7" borderId="339" xfId="0" applyFont="1" applyFill="1" applyBorder="1" applyAlignment="1">
      <alignment horizontal="left" indent="1"/>
    </xf>
    <xf numFmtId="0" fontId="0" fillId="0" borderId="344" xfId="0" applyBorder="1" applyAlignment="1">
      <alignment horizontal="left" indent="1"/>
    </xf>
    <xf numFmtId="0" fontId="0" fillId="0" borderId="348" xfId="0" applyBorder="1" applyAlignment="1">
      <alignment horizontal="left" indent="1"/>
    </xf>
    <xf numFmtId="0" fontId="22" fillId="0" borderId="354" xfId="0" applyFont="1" applyBorder="1" applyAlignment="1">
      <alignment horizontal="left" vertical="center" wrapText="1" indent="1"/>
    </xf>
    <xf numFmtId="0" fontId="0" fillId="0" borderId="0" xfId="0"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0" fillId="0" borderId="356" xfId="0" applyBorder="1" applyAlignment="1">
      <alignment horizontal="center"/>
    </xf>
    <xf numFmtId="0" fontId="0" fillId="0" borderId="357" xfId="0" applyBorder="1" applyAlignment="1">
      <alignment horizontal="center"/>
    </xf>
    <xf numFmtId="0" fontId="0" fillId="0" borderId="358" xfId="0" applyBorder="1" applyAlignment="1">
      <alignment horizontal="center"/>
    </xf>
    <xf numFmtId="0" fontId="0" fillId="0" borderId="0" xfId="0" applyAlignment="1">
      <alignment horizontal="left" vertical="top" wrapText="1" indent="1"/>
    </xf>
    <xf numFmtId="0" fontId="20" fillId="0" borderId="0" xfId="0" applyFont="1" applyAlignment="1">
      <alignment horizontal="center" vertical="top"/>
    </xf>
    <xf numFmtId="0" fontId="0" fillId="0" borderId="0" xfId="0" applyAlignment="1">
      <alignment horizontal="left" vertical="top" wrapText="1" indent="1"/>
    </xf>
    <xf numFmtId="0" fontId="20" fillId="0" borderId="0" xfId="0" applyFont="1" applyAlignment="1">
      <alignment horizontal="center" vertical="top"/>
    </xf>
    <xf numFmtId="0" fontId="0" fillId="22" borderId="329" xfId="0" applyFill="1" applyBorder="1" applyAlignment="1" applyProtection="1">
      <alignment horizontal="left" indent="1"/>
      <protection locked="0"/>
    </xf>
    <xf numFmtId="0" fontId="0" fillId="22" borderId="330" xfId="0" applyFill="1" applyBorder="1" applyAlignment="1" applyProtection="1">
      <alignment horizontal="left" indent="1"/>
      <protection locked="0"/>
    </xf>
    <xf numFmtId="0" fontId="0" fillId="22" borderId="329" xfId="0" applyFill="1" applyBorder="1" applyAlignment="1" applyProtection="1">
      <alignment horizontal="left" vertical="top" wrapText="1" indent="1"/>
      <protection locked="0"/>
    </xf>
    <xf numFmtId="0" fontId="0" fillId="22" borderId="331" xfId="0" applyFill="1" applyBorder="1" applyAlignment="1" applyProtection="1">
      <alignment horizontal="left" vertical="top" wrapText="1" indent="1"/>
      <protection locked="0"/>
    </xf>
    <xf numFmtId="0" fontId="0" fillId="22" borderId="0" xfId="0" applyFill="1" applyBorder="1" applyAlignment="1" applyProtection="1">
      <alignment horizontal="left" vertical="top" wrapText="1" indent="1"/>
      <protection locked="0"/>
    </xf>
    <xf numFmtId="0" fontId="0" fillId="22" borderId="330" xfId="0" applyFill="1" applyBorder="1" applyAlignment="1" applyProtection="1">
      <alignment horizontal="left" vertical="top" wrapText="1" indent="1"/>
      <protection locked="0"/>
    </xf>
    <xf numFmtId="0" fontId="0" fillId="22" borderId="332" xfId="0" applyFill="1" applyBorder="1" applyAlignment="1" applyProtection="1">
      <alignment horizontal="left" vertical="top" wrapText="1" indent="1"/>
      <protection locked="0"/>
    </xf>
    <xf numFmtId="0" fontId="0" fillId="22" borderId="331" xfId="0" applyFill="1" applyBorder="1" applyAlignment="1" applyProtection="1">
      <alignment horizontal="left" indent="1"/>
      <protection locked="0"/>
    </xf>
    <xf numFmtId="0" fontId="0" fillId="22" borderId="331" xfId="0" applyFill="1" applyBorder="1" applyAlignment="1" applyProtection="1">
      <alignment horizontal="left" wrapText="1" indent="1"/>
      <protection locked="0"/>
    </xf>
    <xf numFmtId="0" fontId="0" fillId="0" borderId="0" xfId="0" applyAlignment="1">
      <alignment horizontal="left" vertical="top" wrapText="1" indent="1"/>
    </xf>
    <xf numFmtId="0" fontId="81" fillId="0" borderId="0" xfId="0" applyFont="1" applyAlignment="1">
      <alignment horizontal="center"/>
    </xf>
    <xf numFmtId="0" fontId="20" fillId="0" borderId="0" xfId="0" applyFont="1" applyAlignment="1">
      <alignment horizontal="center" vertical="top"/>
    </xf>
    <xf numFmtId="0" fontId="0" fillId="30" borderId="359" xfId="0" applyFill="1" applyBorder="1" applyAlignment="1">
      <alignment vertical="top" wrapText="1"/>
    </xf>
    <xf numFmtId="0" fontId="0" fillId="30" borderId="360" xfId="0" applyFill="1" applyBorder="1" applyAlignment="1">
      <alignment vertical="top" wrapText="1"/>
    </xf>
    <xf numFmtId="0" fontId="71" fillId="0" borderId="0" xfId="0" applyFont="1" applyAlignment="1">
      <alignment vertical="center" wrapText="1"/>
    </xf>
    <xf numFmtId="0" fontId="71" fillId="0" borderId="0" xfId="0" applyFont="1" applyBorder="1" applyAlignment="1">
      <alignment vertical="center" wrapText="1"/>
    </xf>
    <xf numFmtId="0" fontId="0" fillId="0" borderId="0" xfId="0" applyBorder="1"/>
    <xf numFmtId="0" fontId="0" fillId="24" borderId="42" xfId="0" applyFill="1" applyBorder="1" applyAlignment="1" applyProtection="1">
      <alignment horizontal="left" indent="1"/>
      <protection locked="0"/>
    </xf>
    <xf numFmtId="0" fontId="0" fillId="24" borderId="38" xfId="0" applyFill="1" applyBorder="1" applyAlignment="1" applyProtection="1">
      <alignment horizontal="left" vertical="top" wrapText="1" indent="1"/>
      <protection locked="0"/>
    </xf>
    <xf numFmtId="0" fontId="0" fillId="24" borderId="361" xfId="0" applyFill="1" applyBorder="1" applyAlignment="1" applyProtection="1">
      <alignment horizontal="left" vertical="top" wrapText="1" indent="1"/>
      <protection locked="0"/>
    </xf>
    <xf numFmtId="0" fontId="0" fillId="24" borderId="363" xfId="0" applyFill="1" applyBorder="1" applyAlignment="1" applyProtection="1">
      <alignment horizontal="left" vertical="top" wrapText="1" indent="1"/>
      <protection locked="0"/>
    </xf>
    <xf numFmtId="0" fontId="0" fillId="22" borderId="364" xfId="0" applyFill="1" applyBorder="1" applyAlignment="1" applyProtection="1">
      <alignment horizontal="left" vertical="top" wrapText="1" indent="1"/>
      <protection locked="0"/>
    </xf>
    <xf numFmtId="0" fontId="0" fillId="24" borderId="366" xfId="0" applyFill="1" applyBorder="1" applyAlignment="1" applyProtection="1">
      <alignment horizontal="left" vertical="top" wrapText="1" indent="1"/>
      <protection locked="0"/>
    </xf>
    <xf numFmtId="0" fontId="0" fillId="22" borderId="101" xfId="0" applyFill="1" applyBorder="1" applyAlignment="1" applyProtection="1">
      <alignment horizontal="left" vertical="top" wrapText="1" indent="1"/>
      <protection locked="0"/>
    </xf>
    <xf numFmtId="0" fontId="0" fillId="22" borderId="365" xfId="0" applyFill="1" applyBorder="1" applyAlignment="1" applyProtection="1">
      <alignment horizontal="left" vertical="top" wrapText="1" indent="1"/>
      <protection locked="0"/>
    </xf>
    <xf numFmtId="0" fontId="0" fillId="24" borderId="367" xfId="0" applyFill="1" applyBorder="1" applyAlignment="1" applyProtection="1">
      <alignment horizontal="left" vertical="top" wrapText="1" indent="1"/>
      <protection locked="0"/>
    </xf>
    <xf numFmtId="0" fontId="0" fillId="22" borderId="368" xfId="0" applyFill="1" applyBorder="1" applyAlignment="1" applyProtection="1">
      <alignment horizontal="left" vertical="top" wrapText="1" indent="1"/>
      <protection locked="0"/>
    </xf>
    <xf numFmtId="0" fontId="0" fillId="0" borderId="329" xfId="0" applyBorder="1" applyAlignment="1">
      <alignment horizontal="left" vertical="top" wrapText="1" indent="1"/>
    </xf>
    <xf numFmtId="0" fontId="0" fillId="24" borderId="369" xfId="0" applyFill="1" applyBorder="1" applyAlignment="1" applyProtection="1">
      <alignment horizontal="left" vertical="top" wrapText="1" indent="1"/>
      <protection locked="0"/>
    </xf>
    <xf numFmtId="0" fontId="0" fillId="22" borderId="370" xfId="0" applyFill="1" applyBorder="1" applyAlignment="1" applyProtection="1">
      <alignment horizontal="left" vertical="top" wrapText="1" indent="1"/>
      <protection locked="0"/>
    </xf>
    <xf numFmtId="0" fontId="0" fillId="22" borderId="362" xfId="0" applyFill="1" applyBorder="1" applyAlignment="1" applyProtection="1">
      <alignment horizontal="left" vertical="top" wrapText="1" indent="1"/>
      <protection locked="0"/>
    </xf>
    <xf numFmtId="0" fontId="0" fillId="24" borderId="371" xfId="0" applyFill="1" applyBorder="1" applyAlignment="1" applyProtection="1">
      <alignment horizontal="left" vertical="top" wrapText="1" indent="1"/>
      <protection locked="0"/>
    </xf>
    <xf numFmtId="0" fontId="0" fillId="22" borderId="372" xfId="0" applyFill="1" applyBorder="1" applyAlignment="1" applyProtection="1">
      <alignment horizontal="left" vertical="top" wrapText="1" indent="1"/>
      <protection locked="0"/>
    </xf>
    <xf numFmtId="0" fontId="0" fillId="24" borderId="373" xfId="0" applyFill="1" applyBorder="1" applyAlignment="1" applyProtection="1">
      <alignment horizontal="left" vertical="top" wrapText="1" indent="1"/>
      <protection locked="0"/>
    </xf>
    <xf numFmtId="0" fontId="0" fillId="22" borderId="374" xfId="0" applyFill="1" applyBorder="1" applyAlignment="1" applyProtection="1">
      <alignment horizontal="left" vertical="top" wrapText="1" indent="1"/>
      <protection locked="0"/>
    </xf>
    <xf numFmtId="0" fontId="0" fillId="29" borderId="361" xfId="0" applyFill="1" applyBorder="1" applyAlignment="1" applyProtection="1">
      <alignment horizontal="left" vertical="top" wrapText="1"/>
      <protection locked="0"/>
    </xf>
    <xf numFmtId="0" fontId="0" fillId="22" borderId="370" xfId="0" applyFill="1" applyBorder="1" applyAlignment="1" applyProtection="1">
      <alignment horizontal="left" indent="1"/>
      <protection locked="0"/>
    </xf>
    <xf numFmtId="0" fontId="0" fillId="29" borderId="361" xfId="0" applyFill="1" applyBorder="1" applyAlignment="1" applyProtection="1">
      <alignment horizontal="left" wrapText="1"/>
      <protection locked="0"/>
    </xf>
    <xf numFmtId="0" fontId="0" fillId="22" borderId="370" xfId="0" applyFill="1" applyBorder="1" applyAlignment="1" applyProtection="1">
      <alignment horizontal="left" wrapText="1" indent="1"/>
      <protection locked="0"/>
    </xf>
    <xf numFmtId="0" fontId="0" fillId="29" borderId="373" xfId="0" applyFill="1" applyBorder="1" applyAlignment="1" applyProtection="1">
      <alignment horizontal="left" vertical="top" wrapText="1"/>
      <protection locked="0"/>
    </xf>
    <xf numFmtId="0" fontId="0" fillId="22" borderId="374" xfId="0" applyFill="1" applyBorder="1" applyAlignment="1" applyProtection="1">
      <alignment horizontal="left" indent="1"/>
      <protection locked="0"/>
    </xf>
    <xf numFmtId="0" fontId="0" fillId="14" borderId="0" xfId="0" applyFill="1" applyBorder="1"/>
    <xf numFmtId="0" fontId="47" fillId="14" borderId="0" xfId="0" applyFont="1" applyFill="1" applyBorder="1"/>
    <xf numFmtId="0" fontId="4" fillId="14" borderId="0" xfId="0" applyFont="1" applyFill="1" applyBorder="1"/>
    <xf numFmtId="0" fontId="0" fillId="14" borderId="0" xfId="0" applyFill="1" applyBorder="1" applyAlignment="1">
      <alignment vertical="center"/>
    </xf>
    <xf numFmtId="0" fontId="0" fillId="14" borderId="0" xfId="0" applyFont="1" applyFill="1" applyBorder="1"/>
    <xf numFmtId="0" fontId="75" fillId="13" borderId="0" xfId="0" applyFont="1" applyFill="1" applyAlignment="1">
      <alignment horizontal="center" vertical="center"/>
    </xf>
    <xf numFmtId="0" fontId="69" fillId="12" borderId="3" xfId="0" applyFont="1" applyFill="1" applyBorder="1" applyAlignment="1">
      <alignment horizontal="center" vertical="center"/>
    </xf>
    <xf numFmtId="0" fontId="69" fillId="12" borderId="199" xfId="0" applyFont="1" applyFill="1" applyBorder="1" applyAlignment="1">
      <alignment horizontal="center" vertical="center"/>
    </xf>
    <xf numFmtId="0" fontId="69" fillId="12" borderId="4" xfId="0" applyFont="1" applyFill="1" applyBorder="1" applyAlignment="1">
      <alignment horizontal="center" vertical="center"/>
    </xf>
    <xf numFmtId="0" fontId="77" fillId="0" borderId="0" xfId="0" applyFont="1" applyAlignment="1">
      <alignment horizontal="center"/>
    </xf>
    <xf numFmtId="0" fontId="7" fillId="0" borderId="0" xfId="0" applyFont="1" applyAlignment="1">
      <alignment horizontal="right"/>
    </xf>
    <xf numFmtId="0" fontId="23" fillId="0" borderId="0" xfId="0" applyFont="1"/>
    <xf numFmtId="0" fontId="34" fillId="0" borderId="0" xfId="1" applyAlignment="1" applyProtection="1">
      <alignment horizontal="right"/>
      <protection locked="0"/>
    </xf>
    <xf numFmtId="0" fontId="51" fillId="20" borderId="1" xfId="0" applyFont="1" applyFill="1" applyBorder="1" applyAlignment="1">
      <alignment horizontal="center" vertical="center"/>
    </xf>
    <xf numFmtId="0" fontId="51" fillId="20" borderId="13" xfId="0" applyFont="1" applyFill="1" applyBorder="1" applyAlignment="1">
      <alignment horizontal="center" vertical="center"/>
    </xf>
    <xf numFmtId="0" fontId="51" fillId="20" borderId="2" xfId="0" applyFont="1" applyFill="1" applyBorder="1" applyAlignment="1">
      <alignment horizontal="center" vertical="center"/>
    </xf>
    <xf numFmtId="0" fontId="0" fillId="13" borderId="5" xfId="0" applyFill="1" applyBorder="1" applyAlignment="1">
      <alignment horizontal="center"/>
    </xf>
    <xf numFmtId="0" fontId="0" fillId="13" borderId="0" xfId="0" applyFill="1" applyAlignment="1">
      <alignment horizontal="center"/>
    </xf>
    <xf numFmtId="0" fontId="0" fillId="13" borderId="6" xfId="0" applyFill="1" applyBorder="1" applyAlignment="1">
      <alignment horizontal="center"/>
    </xf>
    <xf numFmtId="0" fontId="74" fillId="13" borderId="0" xfId="0" applyFont="1" applyFill="1" applyAlignment="1">
      <alignment horizontal="center" vertical="center"/>
    </xf>
    <xf numFmtId="166" fontId="7" fillId="12" borderId="5" xfId="0" applyNumberFormat="1" applyFont="1" applyFill="1" applyBorder="1" applyAlignment="1">
      <alignment horizontal="center"/>
    </xf>
    <xf numFmtId="166" fontId="7" fillId="12" borderId="0" xfId="0" applyNumberFormat="1" applyFont="1" applyFill="1" applyAlignment="1">
      <alignment horizontal="center"/>
    </xf>
    <xf numFmtId="166" fontId="7" fillId="12" borderId="6" xfId="0" applyNumberFormat="1" applyFont="1" applyFill="1" applyBorder="1" applyAlignment="1">
      <alignment horizontal="center"/>
    </xf>
    <xf numFmtId="0" fontId="9" fillId="20" borderId="13" xfId="0" applyFont="1" applyFill="1" applyBorder="1" applyAlignment="1">
      <alignment horizontal="center" vertical="center"/>
    </xf>
    <xf numFmtId="0" fontId="77" fillId="0" borderId="0" xfId="0" applyFont="1" applyAlignment="1">
      <alignment horizontal="center" vertical="center"/>
    </xf>
    <xf numFmtId="0" fontId="69" fillId="12" borderId="5" xfId="0" applyFont="1" applyFill="1" applyBorder="1" applyAlignment="1">
      <alignment horizontal="center" vertical="center"/>
    </xf>
    <xf numFmtId="0" fontId="69" fillId="12" borderId="6" xfId="0" applyFont="1" applyFill="1" applyBorder="1" applyAlignment="1">
      <alignment horizontal="center" vertical="center"/>
    </xf>
    <xf numFmtId="0" fontId="9" fillId="19" borderId="11" xfId="0" applyFont="1" applyFill="1" applyBorder="1" applyAlignment="1">
      <alignment horizontal="center" vertical="center"/>
    </xf>
    <xf numFmtId="0" fontId="9" fillId="19" borderId="12" xfId="0" applyFont="1" applyFill="1" applyBorder="1" applyAlignment="1">
      <alignment horizontal="center" vertical="center"/>
    </xf>
    <xf numFmtId="0" fontId="0" fillId="13" borderId="3" xfId="0" applyFill="1" applyBorder="1" applyAlignment="1">
      <alignment horizontal="center"/>
    </xf>
    <xf numFmtId="0" fontId="0" fillId="13" borderId="4" xfId="0" applyFill="1" applyBorder="1" applyAlignment="1">
      <alignment horizontal="center"/>
    </xf>
    <xf numFmtId="0" fontId="15" fillId="23" borderId="9" xfId="0" applyFont="1" applyFill="1" applyBorder="1" applyAlignment="1">
      <alignment horizontal="left" indent="1"/>
    </xf>
    <xf numFmtId="0" fontId="15" fillId="23" borderId="10" xfId="0" applyFont="1" applyFill="1" applyBorder="1" applyAlignment="1">
      <alignment horizontal="left" indent="1"/>
    </xf>
    <xf numFmtId="0" fontId="66" fillId="0" borderId="5" xfId="0" applyFont="1" applyBorder="1" applyAlignment="1">
      <alignment horizontal="left" indent="1"/>
    </xf>
    <xf numFmtId="0" fontId="66" fillId="0" borderId="6" xfId="0" applyFont="1" applyBorder="1" applyAlignment="1">
      <alignment horizontal="left" indent="1"/>
    </xf>
    <xf numFmtId="0" fontId="15" fillId="22" borderId="9" xfId="0" applyFont="1" applyFill="1" applyBorder="1" applyAlignment="1">
      <alignment horizontal="left" indent="1"/>
    </xf>
    <xf numFmtId="0" fontId="15" fillId="22" borderId="10" xfId="0" applyFont="1" applyFill="1" applyBorder="1" applyAlignment="1">
      <alignment horizontal="left" indent="1"/>
    </xf>
    <xf numFmtId="0" fontId="7" fillId="0" borderId="203" xfId="0" applyFont="1" applyBorder="1" applyAlignment="1">
      <alignment horizontal="center"/>
    </xf>
    <xf numFmtId="0" fontId="7" fillId="0" borderId="204" xfId="0" applyFont="1" applyBorder="1" applyAlignment="1">
      <alignment horizontal="center"/>
    </xf>
    <xf numFmtId="0" fontId="15" fillId="0" borderId="205" xfId="0" applyFont="1" applyBorder="1" applyAlignment="1">
      <alignment horizontal="center" vertical="top"/>
    </xf>
    <xf numFmtId="0" fontId="15" fillId="0" borderId="206" xfId="0" applyFont="1" applyBorder="1" applyAlignment="1">
      <alignment horizontal="center" vertical="top"/>
    </xf>
    <xf numFmtId="0" fontId="73" fillId="0" borderId="14" xfId="0" applyFont="1" applyBorder="1" applyAlignment="1">
      <alignment horizontal="center"/>
    </xf>
    <xf numFmtId="0" fontId="40" fillId="18" borderId="9" xfId="0" applyFont="1" applyFill="1" applyBorder="1" applyAlignment="1">
      <alignment horizontal="center"/>
    </xf>
    <xf numFmtId="0" fontId="40" fillId="18" borderId="10" xfId="0" applyFont="1" applyFill="1" applyBorder="1" applyAlignment="1">
      <alignment horizontal="center"/>
    </xf>
    <xf numFmtId="0" fontId="64" fillId="5" borderId="152" xfId="0" applyFont="1" applyFill="1" applyBorder="1" applyAlignment="1">
      <alignment horizontal="left" vertical="top" wrapText="1" indent="1"/>
    </xf>
    <xf numFmtId="0" fontId="64" fillId="5" borderId="0" xfId="0" applyFont="1" applyFill="1" applyAlignment="1">
      <alignment horizontal="left" vertical="top" wrapText="1" indent="1"/>
    </xf>
    <xf numFmtId="0" fontId="64" fillId="5" borderId="153" xfId="0" applyFont="1" applyFill="1" applyBorder="1" applyAlignment="1">
      <alignment horizontal="left" vertical="top" wrapText="1" indent="1"/>
    </xf>
    <xf numFmtId="0" fontId="64" fillId="5" borderId="154" xfId="0" applyFont="1" applyFill="1" applyBorder="1" applyAlignment="1">
      <alignment horizontal="left" vertical="top" wrapText="1" indent="1"/>
    </xf>
    <xf numFmtId="0" fontId="64" fillId="5" borderId="155" xfId="0" applyFont="1" applyFill="1" applyBorder="1" applyAlignment="1">
      <alignment horizontal="left" vertical="top" wrapText="1" indent="1"/>
    </xf>
    <xf numFmtId="0" fontId="64" fillId="5" borderId="156" xfId="0" applyFont="1" applyFill="1" applyBorder="1" applyAlignment="1">
      <alignment horizontal="left" vertical="top" wrapText="1" indent="1"/>
    </xf>
    <xf numFmtId="0" fontId="89" fillId="5" borderId="149" xfId="0" applyFont="1" applyFill="1" applyBorder="1" applyAlignment="1">
      <alignment horizontal="center" vertical="center" wrapText="1"/>
    </xf>
    <xf numFmtId="0" fontId="89" fillId="5" borderId="150" xfId="0" applyFont="1" applyFill="1" applyBorder="1" applyAlignment="1">
      <alignment horizontal="center" vertical="center" wrapText="1"/>
    </xf>
    <xf numFmtId="0" fontId="89" fillId="5" borderId="151" xfId="0" applyFont="1" applyFill="1" applyBorder="1" applyAlignment="1">
      <alignment horizontal="center" vertical="center" wrapText="1"/>
    </xf>
    <xf numFmtId="0" fontId="89" fillId="5" borderId="152" xfId="0" applyFont="1" applyFill="1" applyBorder="1" applyAlignment="1">
      <alignment horizontal="center" vertical="center" wrapText="1"/>
    </xf>
    <xf numFmtId="0" fontId="89" fillId="5" borderId="0" xfId="0" applyFont="1" applyFill="1" applyAlignment="1">
      <alignment horizontal="center" vertical="center" wrapText="1"/>
    </xf>
    <xf numFmtId="0" fontId="89" fillId="5" borderId="153" xfId="0" applyFont="1" applyFill="1" applyBorder="1" applyAlignment="1">
      <alignment horizontal="center" vertical="center" wrapText="1"/>
    </xf>
    <xf numFmtId="0" fontId="86" fillId="5" borderId="152" xfId="0" applyFont="1" applyFill="1" applyBorder="1" applyAlignment="1">
      <alignment horizontal="left" vertical="top" indent="2"/>
    </xf>
    <xf numFmtId="0" fontId="86" fillId="5" borderId="0" xfId="0" applyFont="1" applyFill="1" applyAlignment="1">
      <alignment horizontal="left" vertical="top" indent="2"/>
    </xf>
    <xf numFmtId="0" fontId="86" fillId="5" borderId="153" xfId="0" applyFont="1" applyFill="1" applyBorder="1" applyAlignment="1">
      <alignment horizontal="left" vertical="top" indent="2"/>
    </xf>
    <xf numFmtId="0" fontId="64" fillId="5" borderId="152" xfId="0" applyFont="1" applyFill="1" applyBorder="1" applyAlignment="1">
      <alignment horizontal="left" vertical="justify" wrapText="1" indent="1"/>
    </xf>
    <xf numFmtId="0" fontId="64" fillId="5" borderId="0" xfId="0" applyFont="1" applyFill="1" applyAlignment="1">
      <alignment horizontal="left" vertical="justify" wrapText="1" indent="1"/>
    </xf>
    <xf numFmtId="0" fontId="64" fillId="5" borderId="153" xfId="0" applyFont="1" applyFill="1" applyBorder="1" applyAlignment="1">
      <alignment horizontal="left" vertical="justify" wrapText="1" indent="1"/>
    </xf>
    <xf numFmtId="0" fontId="85" fillId="5" borderId="149" xfId="0" applyFont="1" applyFill="1" applyBorder="1" applyAlignment="1">
      <alignment horizontal="center"/>
    </xf>
    <xf numFmtId="0" fontId="85" fillId="5" borderId="150" xfId="0" applyFont="1" applyFill="1" applyBorder="1" applyAlignment="1">
      <alignment horizontal="center"/>
    </xf>
    <xf numFmtId="0" fontId="85" fillId="5" borderId="151" xfId="0" applyFont="1" applyFill="1" applyBorder="1" applyAlignment="1">
      <alignment horizontal="center"/>
    </xf>
    <xf numFmtId="0" fontId="85" fillId="5" borderId="152" xfId="0" applyFont="1" applyFill="1" applyBorder="1" applyAlignment="1">
      <alignment horizontal="center"/>
    </xf>
    <xf numFmtId="0" fontId="85" fillId="5" borderId="0" xfId="0" applyFont="1" applyFill="1" applyAlignment="1">
      <alignment horizontal="center"/>
    </xf>
    <xf numFmtId="0" fontId="85" fillId="5" borderId="153" xfId="0" applyFont="1" applyFill="1" applyBorder="1" applyAlignment="1">
      <alignment horizontal="center"/>
    </xf>
    <xf numFmtId="0" fontId="32" fillId="0" borderId="0" xfId="0" applyFont="1" applyAlignment="1">
      <alignment horizontal="center" vertical="center"/>
    </xf>
    <xf numFmtId="0" fontId="39" fillId="18" borderId="1" xfId="0" applyFont="1" applyFill="1" applyBorder="1" applyAlignment="1">
      <alignment horizontal="center"/>
    </xf>
    <xf numFmtId="0" fontId="39" fillId="18" borderId="2" xfId="0" applyFont="1" applyFill="1" applyBorder="1" applyAlignment="1">
      <alignment horizontal="center"/>
    </xf>
    <xf numFmtId="0" fontId="4" fillId="0" borderId="0" xfId="0" applyFont="1" applyAlignment="1">
      <alignment horizontal="center" wrapText="1"/>
    </xf>
    <xf numFmtId="0" fontId="70" fillId="0" borderId="0" xfId="0" applyFont="1" applyAlignment="1">
      <alignment horizontal="center"/>
    </xf>
    <xf numFmtId="0" fontId="72" fillId="0" borderId="0" xfId="0" applyFont="1" applyAlignment="1">
      <alignment horizontal="center" vertical="center"/>
    </xf>
    <xf numFmtId="0" fontId="73" fillId="0" borderId="14" xfId="0" applyFont="1" applyBorder="1" applyAlignment="1">
      <alignment horizontal="center" vertical="center"/>
    </xf>
    <xf numFmtId="0" fontId="32" fillId="0" borderId="0" xfId="0" applyFont="1" applyAlignment="1" applyProtection="1">
      <alignment horizontal="center" vertical="center"/>
    </xf>
    <xf numFmtId="0" fontId="39" fillId="18" borderId="1" xfId="0" applyFont="1" applyFill="1" applyBorder="1" applyAlignment="1" applyProtection="1">
      <alignment horizontal="center"/>
    </xf>
    <xf numFmtId="0" fontId="39" fillId="18" borderId="2" xfId="0" applyFont="1" applyFill="1" applyBorder="1" applyAlignment="1" applyProtection="1">
      <alignment horizontal="center"/>
    </xf>
    <xf numFmtId="0" fontId="4" fillId="0" borderId="0" xfId="0" applyFont="1" applyAlignment="1" applyProtection="1">
      <alignment horizontal="center" wrapText="1"/>
    </xf>
    <xf numFmtId="0" fontId="70" fillId="0" borderId="0" xfId="0" applyFont="1" applyAlignment="1" applyProtection="1">
      <alignment horizontal="center"/>
    </xf>
    <xf numFmtId="0" fontId="72" fillId="0" borderId="0" xfId="0" applyFont="1" applyAlignment="1" applyProtection="1">
      <alignment horizontal="center" vertical="center"/>
    </xf>
    <xf numFmtId="0" fontId="73" fillId="0" borderId="14" xfId="0" applyFont="1" applyBorder="1" applyAlignment="1" applyProtection="1">
      <alignment horizontal="center" vertical="center"/>
    </xf>
    <xf numFmtId="0" fontId="85" fillId="5" borderId="149" xfId="0" applyFont="1" applyFill="1" applyBorder="1" applyAlignment="1" applyProtection="1">
      <alignment horizontal="center"/>
    </xf>
    <xf numFmtId="0" fontId="85" fillId="5" borderId="150" xfId="0" applyFont="1" applyFill="1" applyBorder="1" applyAlignment="1" applyProtection="1">
      <alignment horizontal="center"/>
    </xf>
    <xf numFmtId="0" fontId="85" fillId="5" borderId="151" xfId="0" applyFont="1" applyFill="1" applyBorder="1" applyAlignment="1" applyProtection="1">
      <alignment horizontal="center"/>
    </xf>
    <xf numFmtId="0" fontId="85" fillId="5" borderId="152" xfId="0" applyFont="1" applyFill="1" applyBorder="1" applyAlignment="1" applyProtection="1">
      <alignment horizontal="center"/>
    </xf>
    <xf numFmtId="0" fontId="85" fillId="5" borderId="0" xfId="0" applyFont="1" applyFill="1" applyAlignment="1" applyProtection="1">
      <alignment horizontal="center"/>
    </xf>
    <xf numFmtId="0" fontId="85" fillId="5" borderId="153" xfId="0" applyFont="1" applyFill="1" applyBorder="1" applyAlignment="1" applyProtection="1">
      <alignment horizontal="center"/>
    </xf>
    <xf numFmtId="166" fontId="7" fillId="12" borderId="5"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64" fillId="5" borderId="152" xfId="0" applyFont="1" applyFill="1" applyBorder="1" applyAlignment="1" applyProtection="1">
      <alignment horizontal="left" vertical="justify" wrapText="1" indent="1"/>
    </xf>
    <xf numFmtId="0" fontId="64" fillId="5" borderId="0" xfId="0" applyFont="1" applyFill="1" applyAlignment="1" applyProtection="1">
      <alignment horizontal="left" vertical="justify" wrapText="1" indent="1"/>
    </xf>
    <xf numFmtId="0" fontId="64" fillId="5" borderId="153" xfId="0" applyFont="1" applyFill="1" applyBorder="1" applyAlignment="1" applyProtection="1">
      <alignment horizontal="left" vertical="justify" wrapText="1" indent="1"/>
    </xf>
    <xf numFmtId="0" fontId="64" fillId="5" borderId="152" xfId="0" applyFont="1" applyFill="1" applyBorder="1" applyAlignment="1" applyProtection="1">
      <alignment horizontal="left" vertical="top" wrapText="1" indent="1"/>
    </xf>
    <xf numFmtId="0" fontId="64" fillId="5" borderId="0" xfId="0" applyFont="1" applyFill="1" applyAlignment="1" applyProtection="1">
      <alignment horizontal="left" vertical="top" wrapText="1" indent="1"/>
    </xf>
    <xf numFmtId="0" fontId="64" fillId="5" borderId="153" xfId="0" applyFont="1" applyFill="1" applyBorder="1" applyAlignment="1" applyProtection="1">
      <alignment horizontal="left" vertical="top" wrapText="1" indent="1"/>
    </xf>
    <xf numFmtId="0" fontId="64" fillId="5" borderId="154" xfId="0" applyFont="1" applyFill="1" applyBorder="1" applyAlignment="1" applyProtection="1">
      <alignment horizontal="left" vertical="top" wrapText="1" indent="1"/>
    </xf>
    <xf numFmtId="0" fontId="64" fillId="5" borderId="155" xfId="0" applyFont="1" applyFill="1" applyBorder="1" applyAlignment="1" applyProtection="1">
      <alignment horizontal="left" vertical="top" wrapText="1" indent="1"/>
    </xf>
    <xf numFmtId="0" fontId="64" fillId="5" borderId="156" xfId="0" applyFont="1" applyFill="1" applyBorder="1" applyAlignment="1" applyProtection="1">
      <alignment horizontal="left" vertical="top" wrapText="1" indent="1"/>
    </xf>
    <xf numFmtId="0" fontId="69" fillId="12" borderId="5" xfId="0" applyFont="1" applyFill="1" applyBorder="1" applyAlignment="1" applyProtection="1">
      <alignment horizontal="center" vertical="center"/>
    </xf>
    <xf numFmtId="0" fontId="69" fillId="12" borderId="6" xfId="0" applyFont="1" applyFill="1" applyBorder="1" applyAlignment="1" applyProtection="1">
      <alignment horizontal="center" vertical="center"/>
    </xf>
    <xf numFmtId="0" fontId="89" fillId="5" borderId="149" xfId="0" applyFont="1" applyFill="1" applyBorder="1" applyAlignment="1" applyProtection="1">
      <alignment horizontal="center" vertical="center" wrapText="1"/>
    </xf>
    <xf numFmtId="0" fontId="89" fillId="5" borderId="150" xfId="0" applyFont="1" applyFill="1" applyBorder="1" applyAlignment="1" applyProtection="1">
      <alignment horizontal="center" vertical="center" wrapText="1"/>
    </xf>
    <xf numFmtId="0" fontId="89" fillId="5" borderId="151" xfId="0" applyFont="1" applyFill="1" applyBorder="1" applyAlignment="1" applyProtection="1">
      <alignment horizontal="center" vertical="center" wrapText="1"/>
    </xf>
    <xf numFmtId="0" fontId="89" fillId="5" borderId="152" xfId="0" applyFont="1" applyFill="1" applyBorder="1" applyAlignment="1" applyProtection="1">
      <alignment horizontal="center" vertical="center" wrapText="1"/>
    </xf>
    <xf numFmtId="0" fontId="89" fillId="5" borderId="0" xfId="0" applyFont="1" applyFill="1" applyAlignment="1" applyProtection="1">
      <alignment horizontal="center" vertical="center" wrapText="1"/>
    </xf>
    <xf numFmtId="0" fontId="89" fillId="5" borderId="153" xfId="0" applyFont="1" applyFill="1" applyBorder="1" applyAlignment="1" applyProtection="1">
      <alignment horizontal="center" vertical="center" wrapText="1"/>
    </xf>
    <xf numFmtId="0" fontId="77" fillId="0" borderId="0" xfId="0" applyFont="1" applyAlignment="1" applyProtection="1">
      <alignment horizontal="center" vertical="center"/>
    </xf>
    <xf numFmtId="0" fontId="73" fillId="0" borderId="0" xfId="0" applyFont="1" applyBorder="1" applyAlignment="1" applyProtection="1">
      <alignment horizontal="center"/>
    </xf>
    <xf numFmtId="0" fontId="40" fillId="18" borderId="9" xfId="0" applyFont="1" applyFill="1" applyBorder="1" applyAlignment="1" applyProtection="1">
      <alignment horizontal="center"/>
    </xf>
    <xf numFmtId="0" fontId="40" fillId="18" borderId="10" xfId="0" applyFont="1" applyFill="1" applyBorder="1" applyAlignment="1" applyProtection="1">
      <alignment horizontal="center"/>
    </xf>
    <xf numFmtId="0" fontId="40" fillId="18" borderId="350" xfId="0" applyFont="1" applyFill="1" applyBorder="1" applyAlignment="1" applyProtection="1">
      <alignment horizontal="center"/>
    </xf>
    <xf numFmtId="0" fontId="40" fillId="18" borderId="351" xfId="0" applyFont="1" applyFill="1" applyBorder="1" applyAlignment="1" applyProtection="1">
      <alignment horizontal="center"/>
    </xf>
    <xf numFmtId="0" fontId="15" fillId="22" borderId="9" xfId="0" applyFont="1" applyFill="1" applyBorder="1" applyAlignment="1" applyProtection="1">
      <alignment horizontal="left" indent="1"/>
    </xf>
    <xf numFmtId="0" fontId="15" fillId="22" borderId="10" xfId="0" applyFont="1" applyFill="1" applyBorder="1" applyAlignment="1" applyProtection="1">
      <alignment horizontal="left" indent="1"/>
    </xf>
    <xf numFmtId="0" fontId="34" fillId="0" borderId="0" xfId="1" applyAlignment="1" applyProtection="1">
      <alignment horizontal="right"/>
    </xf>
    <xf numFmtId="0" fontId="7" fillId="0" borderId="203" xfId="0" applyFont="1" applyBorder="1" applyAlignment="1" applyProtection="1">
      <alignment horizontal="center"/>
    </xf>
    <xf numFmtId="0" fontId="7" fillId="0" borderId="204" xfId="0" applyFont="1" applyBorder="1" applyAlignment="1" applyProtection="1">
      <alignment horizontal="center"/>
    </xf>
    <xf numFmtId="0" fontId="15" fillId="0" borderId="205" xfId="0" applyFont="1" applyBorder="1" applyAlignment="1" applyProtection="1">
      <alignment horizontal="center" vertical="top"/>
    </xf>
    <xf numFmtId="0" fontId="15" fillId="0" borderId="206" xfId="0" applyFont="1" applyBorder="1" applyAlignment="1" applyProtection="1">
      <alignment horizontal="center" vertical="top"/>
    </xf>
    <xf numFmtId="0" fontId="66" fillId="0" borderId="5" xfId="0" applyFont="1" applyBorder="1" applyAlignment="1" applyProtection="1">
      <alignment horizontal="left" indent="1"/>
    </xf>
    <xf numFmtId="0" fontId="66" fillId="0" borderId="6" xfId="0" applyFont="1" applyBorder="1" applyAlignment="1" applyProtection="1">
      <alignment horizontal="left" indent="1"/>
    </xf>
    <xf numFmtId="0" fontId="77" fillId="0" borderId="0" xfId="0" applyFont="1" applyAlignment="1" applyProtection="1">
      <alignment horizontal="center"/>
    </xf>
    <xf numFmtId="0" fontId="23" fillId="0" borderId="0" xfId="0" applyFont="1" applyProtection="1"/>
    <xf numFmtId="0" fontId="100" fillId="0" borderId="0" xfId="0" applyFont="1" applyAlignment="1">
      <alignment horizontal="center"/>
    </xf>
    <xf numFmtId="0" fontId="6" fillId="0" borderId="0" xfId="0" applyFont="1" applyAlignment="1">
      <alignment horizontal="left"/>
    </xf>
    <xf numFmtId="0" fontId="22" fillId="0" borderId="353" xfId="0" applyFont="1" applyBorder="1" applyAlignment="1">
      <alignment horizontal="center" vertical="center" wrapText="1"/>
    </xf>
    <xf numFmtId="0" fontId="0" fillId="0" borderId="0" xfId="0" applyAlignment="1">
      <alignment horizontal="left" wrapText="1"/>
    </xf>
    <xf numFmtId="0" fontId="88" fillId="0" borderId="0" xfId="0" applyFont="1" applyAlignment="1">
      <alignment horizontal="center"/>
    </xf>
    <xf numFmtId="0" fontId="98" fillId="0" borderId="0" xfId="0" applyFont="1" applyAlignment="1">
      <alignment horizontal="center" vertical="center"/>
    </xf>
    <xf numFmtId="0" fontId="6" fillId="0" borderId="254" xfId="0" applyFont="1" applyBorder="1" applyAlignment="1">
      <alignment horizontal="center" vertical="center"/>
    </xf>
    <xf numFmtId="0" fontId="6" fillId="0" borderId="255" xfId="0" applyFont="1" applyBorder="1" applyAlignment="1">
      <alignment horizontal="center" vertical="center"/>
    </xf>
    <xf numFmtId="0" fontId="6" fillId="0" borderId="256" xfId="0" applyFont="1" applyBorder="1" applyAlignment="1">
      <alignment horizontal="center" vertical="center"/>
    </xf>
    <xf numFmtId="0" fontId="97" fillId="11" borderId="257" xfId="0" applyFont="1" applyFill="1" applyBorder="1" applyAlignment="1" applyProtection="1">
      <alignment horizontal="center" vertical="center"/>
      <protection locked="0"/>
    </xf>
    <xf numFmtId="0" fontId="97" fillId="11" borderId="258" xfId="0" applyFont="1" applyFill="1" applyBorder="1" applyAlignment="1" applyProtection="1">
      <alignment horizontal="center" vertical="center"/>
      <protection locked="0"/>
    </xf>
    <xf numFmtId="0" fontId="97" fillId="11" borderId="259" xfId="0" applyFont="1" applyFill="1" applyBorder="1" applyAlignment="1" applyProtection="1">
      <alignment horizontal="center" vertical="center"/>
      <protection locked="0"/>
    </xf>
    <xf numFmtId="0" fontId="91" fillId="0" borderId="263" xfId="0" applyFont="1" applyBorder="1" applyAlignment="1">
      <alignment horizontal="center" vertical="center" wrapText="1"/>
    </xf>
    <xf numFmtId="0" fontId="4" fillId="0" borderId="263" xfId="0" applyFont="1" applyBorder="1" applyAlignment="1">
      <alignment horizontal="center" vertical="center" wrapText="1"/>
    </xf>
    <xf numFmtId="0" fontId="4" fillId="0" borderId="264" xfId="0" applyFont="1" applyBorder="1" applyAlignment="1">
      <alignment horizontal="center" vertical="center" wrapText="1"/>
    </xf>
    <xf numFmtId="0" fontId="0" fillId="0" borderId="288" xfId="0" applyBorder="1" applyAlignment="1">
      <alignment horizontal="right" indent="1"/>
    </xf>
    <xf numFmtId="0" fontId="0" fillId="0" borderId="289" xfId="0" applyBorder="1" applyAlignment="1">
      <alignment horizontal="right" indent="1"/>
    </xf>
    <xf numFmtId="0" fontId="0" fillId="0" borderId="290" xfId="0" applyBorder="1" applyAlignment="1">
      <alignment horizontal="right" indent="1"/>
    </xf>
    <xf numFmtId="0" fontId="97" fillId="0" borderId="293" xfId="0" applyFont="1" applyBorder="1" applyAlignment="1">
      <alignment horizontal="right" vertical="center" indent="1"/>
    </xf>
    <xf numFmtId="0" fontId="97" fillId="0" borderId="294" xfId="0" applyFont="1" applyBorder="1" applyAlignment="1">
      <alignment horizontal="right" vertical="center" indent="1"/>
    </xf>
    <xf numFmtId="0" fontId="97" fillId="0" borderId="295" xfId="0" applyFont="1" applyBorder="1" applyAlignment="1">
      <alignment horizontal="right" vertical="center" indent="1"/>
    </xf>
    <xf numFmtId="0" fontId="97" fillId="0" borderId="296" xfId="0" applyFont="1" applyBorder="1" applyAlignment="1">
      <alignment horizontal="center" vertical="center"/>
    </xf>
    <xf numFmtId="0" fontId="97" fillId="0" borderId="294" xfId="0" applyFont="1" applyBorder="1" applyAlignment="1">
      <alignment horizontal="center" vertical="center"/>
    </xf>
    <xf numFmtId="0" fontId="97" fillId="0" borderId="297" xfId="0" applyFont="1" applyBorder="1" applyAlignment="1">
      <alignment horizontal="center" vertical="center"/>
    </xf>
    <xf numFmtId="0" fontId="0" fillId="0" borderId="298" xfId="0" applyBorder="1" applyAlignment="1">
      <alignment horizontal="left" vertical="center" wrapText="1" indent="1"/>
    </xf>
    <xf numFmtId="0" fontId="0" fillId="0" borderId="299" xfId="0" applyBorder="1" applyAlignment="1">
      <alignment horizontal="left" vertical="center" wrapText="1" indent="1"/>
    </xf>
    <xf numFmtId="0" fontId="0" fillId="0" borderId="300" xfId="0" applyBorder="1" applyAlignment="1">
      <alignment horizontal="left" vertical="center" wrapText="1" indent="1"/>
    </xf>
    <xf numFmtId="0" fontId="0" fillId="0" borderId="302" xfId="0" applyBorder="1" applyAlignment="1">
      <alignment horizontal="left" vertical="center" wrapText="1" indent="1"/>
    </xf>
    <xf numFmtId="0" fontId="0" fillId="0" borderId="100" xfId="0" applyBorder="1" applyAlignment="1">
      <alignment horizontal="left" vertical="center" wrapText="1" indent="1"/>
    </xf>
    <xf numFmtId="0" fontId="0" fillId="0" borderId="303" xfId="0" applyBorder="1" applyAlignment="1">
      <alignment horizontal="left" vertical="center" wrapText="1" indent="1"/>
    </xf>
    <xf numFmtId="0" fontId="0" fillId="0" borderId="304" xfId="0" applyBorder="1" applyAlignment="1">
      <alignment horizontal="left" vertical="center" wrapText="1" indent="1"/>
    </xf>
    <xf numFmtId="0" fontId="0" fillId="0" borderId="255" xfId="0" applyBorder="1" applyAlignment="1">
      <alignment horizontal="left" vertical="center" wrapText="1" indent="1"/>
    </xf>
    <xf numFmtId="0" fontId="0" fillId="0" borderId="305" xfId="0" applyBorder="1" applyAlignment="1">
      <alignment horizontal="left" vertical="center" wrapText="1" indent="1"/>
    </xf>
    <xf numFmtId="0" fontId="4" fillId="0" borderId="285" xfId="0" applyFont="1" applyBorder="1" applyAlignment="1">
      <alignment horizontal="left" vertical="center"/>
    </xf>
    <xf numFmtId="0" fontId="0" fillId="0" borderId="265" xfId="0" applyBorder="1" applyAlignment="1">
      <alignment horizontal="right" indent="1"/>
    </xf>
    <xf numFmtId="0" fontId="0" fillId="0" borderId="266" xfId="0" applyBorder="1" applyAlignment="1">
      <alignment horizontal="right" indent="1"/>
    </xf>
    <xf numFmtId="0" fontId="0" fillId="0" borderId="355" xfId="0" applyBorder="1" applyAlignment="1">
      <alignment horizontal="right" indent="1"/>
    </xf>
    <xf numFmtId="0" fontId="96" fillId="0" borderId="0" xfId="0" applyFont="1" applyAlignment="1">
      <alignment horizontal="center"/>
    </xf>
    <xf numFmtId="0" fontId="0" fillId="0" borderId="301" xfId="0" applyBorder="1" applyAlignment="1">
      <alignment horizontal="left" vertical="top" wrapText="1" indent="1"/>
    </xf>
    <xf numFmtId="0" fontId="0" fillId="0" borderId="0" xfId="0" applyAlignment="1">
      <alignment horizontal="left" vertical="top" wrapText="1" indent="1"/>
    </xf>
    <xf numFmtId="0" fontId="0" fillId="0" borderId="309" xfId="0" applyBorder="1" applyAlignment="1">
      <alignment horizontal="left" vertical="top" wrapText="1" indent="1"/>
    </xf>
    <xf numFmtId="0" fontId="0" fillId="0" borderId="314" xfId="0" applyBorder="1" applyAlignment="1">
      <alignment horizontal="left" vertical="top" wrapText="1" indent="1"/>
    </xf>
    <xf numFmtId="0" fontId="0" fillId="0" borderId="155" xfId="0" applyBorder="1" applyAlignment="1">
      <alignment horizontal="left" vertical="top" wrapText="1" indent="1"/>
    </xf>
    <xf numFmtId="0" fontId="0" fillId="0" borderId="315" xfId="0" applyBorder="1" applyAlignment="1">
      <alignment horizontal="left" vertical="top" wrapText="1" indent="1"/>
    </xf>
    <xf numFmtId="0" fontId="0" fillId="0" borderId="311" xfId="0" applyBorder="1" applyAlignment="1">
      <alignment horizontal="left" vertical="top" wrapText="1" indent="1"/>
    </xf>
    <xf numFmtId="0" fontId="0" fillId="0" borderId="285" xfId="0" applyBorder="1" applyAlignment="1">
      <alignment horizontal="left" vertical="top" wrapText="1" indent="1"/>
    </xf>
    <xf numFmtId="0" fontId="0" fillId="0" borderId="312" xfId="0" applyBorder="1" applyAlignment="1">
      <alignment horizontal="left" vertical="top" wrapText="1" indent="1"/>
    </xf>
    <xf numFmtId="0" fontId="0" fillId="0" borderId="268" xfId="0" applyBorder="1" applyAlignment="1">
      <alignment horizontal="right" vertical="center" indent="1"/>
    </xf>
    <xf numFmtId="0" fontId="0" fillId="0" borderId="269" xfId="0" applyBorder="1" applyAlignment="1">
      <alignment horizontal="right" vertical="center" indent="1"/>
    </xf>
    <xf numFmtId="0" fontId="0" fillId="0" borderId="302" xfId="0" applyBorder="1" applyAlignment="1">
      <alignment horizontal="right" vertical="center" indent="1"/>
    </xf>
    <xf numFmtId="0" fontId="0" fillId="0" borderId="100" xfId="0" applyBorder="1" applyAlignment="1">
      <alignment horizontal="right" vertical="center" indent="1"/>
    </xf>
    <xf numFmtId="0" fontId="0" fillId="0" borderId="196" xfId="0" applyBorder="1" applyAlignment="1">
      <alignment horizontal="right" vertical="center" indent="1"/>
    </xf>
    <xf numFmtId="0" fontId="0" fillId="0" borderId="310" xfId="0" applyBorder="1" applyAlignment="1">
      <alignment horizontal="right" vertical="center" indent="1"/>
    </xf>
    <xf numFmtId="0" fontId="0" fillId="0" borderId="271" xfId="0" applyBorder="1" applyAlignment="1">
      <alignment horizontal="right" vertical="center" indent="1"/>
    </xf>
    <xf numFmtId="0" fontId="0" fillId="0" borderId="301" xfId="0" applyBorder="1" applyAlignment="1">
      <alignment horizontal="left" wrapText="1" indent="1"/>
    </xf>
    <xf numFmtId="0" fontId="0" fillId="0" borderId="0" xfId="0" applyAlignment="1">
      <alignment horizontal="left" wrapText="1" indent="1"/>
    </xf>
    <xf numFmtId="0" fontId="0" fillId="0" borderId="309" xfId="0" applyBorder="1" applyAlignment="1">
      <alignment horizontal="left" wrapText="1" indent="1"/>
    </xf>
    <xf numFmtId="0" fontId="0" fillId="0" borderId="0" xfId="0" applyBorder="1" applyAlignment="1">
      <alignment horizontal="left" vertical="top" wrapText="1" indent="1"/>
    </xf>
    <xf numFmtId="0" fontId="0" fillId="0" borderId="282" xfId="0" applyBorder="1" applyAlignment="1">
      <alignment horizontal="right" vertical="center" indent="1"/>
    </xf>
    <xf numFmtId="0" fontId="0" fillId="0" borderId="283" xfId="0" applyBorder="1" applyAlignment="1">
      <alignment horizontal="right" vertical="center" indent="1"/>
    </xf>
    <xf numFmtId="0" fontId="0" fillId="0" borderId="311" xfId="0" applyBorder="1" applyAlignment="1">
      <alignment horizontal="center"/>
    </xf>
    <xf numFmtId="0" fontId="0" fillId="0" borderId="285" xfId="0" applyBorder="1" applyAlignment="1">
      <alignment horizontal="center"/>
    </xf>
    <xf numFmtId="0" fontId="94" fillId="0" borderId="0" xfId="0" applyFont="1" applyAlignment="1">
      <alignment horizontal="left" vertical="center"/>
    </xf>
    <xf numFmtId="0" fontId="90" fillId="0" borderId="286" xfId="0" applyFont="1" applyBorder="1" applyAlignment="1">
      <alignment horizontal="left" indent="1"/>
    </xf>
    <xf numFmtId="0" fontId="90" fillId="0" borderId="287" xfId="0" applyFont="1" applyBorder="1" applyAlignment="1">
      <alignment horizontal="left" indent="1"/>
    </xf>
    <xf numFmtId="0" fontId="90" fillId="0" borderId="313" xfId="0" applyFont="1" applyBorder="1" applyAlignment="1">
      <alignment horizontal="left" indent="1"/>
    </xf>
    <xf numFmtId="0" fontId="0" fillId="0" borderId="301" xfId="0" applyBorder="1" applyAlignment="1">
      <alignment horizontal="center" vertical="center"/>
    </xf>
    <xf numFmtId="0" fontId="0" fillId="0" borderId="0" xfId="0" applyAlignment="1">
      <alignment horizontal="center" vertical="center"/>
    </xf>
    <xf numFmtId="0" fontId="0" fillId="0" borderId="309" xfId="0" applyBorder="1" applyAlignment="1">
      <alignment horizontal="center" vertical="center"/>
    </xf>
    <xf numFmtId="0" fontId="88" fillId="0" borderId="0" xfId="0" applyFont="1" applyAlignment="1">
      <alignment horizontal="left"/>
    </xf>
    <xf numFmtId="0" fontId="94" fillId="0" borderId="285" xfId="0" applyFont="1" applyBorder="1" applyAlignment="1">
      <alignment horizontal="left" vertical="center"/>
    </xf>
    <xf numFmtId="0" fontId="0" fillId="0" borderId="306" xfId="0" applyBorder="1" applyAlignment="1">
      <alignment horizontal="right" vertical="center" indent="1"/>
    </xf>
    <xf numFmtId="0" fontId="0" fillId="0" borderId="263" xfId="0" applyBorder="1" applyAlignment="1">
      <alignment horizontal="right" vertical="center" indent="1"/>
    </xf>
    <xf numFmtId="0" fontId="90" fillId="0" borderId="298" xfId="0" applyFont="1" applyBorder="1" applyAlignment="1">
      <alignment horizontal="right" vertical="center" indent="1"/>
    </xf>
    <xf numFmtId="0" fontId="90" fillId="0" borderId="299" xfId="0" applyFont="1" applyBorder="1" applyAlignment="1">
      <alignment horizontal="right" vertical="center" indent="1"/>
    </xf>
    <xf numFmtId="0" fontId="90" fillId="0" borderId="307" xfId="0" applyFont="1" applyBorder="1" applyAlignment="1">
      <alignment horizontal="right" vertical="center" indent="1"/>
    </xf>
    <xf numFmtId="0" fontId="78" fillId="0" borderId="0" xfId="0" applyFont="1" applyAlignment="1">
      <alignment horizontal="center" vertical="center"/>
    </xf>
    <xf numFmtId="0" fontId="71" fillId="0" borderId="0" xfId="0" applyFont="1" applyAlignment="1">
      <alignment vertical="center"/>
    </xf>
    <xf numFmtId="0" fontId="76" fillId="0" borderId="0" xfId="0" applyFont="1" applyAlignment="1">
      <alignment horizontal="center" vertical="center" wrapText="1"/>
    </xf>
    <xf numFmtId="0" fontId="80" fillId="0" borderId="0" xfId="0" applyFont="1" applyAlignment="1">
      <alignment horizontal="center"/>
    </xf>
    <xf numFmtId="0" fontId="0" fillId="17" borderId="216" xfId="0" applyFill="1" applyBorder="1" applyAlignment="1">
      <alignment horizontal="center"/>
    </xf>
    <xf numFmtId="0" fontId="0" fillId="17" borderId="246" xfId="0" applyFill="1" applyBorder="1" applyAlignment="1">
      <alignment horizontal="center"/>
    </xf>
    <xf numFmtId="0" fontId="0" fillId="17" borderId="247" xfId="0" applyFill="1" applyBorder="1" applyAlignment="1">
      <alignment horizontal="center"/>
    </xf>
    <xf numFmtId="0" fontId="0" fillId="0" borderId="0" xfId="0" applyAlignment="1">
      <alignment horizontal="center"/>
    </xf>
    <xf numFmtId="0" fontId="68" fillId="0" borderId="158" xfId="0" applyFont="1" applyBorder="1" applyAlignment="1">
      <alignment horizontal="center" vertical="top" wrapText="1"/>
    </xf>
    <xf numFmtId="0" fontId="68" fillId="0" borderId="159" xfId="0" applyFont="1" applyBorder="1" applyAlignment="1">
      <alignment horizontal="center" vertical="top" wrapText="1"/>
    </xf>
    <xf numFmtId="0" fontId="68" fillId="0" borderId="160" xfId="0" applyFont="1" applyBorder="1" applyAlignment="1">
      <alignment horizontal="center" vertical="top" wrapText="1"/>
    </xf>
    <xf numFmtId="0" fontId="81" fillId="0" borderId="0" xfId="0" applyFont="1" applyAlignment="1">
      <alignment horizont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20" fillId="0" borderId="0" xfId="0" applyFont="1" applyAlignment="1">
      <alignment horizontal="center" vertical="top"/>
    </xf>
    <xf numFmtId="0" fontId="4" fillId="14" borderId="70" xfId="0" applyFont="1" applyFill="1" applyBorder="1" applyAlignment="1">
      <alignment horizontal="center" vertical="center" wrapText="1"/>
    </xf>
    <xf numFmtId="0" fontId="4" fillId="14" borderId="121" xfId="0" applyFont="1" applyFill="1" applyBorder="1" applyAlignment="1">
      <alignment horizontal="center" vertical="center"/>
    </xf>
    <xf numFmtId="0" fontId="0" fillId="14" borderId="122" xfId="0" applyFill="1" applyBorder="1" applyAlignment="1">
      <alignment horizontal="center" vertical="center" wrapText="1"/>
    </xf>
    <xf numFmtId="0" fontId="0" fillId="14" borderId="125" xfId="0" applyFill="1" applyBorder="1" applyAlignment="1">
      <alignment horizontal="center" vertical="center"/>
    </xf>
    <xf numFmtId="0" fontId="0" fillId="0" borderId="71" xfId="0" applyBorder="1" applyAlignment="1" applyProtection="1">
      <alignment horizontal="center"/>
      <protection locked="0"/>
    </xf>
    <xf numFmtId="0" fontId="0" fillId="14" borderId="119" xfId="0" applyFill="1" applyBorder="1" applyAlignment="1">
      <alignment horizontal="center" vertical="center" wrapText="1"/>
    </xf>
    <xf numFmtId="0" fontId="0" fillId="14" borderId="124" xfId="0" applyFill="1" applyBorder="1" applyAlignment="1">
      <alignment horizontal="center" vertical="center"/>
    </xf>
    <xf numFmtId="0" fontId="71" fillId="0" borderId="0" xfId="0" applyFont="1" applyAlignment="1">
      <alignment horizontal="right" vertical="center" wrapText="1" indent="1"/>
    </xf>
    <xf numFmtId="0" fontId="3" fillId="5" borderId="98" xfId="0" applyFont="1" applyFill="1" applyBorder="1" applyAlignment="1" applyProtection="1">
      <alignment horizontal="center" vertical="center"/>
      <protection locked="0"/>
    </xf>
    <xf numFmtId="0" fontId="3" fillId="5" borderId="99" xfId="0" applyFont="1" applyFill="1" applyBorder="1" applyAlignment="1" applyProtection="1">
      <alignment horizontal="center" vertical="center"/>
      <protection locked="0"/>
    </xf>
    <xf numFmtId="0" fontId="71" fillId="0" borderId="0" xfId="0" applyFont="1" applyAlignment="1">
      <alignment horizontal="left" vertical="center" wrapText="1"/>
    </xf>
    <xf numFmtId="0" fontId="78" fillId="14" borderId="90" xfId="0" applyFont="1" applyFill="1" applyBorder="1" applyAlignment="1">
      <alignment horizontal="center"/>
    </xf>
    <xf numFmtId="0" fontId="4" fillId="14" borderId="71" xfId="0" applyFont="1" applyFill="1" applyBorder="1" applyAlignment="1">
      <alignment horizontal="center" vertical="center"/>
    </xf>
    <xf numFmtId="0" fontId="4" fillId="14" borderId="119" xfId="0" applyFont="1" applyFill="1" applyBorder="1" applyAlignment="1">
      <alignment horizontal="center" vertical="center" wrapText="1"/>
    </xf>
    <xf numFmtId="0" fontId="4" fillId="14" borderId="120" xfId="0" applyFont="1" applyFill="1" applyBorder="1" applyAlignment="1">
      <alignment horizontal="center" vertical="center"/>
    </xf>
    <xf numFmtId="0" fontId="4" fillId="14" borderId="56" xfId="0" applyFont="1" applyFill="1" applyBorder="1" applyAlignment="1">
      <alignment horizontal="center" vertical="center" wrapText="1"/>
    </xf>
    <xf numFmtId="0" fontId="4" fillId="14" borderId="57" xfId="0" applyFont="1" applyFill="1" applyBorder="1" applyAlignment="1">
      <alignment horizontal="center" vertical="center"/>
    </xf>
    <xf numFmtId="0" fontId="22" fillId="0" borderId="76" xfId="0" applyFont="1" applyBorder="1" applyAlignment="1">
      <alignment horizontal="center" wrapText="1"/>
    </xf>
    <xf numFmtId="0" fontId="82" fillId="0" borderId="0" xfId="0" applyFont="1" applyAlignment="1">
      <alignment horizontal="center"/>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7" borderId="245" xfId="0" applyFill="1" applyBorder="1" applyAlignment="1">
      <alignment horizontal="center" vertical="center"/>
    </xf>
    <xf numFmtId="0" fontId="0" fillId="17" borderId="241" xfId="0" applyFill="1" applyBorder="1" applyAlignment="1">
      <alignment horizontal="center" vertical="center"/>
    </xf>
    <xf numFmtId="0" fontId="54" fillId="0" borderId="0" xfId="0" applyFont="1" applyAlignment="1">
      <alignment horizontal="center" vertical="center"/>
    </xf>
    <xf numFmtId="0" fontId="29" fillId="0" borderId="0" xfId="0" applyFont="1" applyAlignment="1">
      <alignment horizontal="center"/>
    </xf>
    <xf numFmtId="0" fontId="0" fillId="0" borderId="22" xfId="0" applyBorder="1" applyAlignment="1">
      <alignment horizontal="right"/>
    </xf>
    <xf numFmtId="0" fontId="0" fillId="0" borderId="21" xfId="0" applyBorder="1" applyAlignment="1">
      <alignment horizontal="right"/>
    </xf>
    <xf numFmtId="0" fontId="22"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Alignment="1">
      <alignment horizontal="right"/>
    </xf>
    <xf numFmtId="0" fontId="54" fillId="0" borderId="0" xfId="0" quotePrefix="1" applyFont="1" applyAlignment="1">
      <alignment horizontal="center"/>
    </xf>
    <xf numFmtId="0" fontId="56" fillId="0" borderId="0" xfId="0" applyFont="1" applyAlignment="1">
      <alignment horizontal="center"/>
    </xf>
    <xf numFmtId="0" fontId="0" fillId="0" borderId="0" xfId="0" applyAlignment="1">
      <alignment horizontal="left" vertical="top" wrapText="1"/>
    </xf>
  </cellXfs>
  <cellStyles count="2">
    <cellStyle name="Link" xfId="1" builtinId="8"/>
    <cellStyle name="Standard" xfId="0" builtinId="0"/>
  </cellStyles>
  <dxfs count="682">
    <dxf>
      <font>
        <b/>
        <i val="0"/>
      </font>
    </dxf>
    <dxf>
      <font>
        <b/>
        <i val="0"/>
      </font>
    </dxf>
    <dxf>
      <font>
        <b/>
        <i val="0"/>
      </font>
    </dxf>
    <dxf>
      <fill>
        <patternFill>
          <bgColor rgb="FFEDFBC1"/>
        </patternFill>
      </fill>
    </dxf>
    <dxf>
      <font>
        <b/>
        <i val="0"/>
      </font>
      <fill>
        <patternFill>
          <bgColor rgb="FFFFFF66"/>
        </patternFill>
      </fill>
    </dxf>
    <dxf>
      <font>
        <b/>
        <i val="0"/>
      </font>
      <fill>
        <patternFill>
          <bgColor rgb="FFFFFF66"/>
        </patternFill>
      </fill>
    </dxf>
    <dxf>
      <font>
        <b/>
        <i val="0"/>
      </font>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FFFF00"/>
        </patternFill>
      </fill>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theme="1"/>
      </font>
    </dxf>
    <dxf>
      <font>
        <color theme="1"/>
      </font>
    </dxf>
    <dxf>
      <font>
        <color theme="1"/>
      </font>
    </dxf>
    <dxf>
      <font>
        <color theme="1"/>
      </font>
    </dxf>
    <dxf>
      <font>
        <color rgb="FFC02000"/>
      </font>
    </dxf>
    <dxf>
      <font>
        <b val="0"/>
        <i val="0"/>
        <color rgb="FFC02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ont>
        <color theme="1"/>
      </font>
    </dxf>
    <dxf>
      <font>
        <color theme="1"/>
      </font>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auto="1"/>
      </font>
      <fill>
        <patternFill>
          <bgColor rgb="FFD9AADA"/>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B4DC78"/>
      <color rgb="FFD9AADA"/>
      <color rgb="FFFF9933"/>
      <color rgb="FFFF6600"/>
      <color rgb="FFF9F9F9"/>
      <color rgb="FFF0FDCE"/>
      <color rgb="FFFFFF66"/>
      <color rgb="FFFFFF00"/>
      <color rgb="FFFDEFE7"/>
      <color rgb="FFDE50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219075</xdr:colOff>
      <xdr:row>0</xdr:row>
      <xdr:rowOff>180975</xdr:rowOff>
    </xdr:from>
    <xdr:to>
      <xdr:col>22</xdr:col>
      <xdr:colOff>676275</xdr:colOff>
      <xdr:row>9</xdr:row>
      <xdr:rowOff>0</xdr:rowOff>
    </xdr:to>
    <xdr:pic>
      <xdr:nvPicPr>
        <xdr:cNvPr id="2" name="Grafik 1">
          <a:extLst>
            <a:ext uri="{FF2B5EF4-FFF2-40B4-BE49-F238E27FC236}">
              <a16:creationId xmlns:a16="http://schemas.microsoft.com/office/drawing/2014/main" id="{3A4212FD-3FCF-4A43-8C53-92CD28A4F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9875" y="180975"/>
          <a:ext cx="1714500" cy="2143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228600</xdr:colOff>
      <xdr:row>0</xdr:row>
      <xdr:rowOff>190500</xdr:rowOff>
    </xdr:from>
    <xdr:to>
      <xdr:col>22</xdr:col>
      <xdr:colOff>685800</xdr:colOff>
      <xdr:row>9</xdr:row>
      <xdr:rowOff>19050</xdr:rowOff>
    </xdr:to>
    <xdr:pic>
      <xdr:nvPicPr>
        <xdr:cNvPr id="2" name="Grafik 1">
          <a:extLst>
            <a:ext uri="{FF2B5EF4-FFF2-40B4-BE49-F238E27FC236}">
              <a16:creationId xmlns:a16="http://schemas.microsoft.com/office/drawing/2014/main" id="{E855958B-1968-46DD-9243-FF54E850B1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49400" y="190500"/>
          <a:ext cx="1714500" cy="2143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en/"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dimension ref="A1:Z93"/>
  <sheetViews>
    <sheetView showGridLines="0" showRowColHeaders="0" tabSelected="1" workbookViewId="0">
      <selection activeCell="B14" sqref="B14"/>
    </sheetView>
  </sheetViews>
  <sheetFormatPr baseColWidth="10" defaultColWidth="0" defaultRowHeight="15" zeroHeight="1" x14ac:dyDescent="0.25"/>
  <cols>
    <col min="1" max="1" width="5.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4" width="13.140625" customWidth="1"/>
    <col min="25" max="25" width="5.7109375" customWidth="1"/>
    <col min="26" max="26" width="3" customWidth="1"/>
    <col min="27" max="16384" width="11.42578125" hidden="1"/>
  </cols>
  <sheetData>
    <row r="1" spans="1:25" ht="61.5" customHeight="1" x14ac:dyDescent="0.9">
      <c r="B1" s="842"/>
      <c r="C1" s="842"/>
      <c r="D1" s="77"/>
      <c r="E1" s="843" t="str">
        <f>Language!$E$84</f>
        <v>European Championship 2024</v>
      </c>
      <c r="F1" s="843"/>
      <c r="G1" s="843"/>
      <c r="H1" s="843"/>
      <c r="I1" s="843"/>
      <c r="J1" s="843"/>
      <c r="K1" s="843"/>
      <c r="L1" s="843"/>
      <c r="M1" s="843"/>
      <c r="N1" s="843"/>
      <c r="O1" s="843"/>
      <c r="P1" s="843"/>
      <c r="Q1" s="843"/>
      <c r="R1" s="843"/>
      <c r="S1" s="843"/>
      <c r="T1" s="843"/>
      <c r="U1" s="843"/>
      <c r="V1" s="77"/>
      <c r="W1" s="77"/>
      <c r="X1" s="546" t="s">
        <v>1782</v>
      </c>
      <c r="Y1" s="23"/>
    </row>
    <row r="2" spans="1:25" ht="14.25" customHeight="1" x14ac:dyDescent="0.9">
      <c r="B2" s="20"/>
      <c r="C2" s="79" t="str">
        <f>Language!$E$102</f>
        <v xml:space="preserve">  Pts      Goals</v>
      </c>
      <c r="D2" s="18"/>
      <c r="E2" s="20"/>
      <c r="F2" s="79" t="str">
        <f>Language!$E$102</f>
        <v xml:space="preserve">  Pts      Goals</v>
      </c>
      <c r="G2" s="18"/>
      <c r="H2" s="20"/>
      <c r="I2" s="79" t="str">
        <f>Language!$E$102</f>
        <v xml:space="preserve">  Pts      Goals</v>
      </c>
      <c r="J2" s="18"/>
      <c r="K2" s="21"/>
      <c r="L2" s="79" t="str">
        <f>Language!$E$102</f>
        <v xml:space="preserve">  Pts      Goals</v>
      </c>
      <c r="M2" s="18"/>
      <c r="N2" s="20"/>
      <c r="O2" s="79" t="str">
        <f>Language!$E$102</f>
        <v xml:space="preserve">  Pts      Goals</v>
      </c>
      <c r="P2" s="18"/>
      <c r="Q2" s="20"/>
      <c r="R2" s="79" t="str">
        <f>Language!$E$102</f>
        <v xml:space="preserve">  Pts      Goals</v>
      </c>
      <c r="S2" s="18"/>
      <c r="T2" s="304"/>
      <c r="U2" s="303"/>
      <c r="V2" s="303"/>
      <c r="W2" s="303"/>
      <c r="X2" s="303"/>
    </row>
    <row r="3" spans="1:25" ht="15.95" customHeight="1" x14ac:dyDescent="0.25">
      <c r="A3" s="4"/>
      <c r="B3" s="418" t="str">
        <f ca="1">GrpA!P11</f>
        <v>Germany</v>
      </c>
      <c r="C3" s="419" t="str">
        <f ca="1">"   "&amp;GrpA!$Q11&amp;"        "&amp;GrpA!$S11&amp;Language!$E$146&amp;GrpA!$T11</f>
        <v xml:space="preserve">   0        0 - 0</v>
      </c>
      <c r="D3" s="95"/>
      <c r="E3" s="418" t="str">
        <f ca="1">GrpB!P11</f>
        <v>Spain</v>
      </c>
      <c r="F3" s="419" t="str">
        <f ca="1">"   "&amp;GrpB!$Q11&amp;"        "&amp;GrpB!$S11&amp;Language!$E$146&amp;GrpB!$T11</f>
        <v xml:space="preserve">   0        0 - 0</v>
      </c>
      <c r="G3" s="95"/>
      <c r="H3" s="418" t="str">
        <f ca="1">GrpC!$P11</f>
        <v>Slovenia</v>
      </c>
      <c r="I3" s="419" t="str">
        <f ca="1">"   "&amp;GrpC!$Q11&amp;"        "&amp;GrpC!$S11&amp;Language!$E$146&amp;GrpC!$T11</f>
        <v xml:space="preserve">   0        0 - 0</v>
      </c>
      <c r="J3" s="4"/>
      <c r="K3" s="418" t="str">
        <f ca="1">GrpD!$P11</f>
        <v>Poland</v>
      </c>
      <c r="L3" s="419" t="str">
        <f ca="1">"   "&amp;GrpD!$Q11&amp;"        "&amp;GrpD!$S11&amp;Language!$E$146&amp;GrpD!$T11</f>
        <v xml:space="preserve">   0        0 - 0</v>
      </c>
      <c r="M3" s="4"/>
      <c r="N3" s="418" t="str">
        <f ca="1">GrpE!$P11</f>
        <v>Belgium</v>
      </c>
      <c r="O3" s="419" t="str">
        <f ca="1">"   "&amp;GrpE!$Q11&amp;"        "&amp;GrpE!$S11&amp;Language!$E$146&amp;GrpE!$T11</f>
        <v xml:space="preserve">   0        0 - 0</v>
      </c>
      <c r="P3" s="95"/>
      <c r="Q3" s="418" t="str">
        <f ca="1">GrpF!$P11</f>
        <v>Türkiye</v>
      </c>
      <c r="R3" s="419" t="str">
        <f ca="1">"   "&amp;GrpF!$Q11&amp;"        "&amp;GrpF!$S11&amp;Language!$E$146&amp;GrpF!$T11</f>
        <v xml:space="preserve">   0        0 - 0</v>
      </c>
      <c r="S3" s="4"/>
      <c r="T3" s="303"/>
      <c r="U3" s="303"/>
      <c r="V3" s="303"/>
      <c r="W3" s="303"/>
      <c r="X3" s="303"/>
      <c r="Y3" s="4"/>
    </row>
    <row r="4" spans="1:25" ht="15.95" customHeight="1" x14ac:dyDescent="0.25">
      <c r="A4" s="4"/>
      <c r="B4" s="413" t="str">
        <f ca="1">GrpA!P12</f>
        <v>Scotland</v>
      </c>
      <c r="C4" s="420" t="str">
        <f ca="1">"   "&amp;GrpA!$Q12&amp;"        "&amp;GrpA!$S12&amp;Language!$E$146&amp;GrpA!$T12</f>
        <v xml:space="preserve">   0        0 - 0</v>
      </c>
      <c r="D4" s="95"/>
      <c r="E4" s="413" t="str">
        <f ca="1">GrpB!P12</f>
        <v>Croatia</v>
      </c>
      <c r="F4" s="420" t="str">
        <f ca="1">"   "&amp;GrpB!$Q12&amp;"        "&amp;GrpB!$S12&amp;Language!$E$146&amp;GrpB!$T12</f>
        <v xml:space="preserve">   0        0 - 0</v>
      </c>
      <c r="G4" s="95"/>
      <c r="H4" s="413" t="str">
        <f ca="1">GrpC!P12</f>
        <v>Denmark</v>
      </c>
      <c r="I4" s="420" t="str">
        <f ca="1">"   "&amp;GrpC!$Q12&amp;"        "&amp;GrpC!$S12&amp;Language!$E$146&amp;GrpC!$T12</f>
        <v xml:space="preserve">   0        0 - 0</v>
      </c>
      <c r="J4" s="4"/>
      <c r="K4" s="413" t="str">
        <f ca="1">GrpD!$P12</f>
        <v>Netherlands</v>
      </c>
      <c r="L4" s="420" t="str">
        <f ca="1">"   "&amp;GrpD!$Q12&amp;"        "&amp;GrpD!$S12&amp;Language!$E$146&amp;GrpD!$T12</f>
        <v xml:space="preserve">   0        0 - 0</v>
      </c>
      <c r="M4" s="4"/>
      <c r="N4" s="413" t="str">
        <f ca="1">GrpE!$P12</f>
        <v>Slovakia</v>
      </c>
      <c r="O4" s="420" t="str">
        <f ca="1">"   "&amp;GrpE!$Q12&amp;"        "&amp;GrpE!$S12&amp;Language!$E$146&amp;GrpE!$T12</f>
        <v xml:space="preserve">   0        0 - 0</v>
      </c>
      <c r="P4" s="95"/>
      <c r="Q4" s="413" t="str">
        <f ca="1">GrpF!$P12</f>
        <v>Georgia</v>
      </c>
      <c r="R4" s="420" t="str">
        <f ca="1">"   "&amp;GrpF!$Q12&amp;"        "&amp;GrpF!$S12&amp;Language!$E$146&amp;GrpF!$T12</f>
        <v xml:space="preserve">   0        0 - 0</v>
      </c>
      <c r="S4" s="4"/>
      <c r="T4" s="303"/>
      <c r="U4" s="303"/>
      <c r="V4" s="303"/>
      <c r="W4" s="303"/>
      <c r="X4" s="303"/>
      <c r="Y4" s="4"/>
    </row>
    <row r="5" spans="1:25" ht="15.95" customHeight="1" x14ac:dyDescent="0.25">
      <c r="A5" s="4"/>
      <c r="B5" s="415" t="str">
        <f ca="1">GrpA!P13</f>
        <v>Hungary</v>
      </c>
      <c r="C5" s="416" t="str">
        <f ca="1">"   "&amp;GrpA!$Q13&amp;"        "&amp;GrpA!$S13&amp;Language!$E$146&amp;GrpA!$T13</f>
        <v xml:space="preserve">   0        0 - 0</v>
      </c>
      <c r="D5" s="95"/>
      <c r="E5" s="415" t="str">
        <f ca="1">GrpB!P13</f>
        <v>Italy</v>
      </c>
      <c r="F5" s="416" t="str">
        <f ca="1">"   "&amp;GrpB!$Q13&amp;"        "&amp;GrpB!$S13&amp;Language!$E$146&amp;GrpB!$T13</f>
        <v xml:space="preserve">   0        0 - 0</v>
      </c>
      <c r="G5" s="95"/>
      <c r="H5" s="415" t="str">
        <f ca="1">GrpC!P13</f>
        <v>Serbia</v>
      </c>
      <c r="I5" s="416" t="str">
        <f ca="1">"   "&amp;GrpC!$Q13&amp;"        "&amp;GrpC!$S13&amp;Language!$E$146&amp;GrpC!$T13</f>
        <v xml:space="preserve">   0        0 - 0</v>
      </c>
      <c r="J5" s="4"/>
      <c r="K5" s="415" t="str">
        <f ca="1">GrpD!$P13</f>
        <v>Austria</v>
      </c>
      <c r="L5" s="416" t="str">
        <f ca="1">"   "&amp;GrpD!$Q13&amp;"        "&amp;GrpD!$S13&amp;Language!$E$146&amp;GrpD!$T13</f>
        <v xml:space="preserve">   0        0 - 0</v>
      </c>
      <c r="M5" s="4"/>
      <c r="N5" s="415" t="str">
        <f ca="1">GrpE!$P13</f>
        <v>Romania</v>
      </c>
      <c r="O5" s="416" t="str">
        <f ca="1">"   "&amp;GrpE!$Q13&amp;"        "&amp;GrpE!$S13&amp;Language!$E$146&amp;GrpE!$T13</f>
        <v xml:space="preserve">   0        0 - 0</v>
      </c>
      <c r="P5" s="95"/>
      <c r="Q5" s="415" t="str">
        <f ca="1">GrpF!$P13</f>
        <v>Portugal</v>
      </c>
      <c r="R5" s="416" t="str">
        <f ca="1">"   "&amp;GrpF!$Q13&amp;"        "&amp;GrpF!$S13&amp;Language!$E$146&amp;GrpF!$T13</f>
        <v xml:space="preserve">   0        0 - 0</v>
      </c>
      <c r="S5" s="4"/>
      <c r="T5" s="303"/>
      <c r="U5" s="303"/>
      <c r="V5" s="303"/>
      <c r="W5" s="303"/>
      <c r="X5" s="303"/>
      <c r="Y5" s="4"/>
    </row>
    <row r="6" spans="1:25" s="81" customFormat="1" ht="15.95" customHeight="1" x14ac:dyDescent="0.25">
      <c r="A6" s="80"/>
      <c r="B6" s="414" t="str">
        <f ca="1">GrpA!P14</f>
        <v>Switzerland</v>
      </c>
      <c r="C6" s="417" t="str">
        <f ca="1">"   "&amp;GrpA!$Q14&amp;"        "&amp;GrpA!$S14&amp;Language!$E$146&amp;GrpA!$T14</f>
        <v xml:space="preserve">   0        0 - 0</v>
      </c>
      <c r="D6" s="96"/>
      <c r="E6" s="414" t="str">
        <f ca="1">GrpB!P14</f>
        <v>Albania</v>
      </c>
      <c r="F6" s="417" t="str">
        <f ca="1">"   "&amp;GrpB!$Q14&amp;"        "&amp;GrpB!$S14&amp;Language!$E$146&amp;GrpB!$T14</f>
        <v xml:space="preserve">   0        0 - 0</v>
      </c>
      <c r="G6" s="96"/>
      <c r="H6" s="414" t="str">
        <f ca="1">GrpC!P14</f>
        <v>England</v>
      </c>
      <c r="I6" s="417" t="str">
        <f ca="1">"   "&amp;GrpC!$Q14&amp;"        "&amp;GrpC!$S14&amp;Language!$E$146&amp;GrpC!$T14</f>
        <v xml:space="preserve">   0        0 - 0</v>
      </c>
      <c r="J6" s="80"/>
      <c r="K6" s="414" t="str">
        <f ca="1">GrpD!$P14</f>
        <v>France</v>
      </c>
      <c r="L6" s="417" t="str">
        <f ca="1">"   "&amp;GrpD!$Q14&amp;"        "&amp;GrpD!$S14&amp;Language!$E$146&amp;GrpD!$T14</f>
        <v xml:space="preserve">   0        0 - 0</v>
      </c>
      <c r="M6" s="80"/>
      <c r="N6" s="414" t="str">
        <f ca="1">GrpE!$P14</f>
        <v>Ukraine</v>
      </c>
      <c r="O6" s="417" t="str">
        <f ca="1">"   "&amp;GrpE!$Q14&amp;"        "&amp;GrpE!$S14&amp;Language!$E$146&amp;GrpE!$T14</f>
        <v xml:space="preserve">   0        0 - 0</v>
      </c>
      <c r="P6" s="96"/>
      <c r="Q6" s="414" t="str">
        <f ca="1">GrpF!$P14</f>
        <v>Czechia</v>
      </c>
      <c r="R6" s="417" t="str">
        <f ca="1">"   "&amp;GrpF!$Q14&amp;"        "&amp;GrpF!$S14&amp;Language!$E$146&amp;GrpF!$T14</f>
        <v xml:space="preserve">   0        0 - 0</v>
      </c>
      <c r="S6" s="80"/>
      <c r="T6" s="303"/>
      <c r="U6" s="303"/>
      <c r="V6" s="303"/>
      <c r="W6" s="303"/>
      <c r="X6" s="303"/>
      <c r="Y6" s="80"/>
    </row>
    <row r="7" spans="1:25" ht="13.5" customHeight="1" x14ac:dyDescent="0.25">
      <c r="A7" s="4"/>
      <c r="B7" s="844" t="str">
        <f ca="1">IF(Distinctness!$G$13=0,"",IF(Distinctness!$D$4&gt;0,Distinctness!$J$4,Distinctness!$J$5))</f>
        <v/>
      </c>
      <c r="C7" s="844"/>
      <c r="D7" s="844"/>
      <c r="E7" s="844"/>
      <c r="F7" s="844"/>
      <c r="G7" s="844"/>
      <c r="H7" s="844"/>
      <c r="I7" s="844"/>
      <c r="J7" s="844"/>
      <c r="K7" s="844"/>
      <c r="L7" s="844"/>
      <c r="M7" s="844"/>
      <c r="N7" s="844"/>
      <c r="O7" s="844"/>
      <c r="P7" s="844"/>
      <c r="Q7" s="844"/>
      <c r="R7" s="844"/>
      <c r="S7" s="229"/>
      <c r="T7" s="229"/>
      <c r="U7" s="229"/>
      <c r="V7" s="229"/>
      <c r="W7" s="229"/>
      <c r="X7" s="229"/>
      <c r="Y7" s="4"/>
    </row>
    <row r="8" spans="1:25" ht="11.25" customHeight="1" x14ac:dyDescent="0.25">
      <c r="B8" s="845" t="str">
        <f ca="1">IF(GrpA!$X$11&gt;0,"•","")</f>
        <v/>
      </c>
      <c r="C8" s="845"/>
      <c r="D8" s="120"/>
      <c r="E8" s="845" t="str">
        <f ca="1">IF(GrpB!$X$11&gt;0,"•","")</f>
        <v/>
      </c>
      <c r="F8" s="845"/>
      <c r="G8" s="120"/>
      <c r="H8" s="845" t="str">
        <f ca="1">IF(GrpC!$X$11&gt;0,"•","")</f>
        <v/>
      </c>
      <c r="I8" s="845"/>
      <c r="J8" s="120"/>
      <c r="K8" s="845" t="str">
        <f ca="1">IF(GrpD!$X$11&gt;0,"•","")</f>
        <v/>
      </c>
      <c r="L8" s="845"/>
      <c r="M8" s="19"/>
      <c r="N8" s="845" t="str">
        <f ca="1">IF(GrpE!$X$11&gt;0,"•","")</f>
        <v/>
      </c>
      <c r="O8" s="845"/>
      <c r="P8" s="120"/>
      <c r="Q8" s="845" t="str">
        <f ca="1">IF(GrpF!$X$11&gt;0,"•","")</f>
        <v/>
      </c>
      <c r="R8" s="845"/>
      <c r="S8" s="121"/>
      <c r="T8" s="839"/>
      <c r="U8" s="839"/>
      <c r="V8" s="120"/>
      <c r="W8" s="839"/>
      <c r="X8" s="839"/>
    </row>
    <row r="9" spans="1:25" ht="19.5" customHeight="1" x14ac:dyDescent="0.35">
      <c r="B9" s="840" t="str">
        <f>Language!$E$95&amp;" A"</f>
        <v>Group A</v>
      </c>
      <c r="C9" s="841"/>
      <c r="D9" s="5"/>
      <c r="E9" s="840" t="str">
        <f>Language!$E$95&amp;" B"</f>
        <v>Group B</v>
      </c>
      <c r="F9" s="841"/>
      <c r="H9" s="840" t="str">
        <f>Language!$E$95&amp;" C"</f>
        <v>Group C</v>
      </c>
      <c r="I9" s="841"/>
      <c r="K9" s="840" t="str">
        <f>Language!$E$95&amp;" D"</f>
        <v>Group D</v>
      </c>
      <c r="L9" s="841"/>
      <c r="N9" s="840" t="str">
        <f>Language!$E$95&amp;" E"</f>
        <v>Group E</v>
      </c>
      <c r="O9" s="841"/>
      <c r="Q9" s="840" t="str">
        <f>Language!$E$95&amp;" F"</f>
        <v>Group F</v>
      </c>
      <c r="R9" s="841"/>
      <c r="T9" s="305"/>
      <c r="U9" s="302"/>
      <c r="V9" s="302"/>
      <c r="W9" s="302"/>
      <c r="X9" s="302"/>
    </row>
    <row r="10" spans="1:25" ht="9.9499999999999993" customHeight="1" thickBot="1" x14ac:dyDescent="0.35">
      <c r="B10" s="52"/>
      <c r="C10" s="52"/>
      <c r="D10" s="5"/>
      <c r="E10" s="52"/>
      <c r="F10" s="52"/>
      <c r="H10" s="52"/>
      <c r="I10" s="52"/>
      <c r="K10" s="52"/>
      <c r="L10" s="52"/>
      <c r="N10" s="52"/>
      <c r="O10" s="52"/>
      <c r="Q10" s="52"/>
      <c r="R10" s="52"/>
      <c r="T10" s="52"/>
      <c r="U10" s="52"/>
      <c r="W10" s="52"/>
      <c r="X10" s="52"/>
    </row>
    <row r="11" spans="1:25" ht="15" customHeight="1" x14ac:dyDescent="0.25">
      <c r="A11" s="111">
        <v>1</v>
      </c>
      <c r="B11" s="800" t="str">
        <f>VLOOKUP(A11,Matches!$B$4:$K$58,7,0)</f>
        <v>Munich</v>
      </c>
      <c r="C11" s="801"/>
      <c r="D11" s="111">
        <v>3</v>
      </c>
      <c r="E11" s="800" t="str">
        <f>VLOOKUP(D11,Matches!$B$4:$K$58,7,0)</f>
        <v>Berlin</v>
      </c>
      <c r="F11" s="801"/>
      <c r="G11" s="111">
        <v>6</v>
      </c>
      <c r="H11" s="800" t="str">
        <f>VLOOKUP(G11,Matches!$B$4:$K$58,7,0)</f>
        <v>Stuttgart</v>
      </c>
      <c r="I11" s="801"/>
      <c r="J11" s="111">
        <v>7</v>
      </c>
      <c r="K11" s="800" t="str">
        <f>VLOOKUP(J11,Matches!$B$4:$K$58,7,0)</f>
        <v>Hamburg</v>
      </c>
      <c r="L11" s="801"/>
      <c r="M11" s="111">
        <v>10</v>
      </c>
      <c r="N11" s="800" t="str">
        <f>VLOOKUP(M11,Matches!$B$4:$K$58,7,0)</f>
        <v>Munich</v>
      </c>
      <c r="O11" s="801"/>
      <c r="P11" s="111">
        <v>11</v>
      </c>
      <c r="Q11" s="800" t="str">
        <f>VLOOKUP(P11,Matches!$B$4:$K$58,7,0)</f>
        <v>Dortmund</v>
      </c>
      <c r="R11" s="801"/>
      <c r="S11" s="111"/>
      <c r="T11" s="833" t="str">
        <f>Language!$E$148</f>
        <v>Qualification for the Round of 16</v>
      </c>
      <c r="U11" s="834"/>
      <c r="V11" s="834"/>
      <c r="W11" s="834"/>
      <c r="X11" s="835"/>
    </row>
    <row r="12" spans="1:25" ht="15" customHeight="1" x14ac:dyDescent="0.25">
      <c r="B12" s="791">
        <f>VLOOKUP(A11,Matches!$B$4:$K$58,5,0)</f>
        <v>45457.875</v>
      </c>
      <c r="C12" s="793"/>
      <c r="E12" s="791">
        <f>VLOOKUP(D11,Matches!$B$4:$K$58,5,0)</f>
        <v>45458.75</v>
      </c>
      <c r="F12" s="793"/>
      <c r="H12" s="791">
        <f>VLOOKUP(G11,Matches!$B$4:$K$58,5,0)</f>
        <v>45459.75</v>
      </c>
      <c r="I12" s="793"/>
      <c r="K12" s="791">
        <f>VLOOKUP(J11,Matches!$B$4:$K$58,5,0)</f>
        <v>45459.625</v>
      </c>
      <c r="L12" s="793"/>
      <c r="N12" s="791">
        <f>VLOOKUP(M11,Matches!$B$4:$K$58,5,0)</f>
        <v>45460.625</v>
      </c>
      <c r="O12" s="793"/>
      <c r="Q12" s="791">
        <f>VLOOKUP(P11,Matches!$B$4:$K$58,5,0)</f>
        <v>45461.75</v>
      </c>
      <c r="R12" s="793"/>
      <c r="T12" s="836"/>
      <c r="U12" s="837"/>
      <c r="V12" s="837"/>
      <c r="W12" s="837"/>
      <c r="X12" s="838"/>
    </row>
    <row r="13" spans="1:25" x14ac:dyDescent="0.25">
      <c r="B13" s="53" t="str">
        <f>VLOOKUP(A11,Matches!$B$4:$K$58,8,0)</f>
        <v>Germany</v>
      </c>
      <c r="C13" s="54" t="str">
        <f>VLOOKUP(A11,Matches!$B$4:$K$58,9,0)</f>
        <v>Scotland</v>
      </c>
      <c r="E13" s="53" t="str">
        <f>VLOOKUP(D11,Matches!$B$4:$K$58,8,0)</f>
        <v>Spain</v>
      </c>
      <c r="F13" s="54" t="str">
        <f>VLOOKUP(D11,Matches!$B$4:$K$58,9,0)</f>
        <v>Croatia</v>
      </c>
      <c r="H13" s="53" t="str">
        <f>VLOOKUP(G11,Matches!$B$4:$K$58,8,0)</f>
        <v>Slovenia</v>
      </c>
      <c r="I13" s="54" t="str">
        <f>VLOOKUP(G11,Matches!$B$4:$K$58,9,0)</f>
        <v>Denmark</v>
      </c>
      <c r="K13" s="53" t="str">
        <f>VLOOKUP(J11,Matches!$B$4:$K$58,8,0)</f>
        <v>Poland</v>
      </c>
      <c r="L13" s="54" t="str">
        <f>VLOOKUP(J11,Matches!$B$4:$K$58,9,0)</f>
        <v>Netherlands</v>
      </c>
      <c r="N13" s="53" t="str">
        <f>VLOOKUP(M11,Matches!$B$4:$K$58,8,0)</f>
        <v>Romania</v>
      </c>
      <c r="O13" s="54" t="str">
        <f>VLOOKUP(M11,Matches!$B$4:$K$58,9,0)</f>
        <v>Ukraine</v>
      </c>
      <c r="Q13" s="53" t="str">
        <f>VLOOKUP(P11,Matches!$B$4:$K$58,8,0)</f>
        <v>Türkiye</v>
      </c>
      <c r="R13" s="54" t="str">
        <f>VLOOKUP(P11,Matches!$B$4:$K$58,9,0)</f>
        <v>Georgia</v>
      </c>
      <c r="T13" s="369"/>
      <c r="U13" s="213"/>
      <c r="V13" s="213"/>
      <c r="W13" s="213"/>
      <c r="X13" s="370"/>
    </row>
    <row r="14" spans="1:25" ht="15.75" thickBot="1" x14ac:dyDescent="0.3">
      <c r="B14" s="1"/>
      <c r="C14" s="2"/>
      <c r="E14" s="1"/>
      <c r="F14" s="2"/>
      <c r="H14" s="1"/>
      <c r="I14" s="2"/>
      <c r="K14" s="1"/>
      <c r="L14" s="2"/>
      <c r="N14" s="1"/>
      <c r="O14" s="2"/>
      <c r="Q14" s="1"/>
      <c r="R14" s="2"/>
      <c r="T14" s="827" t="str">
        <f>Language!$E$149</f>
        <v>Criteria for placement within the groups:</v>
      </c>
      <c r="U14" s="828"/>
      <c r="V14" s="828"/>
      <c r="W14" s="828"/>
      <c r="X14" s="829"/>
    </row>
    <row r="15" spans="1:25" ht="9.9499999999999993" customHeight="1" thickBot="1" x14ac:dyDescent="0.3">
      <c r="B15" s="22"/>
      <c r="C15" s="22"/>
      <c r="E15" s="22"/>
      <c r="F15" s="22"/>
      <c r="H15" s="22"/>
      <c r="I15" s="22"/>
      <c r="K15" s="22"/>
      <c r="L15" s="22"/>
      <c r="N15" s="22"/>
      <c r="O15" s="22"/>
      <c r="Q15" s="22"/>
      <c r="R15" s="22"/>
      <c r="T15" s="827"/>
      <c r="U15" s="828"/>
      <c r="V15" s="828"/>
      <c r="W15" s="828"/>
      <c r="X15" s="829"/>
    </row>
    <row r="16" spans="1:25" ht="15" customHeight="1" x14ac:dyDescent="0.25">
      <c r="A16" s="111">
        <v>2</v>
      </c>
      <c r="B16" s="800" t="str">
        <f>VLOOKUP(A16,Matches!$B$4:$K$58,7,0)</f>
        <v>Cologne</v>
      </c>
      <c r="C16" s="801"/>
      <c r="D16" s="111">
        <v>4</v>
      </c>
      <c r="E16" s="800" t="str">
        <f>VLOOKUP(D16,Matches!$B$4:$K$58,7,0)</f>
        <v>Dortmund</v>
      </c>
      <c r="F16" s="801"/>
      <c r="G16" s="111">
        <v>5</v>
      </c>
      <c r="H16" s="800" t="str">
        <f>VLOOKUP(G16,Matches!$B$4:$K$58,7,0)</f>
        <v>Gelsenkirchen</v>
      </c>
      <c r="I16" s="801"/>
      <c r="J16" s="111">
        <v>8</v>
      </c>
      <c r="K16" s="800" t="str">
        <f>VLOOKUP(J16,Matches!$B$4:$K$58,7,0)</f>
        <v>Dusseldorf</v>
      </c>
      <c r="L16" s="801"/>
      <c r="M16" s="111">
        <v>9</v>
      </c>
      <c r="N16" s="800" t="str">
        <f>VLOOKUP(M16,Matches!$B$4:$K$58,7,0)</f>
        <v>Frankfurt</v>
      </c>
      <c r="O16" s="801"/>
      <c r="P16" s="111">
        <v>12</v>
      </c>
      <c r="Q16" s="800" t="str">
        <f>VLOOKUP(P16,Matches!$B$4:$K$58,7,0)</f>
        <v>Leipzig</v>
      </c>
      <c r="R16" s="801"/>
      <c r="S16" s="111"/>
      <c r="T16" s="830" t="str">
        <f>Language!$E$150&amp;CHAR(10)&amp;Language!$E$151&amp;CHAR(10)&amp;Language!$E$152&amp;CHAR(10)&amp;Language!$E$153&amp;CHAR(10)&amp;Language!$E$154&amp;CHAR(10)&amp;Language!$E$155&amp;CHAR(10)&amp;Language!$E$156&amp;CHAR(10)&amp;Language!$E$157&amp;CHAR(10)&amp;Language!$E$158&amp;CHAR(10)&amp;Language!$E$159&amp;CHAR(10)&amp;Language!$E$160&amp;CHAR(10)&amp;Language!$E$161</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U16" s="831"/>
      <c r="V16" s="831"/>
      <c r="W16" s="831"/>
      <c r="X16" s="832"/>
    </row>
    <row r="17" spans="1:24" x14ac:dyDescent="0.25">
      <c r="B17" s="791">
        <f>VLOOKUP(A16,Matches!$B$4:$K$58,5,0)</f>
        <v>45458.625</v>
      </c>
      <c r="C17" s="793"/>
      <c r="E17" s="791">
        <f>VLOOKUP(D16,Matches!$B$4:$K$58,5,0)</f>
        <v>45458.875</v>
      </c>
      <c r="F17" s="793"/>
      <c r="H17" s="791">
        <f>VLOOKUP(G16,Matches!$B$4:$K$58,5,0)</f>
        <v>45459.875</v>
      </c>
      <c r="I17" s="793"/>
      <c r="K17" s="791">
        <f>VLOOKUP(J16,Matches!$B$4:$K$58,5,0)</f>
        <v>45460.875</v>
      </c>
      <c r="L17" s="793"/>
      <c r="N17" s="791">
        <f>VLOOKUP(M16,Matches!$B$4:$K$58,5,0)</f>
        <v>45460.75</v>
      </c>
      <c r="O17" s="793"/>
      <c r="Q17" s="791">
        <f>VLOOKUP(P16,Matches!$B$4:$K$58,5,0)</f>
        <v>45461.875</v>
      </c>
      <c r="R17" s="793"/>
      <c r="T17" s="830"/>
      <c r="U17" s="831"/>
      <c r="V17" s="831"/>
      <c r="W17" s="831"/>
      <c r="X17" s="832"/>
    </row>
    <row r="18" spans="1:24" x14ac:dyDescent="0.25">
      <c r="B18" s="53" t="str">
        <f>VLOOKUP(A16,Matches!$B$4:$K$58,8,0)</f>
        <v>Hungary</v>
      </c>
      <c r="C18" s="54" t="str">
        <f>VLOOKUP(A16,Matches!$B$4:$K$58,9,0)</f>
        <v>Switzerland</v>
      </c>
      <c r="E18" s="53" t="str">
        <f>VLOOKUP(D16,Matches!$B$4:$K$58,8,0)</f>
        <v>Italy</v>
      </c>
      <c r="F18" s="54" t="str">
        <f>VLOOKUP(D16,Matches!$B$4:$K$58,9,0)</f>
        <v>Albania</v>
      </c>
      <c r="H18" s="53" t="str">
        <f>VLOOKUP(G16,Matches!$B$4:$K$58,8,0)</f>
        <v>Serbia</v>
      </c>
      <c r="I18" s="54" t="str">
        <f>VLOOKUP(G16,Matches!$B$4:$K$58,9,0)</f>
        <v>England</v>
      </c>
      <c r="K18" s="53" t="str">
        <f>VLOOKUP(J16,Matches!$B$4:$K$58,8,0)</f>
        <v>Austria</v>
      </c>
      <c r="L18" s="54" t="str">
        <f>VLOOKUP(J16,Matches!$B$4:$K$58,9,0)</f>
        <v>France</v>
      </c>
      <c r="N18" s="53" t="str">
        <f>VLOOKUP(M16,Matches!$B$4:$K$58,8,0)</f>
        <v>Belgium</v>
      </c>
      <c r="O18" s="54" t="str">
        <f>VLOOKUP(M16,Matches!$B$4:$K$58,9,0)</f>
        <v>Slovakia</v>
      </c>
      <c r="Q18" s="53" t="str">
        <f>VLOOKUP(P16,Matches!$B$4:$K$58,8,0)</f>
        <v>Portugal</v>
      </c>
      <c r="R18" s="54" t="str">
        <f>VLOOKUP(P16,Matches!$B$4:$K$58,9,0)</f>
        <v>Czechia</v>
      </c>
      <c r="T18" s="830"/>
      <c r="U18" s="831"/>
      <c r="V18" s="831"/>
      <c r="W18" s="831"/>
      <c r="X18" s="832"/>
    </row>
    <row r="19" spans="1:24" ht="15.75" thickBot="1" x14ac:dyDescent="0.3">
      <c r="B19" s="1"/>
      <c r="C19" s="2"/>
      <c r="E19" s="1"/>
      <c r="F19" s="2"/>
      <c r="H19" s="1"/>
      <c r="I19" s="2"/>
      <c r="K19" s="1"/>
      <c r="L19" s="2"/>
      <c r="N19" s="1"/>
      <c r="O19" s="2"/>
      <c r="Q19" s="1"/>
      <c r="R19" s="2"/>
      <c r="T19" s="830"/>
      <c r="U19" s="831"/>
      <c r="V19" s="831"/>
      <c r="W19" s="831"/>
      <c r="X19" s="832"/>
    </row>
    <row r="20" spans="1:24" ht="9.9499999999999993" customHeight="1" thickBot="1" x14ac:dyDescent="0.3">
      <c r="B20" s="22"/>
      <c r="C20" s="22"/>
      <c r="E20" s="22"/>
      <c r="F20" s="22"/>
      <c r="H20" s="22"/>
      <c r="I20" s="22"/>
      <c r="K20" s="22"/>
      <c r="L20" s="22"/>
      <c r="N20" s="22"/>
      <c r="O20" s="22"/>
      <c r="Q20" s="22"/>
      <c r="R20" s="22"/>
      <c r="T20" s="830"/>
      <c r="U20" s="831"/>
      <c r="V20" s="831"/>
      <c r="W20" s="831"/>
      <c r="X20" s="832"/>
    </row>
    <row r="21" spans="1:24" x14ac:dyDescent="0.25">
      <c r="A21" s="111">
        <v>14</v>
      </c>
      <c r="B21" s="800" t="str">
        <f>VLOOKUP(A21,Matches!$B$4:$K$58,7,0)</f>
        <v>Stuttgart</v>
      </c>
      <c r="C21" s="801"/>
      <c r="D21" s="111">
        <v>15</v>
      </c>
      <c r="E21" s="800" t="str">
        <f>VLOOKUP(D21,Matches!$B$4:$K$58,7,0)</f>
        <v>Hamburg</v>
      </c>
      <c r="F21" s="801"/>
      <c r="G21" s="111">
        <v>18</v>
      </c>
      <c r="H21" s="800" t="str">
        <f>VLOOKUP(G21,Matches!$B$4:$K$58,7,0)</f>
        <v>Munich</v>
      </c>
      <c r="I21" s="801"/>
      <c r="J21" s="111">
        <v>19</v>
      </c>
      <c r="K21" s="800" t="str">
        <f>VLOOKUP(J21,Matches!$B$4:$K$58,7,0)</f>
        <v>Berlin</v>
      </c>
      <c r="L21" s="801"/>
      <c r="M21" s="111">
        <v>21</v>
      </c>
      <c r="N21" s="800" t="str">
        <f>VLOOKUP(M21,Matches!$B$4:$K$58,7,0)</f>
        <v>Dusseldorf</v>
      </c>
      <c r="O21" s="801"/>
      <c r="P21" s="111">
        <v>24</v>
      </c>
      <c r="Q21" s="800" t="str">
        <f>VLOOKUP(P21,Matches!$B$4:$K$58,7,0)</f>
        <v>Hamburg</v>
      </c>
      <c r="R21" s="801"/>
      <c r="S21" s="111"/>
      <c r="T21" s="830"/>
      <c r="U21" s="831"/>
      <c r="V21" s="831"/>
      <c r="W21" s="831"/>
      <c r="X21" s="832"/>
    </row>
    <row r="22" spans="1:24" x14ac:dyDescent="0.25">
      <c r="B22" s="791">
        <f>VLOOKUP(A21,Matches!$B$4:$K$58,5,0)</f>
        <v>45462.75</v>
      </c>
      <c r="C22" s="793"/>
      <c r="E22" s="791">
        <f>VLOOKUP(D21,Matches!$B$4:$K$58,5,0)</f>
        <v>45462.625</v>
      </c>
      <c r="F22" s="793"/>
      <c r="H22" s="791">
        <f>VLOOKUP(G21,Matches!$B$4:$K$58,5,0)</f>
        <v>45463.625</v>
      </c>
      <c r="I22" s="793"/>
      <c r="K22" s="791">
        <f>VLOOKUP(J21,Matches!$B$4:$K$58,5,0)</f>
        <v>45464.75</v>
      </c>
      <c r="L22" s="793"/>
      <c r="N22" s="791">
        <f>VLOOKUP(M21,Matches!$B$4:$K$58,5,0)</f>
        <v>45464.625</v>
      </c>
      <c r="O22" s="793"/>
      <c r="Q22" s="791">
        <f>VLOOKUP(P21,Matches!$B$4:$K$58,5,0)</f>
        <v>45465.625</v>
      </c>
      <c r="R22" s="793"/>
      <c r="T22" s="830"/>
      <c r="U22" s="831"/>
      <c r="V22" s="831"/>
      <c r="W22" s="831"/>
      <c r="X22" s="832"/>
    </row>
    <row r="23" spans="1:24" x14ac:dyDescent="0.25">
      <c r="B23" s="53" t="str">
        <f>VLOOKUP(A21,Matches!$B$4:$K$58,8,0)</f>
        <v>Germany</v>
      </c>
      <c r="C23" s="54" t="str">
        <f>VLOOKUP(A21,Matches!$B$4:$K$58,9,0)</f>
        <v>Hungary</v>
      </c>
      <c r="E23" s="53" t="str">
        <f>VLOOKUP(D21,Matches!$B$4:$K$58,8,0)</f>
        <v>Croatia</v>
      </c>
      <c r="F23" s="54" t="str">
        <f>VLOOKUP(D21,Matches!$B$4:$K$58,9,0)</f>
        <v>Albania</v>
      </c>
      <c r="H23" s="53" t="str">
        <f>VLOOKUP(G21,Matches!$B$4:$K$58,8,0)</f>
        <v>Slovenia</v>
      </c>
      <c r="I23" s="54" t="str">
        <f>VLOOKUP(G21,Matches!$B$4:$K$58,9,0)</f>
        <v>Serbia</v>
      </c>
      <c r="K23" s="53" t="str">
        <f>VLOOKUP(J21,Matches!$B$4:$K$58,8,0)</f>
        <v>Poland</v>
      </c>
      <c r="L23" s="54" t="str">
        <f>VLOOKUP(J21,Matches!$B$4:$K$58,9,0)</f>
        <v>Austria</v>
      </c>
      <c r="N23" s="53" t="str">
        <f>VLOOKUP(M21,Matches!$B$4:$K$58,8,0)</f>
        <v>Slovakia</v>
      </c>
      <c r="O23" s="54" t="str">
        <f>VLOOKUP(M21,Matches!$B$4:$K$58,9,0)</f>
        <v>Ukraine</v>
      </c>
      <c r="Q23" s="53" t="str">
        <f>VLOOKUP(P21,Matches!$B$4:$K$58,8,0)</f>
        <v>Georgia</v>
      </c>
      <c r="R23" s="54" t="str">
        <f>VLOOKUP(P21,Matches!$B$4:$K$58,9,0)</f>
        <v>Czechia</v>
      </c>
      <c r="T23" s="830"/>
      <c r="U23" s="831"/>
      <c r="V23" s="831"/>
      <c r="W23" s="831"/>
      <c r="X23" s="832"/>
    </row>
    <row r="24" spans="1:24" ht="15.75" thickBot="1" x14ac:dyDescent="0.3">
      <c r="B24" s="1"/>
      <c r="C24" s="2"/>
      <c r="E24" s="1"/>
      <c r="F24" s="2"/>
      <c r="H24" s="1"/>
      <c r="I24" s="2"/>
      <c r="K24" s="1"/>
      <c r="L24" s="2"/>
      <c r="N24" s="1"/>
      <c r="O24" s="2"/>
      <c r="Q24" s="1"/>
      <c r="R24" s="2"/>
      <c r="T24" s="830"/>
      <c r="U24" s="831"/>
      <c r="V24" s="831"/>
      <c r="W24" s="831"/>
      <c r="X24" s="832"/>
    </row>
    <row r="25" spans="1:24" ht="9.9499999999999993" customHeight="1" thickBot="1" x14ac:dyDescent="0.3">
      <c r="B25" s="22"/>
      <c r="C25" s="22"/>
      <c r="E25" s="22"/>
      <c r="F25" s="22"/>
      <c r="H25" s="22"/>
      <c r="I25" s="22"/>
      <c r="K25" s="22"/>
      <c r="L25" s="22"/>
      <c r="N25" s="22"/>
      <c r="O25" s="22"/>
      <c r="Q25" s="22"/>
      <c r="R25" s="22"/>
      <c r="T25" s="830"/>
      <c r="U25" s="831"/>
      <c r="V25" s="831"/>
      <c r="W25" s="831"/>
      <c r="X25" s="832"/>
    </row>
    <row r="26" spans="1:24" x14ac:dyDescent="0.25">
      <c r="A26" s="111">
        <v>13</v>
      </c>
      <c r="B26" s="800" t="str">
        <f>VLOOKUP(A26,Matches!$B$4:$K$58,7,0)</f>
        <v>Cologne</v>
      </c>
      <c r="C26" s="801"/>
      <c r="D26" s="111">
        <v>16</v>
      </c>
      <c r="E26" s="800" t="str">
        <f>VLOOKUP(D26,Matches!$B$4:$K$58,7,0)</f>
        <v>Gelsenkirchen</v>
      </c>
      <c r="F26" s="801"/>
      <c r="G26" s="111">
        <v>17</v>
      </c>
      <c r="H26" s="800" t="str">
        <f>VLOOKUP(G26,Matches!$B$4:$K$58,7,0)</f>
        <v>Frankfurt</v>
      </c>
      <c r="I26" s="801"/>
      <c r="J26" s="111">
        <v>20</v>
      </c>
      <c r="K26" s="800" t="str">
        <f>VLOOKUP(J26,Matches!$B$4:$K$58,7,0)</f>
        <v>Leipzig</v>
      </c>
      <c r="L26" s="801"/>
      <c r="M26" s="111">
        <v>22</v>
      </c>
      <c r="N26" s="800" t="str">
        <f>VLOOKUP(M26,Matches!$B$4:$K$58,7,0)</f>
        <v>Cologne</v>
      </c>
      <c r="O26" s="801"/>
      <c r="P26" s="111">
        <v>23</v>
      </c>
      <c r="Q26" s="800" t="str">
        <f>VLOOKUP(P26,Matches!$B$4:$K$58,7,0)</f>
        <v>Dortmund</v>
      </c>
      <c r="R26" s="801"/>
      <c r="S26" s="111"/>
      <c r="T26" s="830"/>
      <c r="U26" s="831"/>
      <c r="V26" s="831"/>
      <c r="W26" s="831"/>
      <c r="X26" s="832"/>
    </row>
    <row r="27" spans="1:24" x14ac:dyDescent="0.25">
      <c r="B27" s="791">
        <f>VLOOKUP(A26,Matches!$B$4:$K$58,5,0)</f>
        <v>45462.875</v>
      </c>
      <c r="C27" s="793"/>
      <c r="E27" s="791">
        <f>VLOOKUP(D26,Matches!$B$4:$K$58,5,0)</f>
        <v>45463.875</v>
      </c>
      <c r="F27" s="793"/>
      <c r="H27" s="791">
        <f>VLOOKUP(G26,Matches!$B$4:$K$58,5,0)</f>
        <v>45463.75</v>
      </c>
      <c r="I27" s="793"/>
      <c r="K27" s="791">
        <f>VLOOKUP(J26,Matches!$B$4:$K$58,5,0)</f>
        <v>45464.875</v>
      </c>
      <c r="L27" s="793"/>
      <c r="N27" s="791">
        <f>VLOOKUP(M26,Matches!$B$4:$K$58,5,0)</f>
        <v>45465.875</v>
      </c>
      <c r="O27" s="793"/>
      <c r="Q27" s="791">
        <f>VLOOKUP(P26,Matches!$B$4:$K$58,5,0)</f>
        <v>45465.75</v>
      </c>
      <c r="R27" s="793"/>
      <c r="T27" s="830"/>
      <c r="U27" s="831"/>
      <c r="V27" s="831"/>
      <c r="W27" s="831"/>
      <c r="X27" s="832"/>
    </row>
    <row r="28" spans="1:24" x14ac:dyDescent="0.25">
      <c r="B28" s="53" t="str">
        <f>VLOOKUP(A26,Matches!$B$4:$K$58,8,0)</f>
        <v>Scotland</v>
      </c>
      <c r="C28" s="54" t="str">
        <f>VLOOKUP(A26,Matches!$B$4:$K$58,9,0)</f>
        <v>Switzerland</v>
      </c>
      <c r="E28" s="53" t="str">
        <f>VLOOKUP(D26,Matches!$B$4:$K$58,8,0)</f>
        <v>Spain</v>
      </c>
      <c r="F28" s="54" t="str">
        <f>VLOOKUP(D26,Matches!$B$4:$K$58,9,0)</f>
        <v>Italy</v>
      </c>
      <c r="H28" s="53" t="str">
        <f>VLOOKUP(G26,Matches!$B$4:$K$58,8,0)</f>
        <v>Denmark</v>
      </c>
      <c r="I28" s="54" t="str">
        <f>VLOOKUP(G26,Matches!$B$4:$K$58,9,0)</f>
        <v>England</v>
      </c>
      <c r="K28" s="53" t="str">
        <f>VLOOKUP(J26,Matches!$B$4:$K$58,8,0)</f>
        <v>Netherlands</v>
      </c>
      <c r="L28" s="54" t="str">
        <f>VLOOKUP(J26,Matches!$B$4:$K$58,9,0)</f>
        <v>France</v>
      </c>
      <c r="N28" s="53" t="str">
        <f>VLOOKUP(M26,Matches!$B$4:$K$58,8,0)</f>
        <v>Belgium</v>
      </c>
      <c r="O28" s="54" t="str">
        <f>VLOOKUP(M26,Matches!$B$4:$K$58,9,0)</f>
        <v>Romania</v>
      </c>
      <c r="Q28" s="53" t="str">
        <f>VLOOKUP(P26,Matches!$B$4:$K$58,8,0)</f>
        <v>Türkiye</v>
      </c>
      <c r="R28" s="54" t="str">
        <f>VLOOKUP(P26,Matches!$B$4:$K$58,9,0)</f>
        <v>Portugal</v>
      </c>
      <c r="T28" s="362"/>
      <c r="U28" s="363"/>
      <c r="V28" s="363"/>
      <c r="W28" s="363"/>
      <c r="X28" s="364"/>
    </row>
    <row r="29" spans="1:24" ht="15.75" thickBot="1" x14ac:dyDescent="0.3">
      <c r="B29" s="1"/>
      <c r="C29" s="2"/>
      <c r="E29" s="1"/>
      <c r="F29" s="2"/>
      <c r="H29" s="1"/>
      <c r="I29" s="2"/>
      <c r="K29" s="1"/>
      <c r="L29" s="2"/>
      <c r="N29" s="1"/>
      <c r="O29" s="2"/>
      <c r="Q29" s="1"/>
      <c r="R29" s="2"/>
      <c r="T29" s="365"/>
      <c r="U29" s="366"/>
      <c r="V29" s="366"/>
      <c r="W29" s="366"/>
      <c r="X29" s="367"/>
    </row>
    <row r="30" spans="1:24" ht="9.9499999999999993" customHeight="1" thickBot="1" x14ac:dyDescent="0.3">
      <c r="B30" s="22"/>
      <c r="C30" s="22"/>
      <c r="E30" s="22"/>
      <c r="F30" s="22"/>
      <c r="H30" s="22"/>
      <c r="I30" s="22"/>
      <c r="K30" s="22"/>
      <c r="L30" s="22"/>
      <c r="N30" s="22"/>
      <c r="O30" s="22"/>
      <c r="Q30" s="22"/>
      <c r="R30" s="22"/>
      <c r="T30" s="368"/>
      <c r="U30" s="368"/>
      <c r="V30" s="368"/>
      <c r="W30" s="368"/>
      <c r="X30" s="368"/>
    </row>
    <row r="31" spans="1:24" ht="15" customHeight="1" x14ac:dyDescent="0.25">
      <c r="A31" s="111">
        <v>25</v>
      </c>
      <c r="B31" s="800" t="str">
        <f>VLOOKUP(A31,Matches!$B$4:$K$58,7,0)</f>
        <v>Frankfurt</v>
      </c>
      <c r="C31" s="801"/>
      <c r="D31" s="111">
        <v>27</v>
      </c>
      <c r="E31" s="800" t="str">
        <f>VLOOKUP(D31,Matches!$B$4:$K$58,7,0)</f>
        <v>Dusseldorf</v>
      </c>
      <c r="F31" s="801"/>
      <c r="G31" s="111">
        <v>29</v>
      </c>
      <c r="H31" s="800" t="str">
        <f>VLOOKUP(G31,Matches!$B$4:$K$58,7,0)</f>
        <v>Cologne</v>
      </c>
      <c r="I31" s="801"/>
      <c r="J31" s="111">
        <v>31</v>
      </c>
      <c r="K31" s="800" t="str">
        <f>VLOOKUP(J31,Matches!$B$4:$K$58,7,0)</f>
        <v>Berlin</v>
      </c>
      <c r="L31" s="801"/>
      <c r="M31" s="111">
        <v>33</v>
      </c>
      <c r="N31" s="800" t="str">
        <f>VLOOKUP(M31,Matches!$B$4:$K$58,7,0)</f>
        <v>Frankfurt</v>
      </c>
      <c r="O31" s="801"/>
      <c r="P31" s="111">
        <v>35</v>
      </c>
      <c r="Q31" s="800" t="str">
        <f>VLOOKUP(P31,Matches!$B$4:$K$58,7,0)</f>
        <v>Gelsenkirchen</v>
      </c>
      <c r="R31" s="801"/>
      <c r="S31" s="111"/>
      <c r="T31" s="821" t="str">
        <f>Language!$E$134</f>
        <v>The red dot   •</v>
      </c>
      <c r="U31" s="822"/>
      <c r="V31" s="822"/>
      <c r="W31" s="822"/>
      <c r="X31" s="823"/>
    </row>
    <row r="32" spans="1:24" ht="15" customHeight="1" x14ac:dyDescent="0.25">
      <c r="B32" s="791">
        <f>VLOOKUP(A31,Matches!$B$4:$K$58,5,0)</f>
        <v>45466.875</v>
      </c>
      <c r="C32" s="793"/>
      <c r="E32" s="791">
        <f>VLOOKUP(D31,Matches!$B$4:$K$58,5,0)</f>
        <v>45467.875</v>
      </c>
      <c r="F32" s="793"/>
      <c r="H32" s="791">
        <f>VLOOKUP(G31,Matches!$B$4:$K$58,5,0)</f>
        <v>45468.875</v>
      </c>
      <c r="I32" s="793"/>
      <c r="K32" s="791">
        <f>VLOOKUP(J31,Matches!$B$4:$K$58,5,0)</f>
        <v>45468.75</v>
      </c>
      <c r="L32" s="793"/>
      <c r="N32" s="791">
        <f>VLOOKUP(M31,Matches!$B$4:$K$58,5,0)</f>
        <v>45469.75</v>
      </c>
      <c r="O32" s="793"/>
      <c r="Q32" s="791">
        <f>VLOOKUP(P31,Matches!$B$4:$K$58,5,0)</f>
        <v>45469.875</v>
      </c>
      <c r="R32" s="793"/>
      <c r="T32" s="824"/>
      <c r="U32" s="825"/>
      <c r="V32" s="825"/>
      <c r="W32" s="825"/>
      <c r="X32" s="826"/>
    </row>
    <row r="33" spans="1:25" ht="15" customHeight="1" x14ac:dyDescent="0.25">
      <c r="B33" s="53" t="str">
        <f>VLOOKUP(A31,Matches!$B$4:$K$58,8,0)</f>
        <v>Switzerland</v>
      </c>
      <c r="C33" s="54" t="str">
        <f>VLOOKUP(A31,Matches!$B$4:$K$58,9,0)</f>
        <v>Germany</v>
      </c>
      <c r="E33" s="53" t="str">
        <f>VLOOKUP(D31,Matches!$B$4:$K$58,8,0)</f>
        <v>Albania</v>
      </c>
      <c r="F33" s="54" t="str">
        <f>VLOOKUP(D31,Matches!$B$4:$K$58,9,0)</f>
        <v>Spain</v>
      </c>
      <c r="H33" s="53" t="str">
        <f>VLOOKUP(G31,Matches!$B$4:$K$58,8,0)</f>
        <v>England</v>
      </c>
      <c r="I33" s="54" t="str">
        <f>VLOOKUP(G31,Matches!$B$4:$K$58,9,0)</f>
        <v>Slovenia</v>
      </c>
      <c r="K33" s="53" t="str">
        <f>VLOOKUP(J31,Matches!$B$4:$K$58,8,0)</f>
        <v>Netherlands</v>
      </c>
      <c r="L33" s="54" t="str">
        <f>VLOOKUP(J31,Matches!$B$4:$K$58,9,0)</f>
        <v>Austria</v>
      </c>
      <c r="N33" s="53" t="str">
        <f>VLOOKUP(M31,Matches!$B$4:$K$58,8,0)</f>
        <v>Slovakia</v>
      </c>
      <c r="O33" s="54" t="str">
        <f>VLOOKUP(M31,Matches!$B$4:$K$58,9,0)</f>
        <v>Romania</v>
      </c>
      <c r="Q33" s="53" t="str">
        <f>VLOOKUP(P31,Matches!$B$4:$K$58,8,0)</f>
        <v>Georgia</v>
      </c>
      <c r="R33" s="54" t="str">
        <f>VLOOKUP(P31,Matches!$B$4:$K$58,9,0)</f>
        <v>Portugal</v>
      </c>
      <c r="T33" s="815" t="str">
        <f>Language!$E$162</f>
        <v>If a red dot appears above the group name, the ranking order within the group is not clear. Fair play or the overall European Qualifiers Rankings will then decide. In this case, enter Fair Play!</v>
      </c>
      <c r="U33" s="816"/>
      <c r="V33" s="816"/>
      <c r="W33" s="816"/>
      <c r="X33" s="817"/>
    </row>
    <row r="34" spans="1:25" ht="15.75" thickBot="1" x14ac:dyDescent="0.3">
      <c r="B34" s="1"/>
      <c r="C34" s="2"/>
      <c r="E34" s="1"/>
      <c r="F34" s="2"/>
      <c r="H34" s="1"/>
      <c r="I34" s="2"/>
      <c r="K34" s="1"/>
      <c r="L34" s="2"/>
      <c r="N34" s="1"/>
      <c r="O34" s="2"/>
      <c r="Q34" s="1"/>
      <c r="R34" s="2"/>
      <c r="T34" s="815"/>
      <c r="U34" s="816"/>
      <c r="V34" s="816"/>
      <c r="W34" s="816"/>
      <c r="X34" s="817"/>
    </row>
    <row r="35" spans="1:25" ht="9.9499999999999993" customHeight="1" x14ac:dyDescent="0.25">
      <c r="B35" s="796" t="str">
        <f>Language!$E$127</f>
        <v>Penalty shoot-out:</v>
      </c>
      <c r="C35" s="797"/>
      <c r="E35" s="777" t="str">
        <f>Language!$E$127</f>
        <v>Penalty shoot-out:</v>
      </c>
      <c r="F35" s="779"/>
      <c r="H35" s="796" t="str">
        <f>Language!$E$127</f>
        <v>Penalty shoot-out:</v>
      </c>
      <c r="I35" s="797"/>
      <c r="K35" s="796" t="str">
        <f>Language!$E$127</f>
        <v>Penalty shoot-out:</v>
      </c>
      <c r="L35" s="797"/>
      <c r="N35" s="796" t="str">
        <f>Language!$E$127</f>
        <v>Penalty shoot-out:</v>
      </c>
      <c r="O35" s="797"/>
      <c r="Q35" s="796" t="str">
        <f>Language!$E$127</f>
        <v>Penalty shoot-out:</v>
      </c>
      <c r="R35" s="797"/>
      <c r="T35" s="815"/>
      <c r="U35" s="816"/>
      <c r="V35" s="816"/>
      <c r="W35" s="816"/>
      <c r="X35" s="817"/>
    </row>
    <row r="36" spans="1:25" ht="15.75" thickBot="1" x14ac:dyDescent="0.3">
      <c r="B36" s="295"/>
      <c r="C36" s="296"/>
      <c r="E36" s="295"/>
      <c r="F36" s="296"/>
      <c r="H36" s="295"/>
      <c r="I36" s="296"/>
      <c r="K36" s="295"/>
      <c r="L36" s="296"/>
      <c r="N36" s="295"/>
      <c r="O36" s="296"/>
      <c r="Q36" s="295"/>
      <c r="R36" s="296"/>
      <c r="T36" s="818"/>
      <c r="U36" s="819"/>
      <c r="V36" s="819"/>
      <c r="W36" s="819"/>
      <c r="X36" s="820"/>
    </row>
    <row r="37" spans="1:25" ht="9.9499999999999993" customHeight="1" thickBot="1" x14ac:dyDescent="0.3">
      <c r="B37" s="795" t="str">
        <f>IF(AND(B34&lt;&gt;"",C34&lt;&gt;"",B34=C34,B36&lt;&gt;"",C36&lt;&gt;"",B36=C36),Language!$E$141,"")</f>
        <v/>
      </c>
      <c r="C37" s="795"/>
      <c r="E37" s="795" t="str">
        <f>IF(AND(E34&lt;&gt;"",F34&lt;&gt;"",E34=F34,E36&lt;&gt;"",F36&lt;&gt;"",E36=F36),Language!$E$141,"")</f>
        <v/>
      </c>
      <c r="F37" s="795"/>
      <c r="H37" s="795" t="str">
        <f>IF(AND(H34&lt;&gt;"",I34&lt;&gt;"",H34=I34,H36&lt;&gt;"",I36&lt;&gt;"",H36=I36),Language!$E$141,"")</f>
        <v/>
      </c>
      <c r="I37" s="795"/>
      <c r="K37" s="795" t="str">
        <f>IF(AND(K34&lt;&gt;"",L34&lt;&gt;"",K34=L34,K36&lt;&gt;"",L36&lt;&gt;"",K36=L36),Language!$E$141,"")</f>
        <v/>
      </c>
      <c r="L37" s="795"/>
      <c r="N37" s="795" t="str">
        <f>IF(AND(N34&lt;&gt;"",O34&lt;&gt;"",N34=O34,N36&lt;&gt;"",O36&lt;&gt;"",N36=O36),Language!$E$141,"")</f>
        <v/>
      </c>
      <c r="O37" s="795"/>
      <c r="Q37" s="795" t="str">
        <f>IF(AND(Q34&lt;&gt;"",R34&lt;&gt;"",Q34=R34,Q36&lt;&gt;"",R36&lt;&gt;"",Q36=R36),Language!$E$141,"")</f>
        <v/>
      </c>
      <c r="R37" s="795"/>
      <c r="T37" s="306"/>
      <c r="U37" s="307"/>
      <c r="V37" s="307"/>
      <c r="W37" s="307"/>
      <c r="X37" s="307"/>
    </row>
    <row r="38" spans="1:25" x14ac:dyDescent="0.25">
      <c r="A38" s="111">
        <v>26</v>
      </c>
      <c r="B38" s="800" t="str">
        <f>VLOOKUP(A38,Matches!$B$4:$K$58,7,0)</f>
        <v>Stuttgart</v>
      </c>
      <c r="C38" s="801"/>
      <c r="D38" s="111">
        <v>28</v>
      </c>
      <c r="E38" s="800" t="str">
        <f>VLOOKUP(D38,Matches!$B$4:$K$58,7,0)</f>
        <v>Leipzig</v>
      </c>
      <c r="F38" s="801"/>
      <c r="G38" s="111">
        <v>30</v>
      </c>
      <c r="H38" s="800" t="str">
        <f>VLOOKUP(G38,Matches!$B$4:$K$58,7,0)</f>
        <v>Munich</v>
      </c>
      <c r="I38" s="801"/>
      <c r="J38" s="111">
        <v>32</v>
      </c>
      <c r="K38" s="800" t="str">
        <f>VLOOKUP(J38,Matches!$B$4:$K$58,7,0)</f>
        <v>Dortmund</v>
      </c>
      <c r="L38" s="801"/>
      <c r="M38" s="111">
        <v>34</v>
      </c>
      <c r="N38" s="800" t="str">
        <f>VLOOKUP(M38,Matches!$B$4:$K$58,7,0)</f>
        <v>Stuttgart</v>
      </c>
      <c r="O38" s="801"/>
      <c r="P38" s="111">
        <v>36</v>
      </c>
      <c r="Q38" s="800" t="str">
        <f>VLOOKUP(P38,Matches!$B$4:$K$58,7,0)</f>
        <v>Hamburg</v>
      </c>
      <c r="R38" s="801"/>
      <c r="S38" s="111"/>
      <c r="T38" s="307"/>
      <c r="U38" s="307"/>
      <c r="V38" s="307"/>
      <c r="W38" s="307"/>
      <c r="X38" s="307"/>
    </row>
    <row r="39" spans="1:25" x14ac:dyDescent="0.25">
      <c r="B39" s="791">
        <f>VLOOKUP(A38,Matches!$B$4:$K$58,5,0)</f>
        <v>45466.875</v>
      </c>
      <c r="C39" s="793"/>
      <c r="E39" s="791">
        <f>VLOOKUP(D38,Matches!$B$4:$K$58,5,0)</f>
        <v>45467.875</v>
      </c>
      <c r="F39" s="793"/>
      <c r="H39" s="791">
        <f>VLOOKUP(G38,Matches!$B$4:$K$58,5,0)</f>
        <v>45468.875</v>
      </c>
      <c r="I39" s="793"/>
      <c r="K39" s="791">
        <f>VLOOKUP(J38,Matches!$B$4:$K$58,5,0)</f>
        <v>45468.75</v>
      </c>
      <c r="L39" s="793"/>
      <c r="N39" s="791">
        <f>VLOOKUP(M38,Matches!$B$4:$K$58,5,0)</f>
        <v>45469.75</v>
      </c>
      <c r="O39" s="793"/>
      <c r="Q39" s="791">
        <f>VLOOKUP(P38,Matches!$B$4:$K$58,5,0)</f>
        <v>45469.875</v>
      </c>
      <c r="R39" s="793"/>
      <c r="T39" s="307"/>
      <c r="U39" s="307"/>
      <c r="V39" s="307"/>
      <c r="W39" s="307"/>
      <c r="X39" s="307"/>
    </row>
    <row r="40" spans="1:25" x14ac:dyDescent="0.25">
      <c r="B40" s="53" t="str">
        <f>VLOOKUP(A38,Matches!$B$4:$K$58,8,0)</f>
        <v>Scotland</v>
      </c>
      <c r="C40" s="54" t="str">
        <f>VLOOKUP(A38,Matches!$B$4:$K$58,9,0)</f>
        <v>Hungary</v>
      </c>
      <c r="E40" s="53" t="str">
        <f>VLOOKUP(D38,Matches!$B$4:$K$58,8,0)</f>
        <v>Croatia</v>
      </c>
      <c r="F40" s="54" t="str">
        <f>VLOOKUP(D38,Matches!$B$4:$K$58,9,0)</f>
        <v>Italy</v>
      </c>
      <c r="H40" s="53" t="str">
        <f>VLOOKUP(G38,Matches!$B$4:$K$58,8,0)</f>
        <v>Denmark</v>
      </c>
      <c r="I40" s="54" t="str">
        <f>VLOOKUP(G38,Matches!$B$4:$K$58,9,0)</f>
        <v>Serbia</v>
      </c>
      <c r="K40" s="53" t="str">
        <f>VLOOKUP(J38,Matches!$B$4:$K$58,8,0)</f>
        <v>France</v>
      </c>
      <c r="L40" s="54" t="str">
        <f>VLOOKUP(J38,Matches!$B$4:$K$58,9,0)</f>
        <v>Poland</v>
      </c>
      <c r="N40" s="53" t="str">
        <f>VLOOKUP(M38,Matches!$B$4:$K$58,8,0)</f>
        <v>Ukraine</v>
      </c>
      <c r="O40" s="54" t="str">
        <f>VLOOKUP(M38,Matches!$B$4:$K$58,9,0)</f>
        <v>Belgium</v>
      </c>
      <c r="Q40" s="53" t="str">
        <f>VLOOKUP(P38,Matches!$B$4:$K$58,8,0)</f>
        <v>Czechia</v>
      </c>
      <c r="R40" s="54" t="str">
        <f>VLOOKUP(P38,Matches!$B$4:$K$58,9,0)</f>
        <v>Türkiye</v>
      </c>
      <c r="T40" s="307"/>
      <c r="U40" s="307"/>
      <c r="V40" s="307"/>
      <c r="W40" s="307"/>
      <c r="X40" s="307"/>
    </row>
    <row r="41" spans="1:25" ht="15.75" thickBot="1" x14ac:dyDescent="0.3">
      <c r="B41" s="1"/>
      <c r="C41" s="2"/>
      <c r="E41" s="1"/>
      <c r="F41" s="2"/>
      <c r="H41" s="1"/>
      <c r="I41" s="2"/>
      <c r="K41" s="1"/>
      <c r="L41" s="2"/>
      <c r="N41" s="1"/>
      <c r="O41" s="2"/>
      <c r="Q41" s="1"/>
      <c r="R41" s="2"/>
      <c r="T41" s="307"/>
      <c r="U41" s="307"/>
      <c r="V41" s="307"/>
      <c r="W41" s="307"/>
      <c r="X41" s="307"/>
    </row>
    <row r="42" spans="1:25" ht="9.9499999999999993" customHeight="1" x14ac:dyDescent="0.25">
      <c r="B42" s="777" t="str">
        <f>Language!$E$127</f>
        <v>Penalty shoot-out:</v>
      </c>
      <c r="C42" s="779"/>
      <c r="E42" s="777" t="str">
        <f>Language!$E$127</f>
        <v>Penalty shoot-out:</v>
      </c>
      <c r="F42" s="779"/>
      <c r="H42" s="777" t="str">
        <f>Language!$E$127</f>
        <v>Penalty shoot-out:</v>
      </c>
      <c r="I42" s="779"/>
      <c r="K42" s="777" t="str">
        <f>Language!$E$127</f>
        <v>Penalty shoot-out:</v>
      </c>
      <c r="L42" s="779"/>
      <c r="N42" s="777" t="str">
        <f>Language!$E$127</f>
        <v>Penalty shoot-out:</v>
      </c>
      <c r="O42" s="779"/>
      <c r="Q42" s="777" t="str">
        <f>Language!$E$127</f>
        <v>Penalty shoot-out:</v>
      </c>
      <c r="R42" s="779"/>
      <c r="T42" s="22"/>
      <c r="U42" s="22"/>
      <c r="W42" s="22"/>
      <c r="X42" s="22"/>
    </row>
    <row r="43" spans="1:25" ht="15.75" thickBot="1" x14ac:dyDescent="0.3">
      <c r="B43" s="295"/>
      <c r="C43" s="296"/>
      <c r="E43" s="295"/>
      <c r="F43" s="296"/>
      <c r="H43" s="295"/>
      <c r="I43" s="296"/>
      <c r="K43" s="295"/>
      <c r="L43" s="296"/>
      <c r="N43" s="295"/>
      <c r="O43" s="296"/>
      <c r="Q43" s="295"/>
      <c r="R43" s="296"/>
      <c r="T43" s="22"/>
      <c r="U43" s="22"/>
      <c r="W43" s="22"/>
      <c r="X43" s="22"/>
    </row>
    <row r="44" spans="1:25" ht="13.5" customHeight="1" thickBot="1" x14ac:dyDescent="0.3">
      <c r="B44" s="795" t="str">
        <f>IF(AND(B41&lt;&gt;"",C41&lt;&gt;"",B41=C41,B43&lt;&gt;"",C43&lt;&gt;"",B43=C43),Language!$E$141,"")</f>
        <v/>
      </c>
      <c r="C44" s="795"/>
      <c r="E44" s="795" t="str">
        <f>IF(AND(E41&lt;&gt;"",F41&lt;&gt;"",E41=F41,E43&lt;&gt;"",F43&lt;&gt;"",E43=F43),Language!$E$141,"")</f>
        <v/>
      </c>
      <c r="F44" s="795"/>
      <c r="H44" s="795" t="str">
        <f>IF(AND(H41&lt;&gt;"",I41&lt;&gt;"",H41=I41,H43&lt;&gt;"",I43&lt;&gt;"",H43=I43),Language!$E$141,"")</f>
        <v/>
      </c>
      <c r="I44" s="795"/>
      <c r="K44" s="795" t="str">
        <f>IF(AND(K41&lt;&gt;"",L41&lt;&gt;"",K41=L41,K43&lt;&gt;"",L43&lt;&gt;"",K43=L43),Language!$E$141,"")</f>
        <v/>
      </c>
      <c r="L44" s="795"/>
      <c r="N44" s="795" t="str">
        <f>IF(AND(N41&lt;&gt;"",O41&lt;&gt;"",N41=O41,N43&lt;&gt;"",O43&lt;&gt;"",N43=O43),Language!$E$141,"")</f>
        <v/>
      </c>
      <c r="O44" s="795"/>
      <c r="Q44" s="795" t="str">
        <f>IF(AND(Q41&lt;&gt;"",R41&lt;&gt;"",Q41=R41,Q43&lt;&gt;"",R43&lt;&gt;"",Q43=R43),Language!$E$141,"")</f>
        <v/>
      </c>
      <c r="R44" s="795"/>
      <c r="T44" s="812" t="str">
        <f ca="1">IF(ThirdPlaced!$J$21&gt;0,"•","")</f>
        <v/>
      </c>
      <c r="U44" s="812"/>
    </row>
    <row r="45" spans="1:25" x14ac:dyDescent="0.25">
      <c r="B45" s="813" t="str">
        <f>Language!$E$108</f>
        <v>Final table</v>
      </c>
      <c r="C45" s="814"/>
      <c r="E45" s="813" t="str">
        <f>Language!$E$108</f>
        <v>Final table</v>
      </c>
      <c r="F45" s="814"/>
      <c r="H45" s="813" t="str">
        <f>Language!$E$108</f>
        <v>Final table</v>
      </c>
      <c r="I45" s="814"/>
      <c r="K45" s="813" t="str">
        <f>Language!$E$108</f>
        <v>Final table</v>
      </c>
      <c r="L45" s="814"/>
      <c r="N45" s="813" t="str">
        <f>Language!$E$108</f>
        <v>Final table</v>
      </c>
      <c r="O45" s="814"/>
      <c r="Q45" s="813" t="str">
        <f>Language!$E$108</f>
        <v>Final table</v>
      </c>
      <c r="R45" s="814"/>
      <c r="T45" s="813" t="str">
        <f>Language!$E$128</f>
        <v>Third in the group</v>
      </c>
      <c r="U45" s="814"/>
      <c r="V45" s="309" t="str">
        <f>Language!$E$96</f>
        <v>Grp</v>
      </c>
      <c r="W45" s="808" t="str">
        <f>Language!$E$129</f>
        <v>Group combination:</v>
      </c>
      <c r="X45" s="809"/>
      <c r="Y45" s="308"/>
    </row>
    <row r="46" spans="1:25" ht="15.75" thickBot="1" x14ac:dyDescent="0.3">
      <c r="A46" s="97" t="s">
        <v>2</v>
      </c>
      <c r="B46" s="806" t="str">
        <f ca="1">IF(GrpA!$M$10&gt;0,GrpA!$P11,"")</f>
        <v/>
      </c>
      <c r="C46" s="807"/>
      <c r="D46" s="97" t="s">
        <v>3</v>
      </c>
      <c r="E46" s="806" t="str">
        <f ca="1">IF(GrpB!$M$10&gt;0,GrpB!$P11,"")</f>
        <v/>
      </c>
      <c r="F46" s="807"/>
      <c r="G46" s="97" t="s">
        <v>4</v>
      </c>
      <c r="H46" s="806" t="str">
        <f ca="1">IF(GrpC!$M$10&gt;0,GrpC!$P11,"")</f>
        <v/>
      </c>
      <c r="I46" s="807"/>
      <c r="J46" s="97" t="s">
        <v>5</v>
      </c>
      <c r="K46" s="806" t="str">
        <f ca="1">IF(GrpD!$M$10&gt;0,GrpD!$P11,"")</f>
        <v/>
      </c>
      <c r="L46" s="807"/>
      <c r="M46" s="97" t="s">
        <v>6</v>
      </c>
      <c r="N46" s="806" t="str">
        <f ca="1">IF(GrpE!$M$10&gt;0,GrpE!$P11,"")</f>
        <v/>
      </c>
      <c r="O46" s="807"/>
      <c r="P46" s="97" t="s">
        <v>7</v>
      </c>
      <c r="Q46" s="806" t="str">
        <f ca="1">IF(GrpF!$M$10&gt;0,GrpF!$P11,"")</f>
        <v/>
      </c>
      <c r="R46" s="807"/>
      <c r="S46" s="97"/>
      <c r="T46" s="585" t="str">
        <f ca="1">IF(Distinctness!$G$13&gt;0,ThirdPlaced!$C11,"")</f>
        <v/>
      </c>
      <c r="U46" s="425" t="str">
        <f ca="1">IF(Distinctness!$G$13&gt;0,"   "&amp;ThirdPlaced!$D11&amp;"        "&amp;ThirdPlaced!$F11&amp;Language!$E$146&amp;ThirdPlaced!$G11,"")</f>
        <v/>
      </c>
      <c r="V46" s="310" t="str">
        <f ca="1">IF(Distinctness!$G$13&gt;0,ThirdPlaced!$J11,"")</f>
        <v/>
      </c>
      <c r="W46" s="810" t="str">
        <f ca="1">IF(Distinctness!$G$13&gt;0,ThirdPlaced!$J18,"")</f>
        <v/>
      </c>
      <c r="X46" s="811"/>
    </row>
    <row r="47" spans="1:25" x14ac:dyDescent="0.25">
      <c r="A47" s="97" t="s">
        <v>8</v>
      </c>
      <c r="B47" s="806" t="str">
        <f ca="1">IF(GrpA!$M$10&gt;0,GrpA!$P12,"")</f>
        <v/>
      </c>
      <c r="C47" s="807"/>
      <c r="D47" s="97" t="s">
        <v>9</v>
      </c>
      <c r="E47" s="806" t="str">
        <f ca="1">IF(GrpB!$M$10&gt;0,GrpB!$P12,"")</f>
        <v/>
      </c>
      <c r="F47" s="807"/>
      <c r="G47" s="97" t="s">
        <v>10</v>
      </c>
      <c r="H47" s="806" t="str">
        <f ca="1">IF(GrpC!$M$10&gt;0,GrpC!$P12,"")</f>
        <v/>
      </c>
      <c r="I47" s="807"/>
      <c r="J47" s="97" t="s">
        <v>11</v>
      </c>
      <c r="K47" s="806" t="str">
        <f ca="1">IF(GrpD!$M$10&gt;0,GrpD!$P12,"")</f>
        <v/>
      </c>
      <c r="L47" s="807"/>
      <c r="M47" s="97" t="s">
        <v>12</v>
      </c>
      <c r="N47" s="806" t="str">
        <f ca="1">IF(GrpE!$M$10&gt;0,GrpE!$P12,"")</f>
        <v/>
      </c>
      <c r="O47" s="807"/>
      <c r="P47" s="97" t="s">
        <v>13</v>
      </c>
      <c r="Q47" s="806" t="str">
        <f ca="1">IF(GrpF!$M$10&gt;0,GrpF!$P12,"")</f>
        <v/>
      </c>
      <c r="R47" s="807"/>
      <c r="S47" s="97"/>
      <c r="T47" s="585" t="str">
        <f ca="1">IF(Distinctness!$G$13&gt;0,ThirdPlaced!$C12,"")</f>
        <v/>
      </c>
      <c r="U47" s="425" t="str">
        <f ca="1">IF(Distinctness!$G$13&gt;0,"   "&amp;ThirdPlaced!$D12&amp;"        "&amp;ThirdPlaced!$F12&amp;Language!$E$146&amp;ThirdPlaced!$G12,"")</f>
        <v/>
      </c>
      <c r="V47" s="310" t="str">
        <f ca="1">IF(Distinctness!$G$13&gt;0,ThirdPlaced!$J12,"")</f>
        <v/>
      </c>
      <c r="W47" s="804" t="str">
        <f>Language!$E$130</f>
        <v>Not qualified:</v>
      </c>
      <c r="X47" s="805"/>
      <c r="Y47" s="311" t="str">
        <f>Language!$E$96</f>
        <v>Grp</v>
      </c>
    </row>
    <row r="48" spans="1:25" x14ac:dyDescent="0.25">
      <c r="A48" s="98" t="s">
        <v>14</v>
      </c>
      <c r="B48" s="802" t="str">
        <f ca="1">IF(GrpA!$M$10&gt;0,GrpA!$P13,"")</f>
        <v/>
      </c>
      <c r="C48" s="803"/>
      <c r="D48" s="98" t="s">
        <v>15</v>
      </c>
      <c r="E48" s="802" t="str">
        <f ca="1">IF(GrpB!$M$10&gt;0,GrpB!$P13,"")</f>
        <v/>
      </c>
      <c r="F48" s="803"/>
      <c r="G48" s="98" t="s">
        <v>16</v>
      </c>
      <c r="H48" s="802" t="str">
        <f ca="1">IF(GrpC!$M$10&gt;0,GrpC!$P13,"")</f>
        <v/>
      </c>
      <c r="I48" s="803"/>
      <c r="J48" s="98" t="s">
        <v>17</v>
      </c>
      <c r="K48" s="802" t="str">
        <f ca="1">IF(GrpD!$M$10&gt;0,GrpD!$P13,"")</f>
        <v/>
      </c>
      <c r="L48" s="803"/>
      <c r="M48" s="98" t="s">
        <v>18</v>
      </c>
      <c r="N48" s="802" t="str">
        <f ca="1">IF(GrpE!$M$10&gt;0,GrpE!$P13,"")</f>
        <v/>
      </c>
      <c r="O48" s="803"/>
      <c r="P48" s="98" t="s">
        <v>19</v>
      </c>
      <c r="Q48" s="802" t="str">
        <f ca="1">IF(GrpF!$M$10&gt;0,GrpF!$P13,"")</f>
        <v/>
      </c>
      <c r="R48" s="803"/>
      <c r="S48" s="98"/>
      <c r="T48" s="585" t="str">
        <f ca="1">IF(Distinctness!$G$13&gt;0,ThirdPlaced!$C13,"")</f>
        <v/>
      </c>
      <c r="U48" s="425" t="str">
        <f ca="1">IF(Distinctness!$G$13&gt;0,"   "&amp;ThirdPlaced!$D13&amp;"        "&amp;ThirdPlaced!$F13&amp;Language!$E$146&amp;ThirdPlaced!$G13,"")</f>
        <v/>
      </c>
      <c r="V48" s="310" t="str">
        <f ca="1">IF(Distinctness!$G$13&gt;0,ThirdPlaced!$J13,"")</f>
        <v/>
      </c>
      <c r="W48" s="426" t="str">
        <f ca="1">IF(Distinctness!$G$13&gt;0,ThirdPlaced!$C15,"")</f>
        <v/>
      </c>
      <c r="X48" s="427" t="str">
        <f ca="1">IF(Distinctness!$G$13&gt;0,"   "&amp;ThirdPlaced!$D15&amp;"        "&amp;ThirdPlaced!$F15&amp;Language!$E$146&amp;ThirdPlaced!$G15,"")</f>
        <v/>
      </c>
      <c r="Y48" s="312" t="str">
        <f ca="1">IF(Distinctness!$G$13&gt;0,ThirdPlaced!$J15,"")</f>
        <v/>
      </c>
    </row>
    <row r="49" spans="1:25" x14ac:dyDescent="0.25">
      <c r="A49" s="98" t="s">
        <v>20</v>
      </c>
      <c r="B49" s="802" t="str">
        <f ca="1">IF(GrpA!$M$10&gt;0,GrpA!$P14,"")</f>
        <v/>
      </c>
      <c r="C49" s="803"/>
      <c r="D49" s="98" t="s">
        <v>21</v>
      </c>
      <c r="E49" s="802" t="str">
        <f ca="1">IF(GrpB!$M$10&gt;0,GrpB!$P14,"")</f>
        <v/>
      </c>
      <c r="F49" s="803"/>
      <c r="G49" s="98" t="s">
        <v>22</v>
      </c>
      <c r="H49" s="802" t="str">
        <f ca="1">IF(GrpC!$M$10&gt;0,GrpC!$P14,"")</f>
        <v/>
      </c>
      <c r="I49" s="803"/>
      <c r="J49" s="98" t="s">
        <v>23</v>
      </c>
      <c r="K49" s="802" t="str">
        <f ca="1">IF(GrpD!$M$10&gt;0,GrpD!$P14,"")</f>
        <v/>
      </c>
      <c r="L49" s="803"/>
      <c r="M49" s="98" t="s">
        <v>24</v>
      </c>
      <c r="N49" s="802" t="str">
        <f ca="1">IF(GrpE!$M$10&gt;0,GrpE!$P14,"")</f>
        <v/>
      </c>
      <c r="O49" s="803"/>
      <c r="P49" s="98" t="s">
        <v>25</v>
      </c>
      <c r="Q49" s="802" t="str">
        <f ca="1">IF(GrpF!$M$10&gt;0,GrpF!$P14,"")</f>
        <v/>
      </c>
      <c r="R49" s="803"/>
      <c r="S49" s="98"/>
      <c r="T49" s="585" t="str">
        <f ca="1">IF(Distinctness!$G$13&gt;0,ThirdPlaced!$C14,"")</f>
        <v/>
      </c>
      <c r="U49" s="425" t="str">
        <f ca="1">IF(Distinctness!$G$13&gt;0,"   "&amp;ThirdPlaced!$D14&amp;"        "&amp;ThirdPlaced!$F14&amp;Language!$E$146&amp;ThirdPlaced!$G14,"")</f>
        <v/>
      </c>
      <c r="V49" s="310" t="str">
        <f ca="1">IF(Distinctness!$G$13&gt;0,ThirdPlaced!$J14,"")</f>
        <v/>
      </c>
      <c r="W49" s="426" t="str">
        <f ca="1">IF(Distinctness!$G$13&gt;0,ThirdPlaced!$C16,"")</f>
        <v/>
      </c>
      <c r="X49" s="427" t="str">
        <f ca="1">IF(Distinctness!$G$13&gt;0,"   "&amp;ThirdPlaced!$D16&amp;"        "&amp;ThirdPlaced!$F16&amp;Language!$E$146&amp;ThirdPlaced!$G16,"")</f>
        <v/>
      </c>
      <c r="Y49" s="312" t="str">
        <f ca="1">IF(Distinctness!$G$13&gt;0,ThirdPlaced!$J16,"")</f>
        <v/>
      </c>
    </row>
    <row r="50" spans="1:25" ht="35.25" customHeight="1" x14ac:dyDescent="0.25"/>
    <row r="51" spans="1:25" ht="16.5" thickBot="1" x14ac:dyDescent="0.3">
      <c r="B51" s="798" t="str">
        <f>VLOOKUP(VLOOKUP(A52,Matches!$B$41:$K$48,10,0),Language!$D$110:$E$117,2,0)</f>
        <v>Round of 16 - 4</v>
      </c>
      <c r="C51" s="799"/>
      <c r="E51" s="798" t="str">
        <f>VLOOKUP(VLOOKUP(D52,Matches!$B$41:$K$48,10,0),Language!$D$110:$E$117,2,0)</f>
        <v>Round of 16 - 2</v>
      </c>
      <c r="F51" s="799"/>
      <c r="H51" s="798" t="str">
        <f>VLOOKUP(VLOOKUP(G52,Matches!$B$41:$K$48,10,0),Language!$D$110:$E$117,2,0)</f>
        <v>Round of 16 - 6</v>
      </c>
      <c r="I51" s="799"/>
      <c r="K51" s="798" t="str">
        <f>VLOOKUP(VLOOKUP(J52,Matches!$B$41:$K$48,10,0),Language!$D$110:$E$117,2,0)</f>
        <v>Round of 16 - 5</v>
      </c>
      <c r="L51" s="799"/>
      <c r="N51" s="798" t="str">
        <f>VLOOKUP(VLOOKUP(M52,Matches!$B$41:$K$48,10,0),Language!$D$110:$E$117,2,0)</f>
        <v>Round of 16 - 7</v>
      </c>
      <c r="O51" s="799"/>
      <c r="Q51" s="798" t="str">
        <f>VLOOKUP(VLOOKUP(P52,Matches!$B$41:$K$48,10,0),Language!$D$110:$E$117,2,0)</f>
        <v>Round of 16 - 8</v>
      </c>
      <c r="R51" s="799"/>
      <c r="T51" s="798" t="str">
        <f>VLOOKUP(VLOOKUP(S52,Matches!$B$41:$K$48,10,0),Language!$D$110:$E$117,2,0)</f>
        <v>Round of 16 - 3</v>
      </c>
      <c r="U51" s="799"/>
      <c r="W51" s="798" t="str">
        <f>VLOOKUP(VLOOKUP(V52,Matches!$B$41:$K$48,10,0),Language!$D$110:$E$117,2,0)</f>
        <v>Round of 16 - 1</v>
      </c>
      <c r="X51" s="799"/>
    </row>
    <row r="52" spans="1:25" x14ac:dyDescent="0.25">
      <c r="A52" s="111">
        <f>RIGHT($C$68,2)*1</f>
        <v>39</v>
      </c>
      <c r="B52" s="800" t="str">
        <f>VLOOKUP(A52,Matches!$B$4:$K$58,7,0)</f>
        <v>Cologne</v>
      </c>
      <c r="C52" s="801"/>
      <c r="D52" s="111">
        <f>RIGHT($E$68,2)*1</f>
        <v>37</v>
      </c>
      <c r="E52" s="800" t="str">
        <f>VLOOKUP(D52,Matches!$B$4:$K$58,7,0)</f>
        <v>Dortmund</v>
      </c>
      <c r="F52" s="801"/>
      <c r="G52" s="111">
        <f>RIGHT($I$68,2)*1</f>
        <v>41</v>
      </c>
      <c r="H52" s="800" t="str">
        <f>VLOOKUP(G52,Matches!$B$4:$K$58,7,0)</f>
        <v>Frankfurt</v>
      </c>
      <c r="I52" s="801"/>
      <c r="J52" s="111">
        <f>RIGHT($K$68,2)*1</f>
        <v>42</v>
      </c>
      <c r="K52" s="800" t="str">
        <f>VLOOKUP(J52,Matches!$B$4:$K$58,7,0)</f>
        <v>Dusseldorf</v>
      </c>
      <c r="L52" s="801"/>
      <c r="M52" s="111">
        <f>RIGHT($O$68,2)*1</f>
        <v>43</v>
      </c>
      <c r="N52" s="800" t="str">
        <f>VLOOKUP(M52,Matches!$B$4:$K$58,7,0)</f>
        <v>Munich</v>
      </c>
      <c r="O52" s="801"/>
      <c r="P52" s="111">
        <f>RIGHT($Q$68,2)*1</f>
        <v>44</v>
      </c>
      <c r="Q52" s="800" t="str">
        <f>VLOOKUP(P52,Matches!$B$4:$K$58,7,0)</f>
        <v>Leipzig</v>
      </c>
      <c r="R52" s="801"/>
      <c r="S52" s="111">
        <f>RIGHT($U$68,2)*1</f>
        <v>40</v>
      </c>
      <c r="T52" s="800" t="str">
        <f>VLOOKUP(S52,Matches!$B$4:$K$58,7,0)</f>
        <v>Gelsenkirchen</v>
      </c>
      <c r="U52" s="801"/>
      <c r="V52" s="111">
        <f>RIGHT($W$68,2)*1</f>
        <v>38</v>
      </c>
      <c r="W52" s="800" t="str">
        <f>VLOOKUP(V52,Matches!$B$4:$K$58,7,0)</f>
        <v>Berlin</v>
      </c>
      <c r="X52" s="801"/>
    </row>
    <row r="53" spans="1:25" x14ac:dyDescent="0.25">
      <c r="B53" s="791">
        <f>VLOOKUP(A52,Matches!$B$4:$K$58,5,0)</f>
        <v>45473.875</v>
      </c>
      <c r="C53" s="793"/>
      <c r="E53" s="791">
        <f>VLOOKUP(D52,Matches!$B$4:$K$58,5,0)</f>
        <v>45472.875</v>
      </c>
      <c r="F53" s="793"/>
      <c r="H53" s="791">
        <f>VLOOKUP(G52,Matches!$B$4:$K$58,5,0)</f>
        <v>45474.875</v>
      </c>
      <c r="I53" s="793"/>
      <c r="K53" s="791">
        <f>VLOOKUP(J52,Matches!$B$4:$K$58,5,0)</f>
        <v>45474.75</v>
      </c>
      <c r="L53" s="793"/>
      <c r="N53" s="791">
        <f>VLOOKUP(M52,Matches!$B$4:$K$58,5,0)</f>
        <v>45475.75</v>
      </c>
      <c r="O53" s="793"/>
      <c r="Q53" s="791">
        <f>VLOOKUP(P52,Matches!$B$4:$K$58,5,0)</f>
        <v>45475.875</v>
      </c>
      <c r="R53" s="793"/>
      <c r="T53" s="791">
        <f>VLOOKUP(S52,Matches!$B$4:$K$58,5,0)</f>
        <v>45473.75</v>
      </c>
      <c r="U53" s="793"/>
      <c r="V53" s="6"/>
      <c r="W53" s="791">
        <f>VLOOKUP(V52,Matches!$B$4:$K$58,5,0)</f>
        <v>45472.75</v>
      </c>
      <c r="X53" s="793"/>
    </row>
    <row r="54" spans="1:25" x14ac:dyDescent="0.25">
      <c r="B54" s="53" t="str">
        <f ca="1">VLOOKUP(A52,Matches!$B$4:$K$58,8,0)</f>
        <v/>
      </c>
      <c r="C54" s="54" t="str">
        <f ca="1">VLOOKUP(A52,Matches!$B$4:$K$58,9,0)</f>
        <v/>
      </c>
      <c r="E54" s="53" t="str">
        <f ca="1">VLOOKUP(D52,Matches!$B$4:$K$58,8,0)</f>
        <v/>
      </c>
      <c r="F54" s="54" t="str">
        <f ca="1">VLOOKUP(D52,Matches!$B$4:$K$58,9,0)</f>
        <v/>
      </c>
      <c r="H54" s="53" t="str">
        <f ca="1">VLOOKUP(G52,Matches!$B$4:$K$58,8,0)</f>
        <v/>
      </c>
      <c r="I54" s="54" t="str">
        <f ca="1">VLOOKUP(G52,Matches!$B$4:$K$58,9,0)</f>
        <v/>
      </c>
      <c r="K54" s="53" t="str">
        <f ca="1">VLOOKUP(J52,Matches!$B$4:$K$58,8,0)</f>
        <v/>
      </c>
      <c r="L54" s="54" t="str">
        <f ca="1">VLOOKUP(J52,Matches!$B$4:$K$58,9,0)</f>
        <v/>
      </c>
      <c r="N54" s="53" t="str">
        <f ca="1">VLOOKUP(M52,Matches!$B$4:$K$58,8,0)</f>
        <v/>
      </c>
      <c r="O54" s="54" t="str">
        <f ca="1">VLOOKUP(M52,Matches!$B$4:$K$58,9,0)</f>
        <v/>
      </c>
      <c r="Q54" s="53" t="str">
        <f ca="1">VLOOKUP(P52,Matches!$B$4:$K$58,8,0)</f>
        <v/>
      </c>
      <c r="R54" s="54" t="str">
        <f ca="1">VLOOKUP(P52,Matches!$B$4:$K$58,9,0)</f>
        <v/>
      </c>
      <c r="T54" s="53" t="str">
        <f ca="1">VLOOKUP(S52,Matches!$B$4:$K$58,8,0)</f>
        <v/>
      </c>
      <c r="U54" s="54" t="str">
        <f ca="1">VLOOKUP(S52,Matches!$B$4:$K$58,9,0)</f>
        <v/>
      </c>
      <c r="W54" s="53" t="str">
        <f ca="1">VLOOKUP(V52,Matches!$B$4:$K$58,8,0)</f>
        <v/>
      </c>
      <c r="X54" s="54" t="str">
        <f ca="1">VLOOKUP(V52,Matches!$B$4:$K$58,9,0)</f>
        <v/>
      </c>
    </row>
    <row r="55" spans="1:25" ht="15.75" thickBot="1" x14ac:dyDescent="0.3">
      <c r="B55" s="1"/>
      <c r="C55" s="2"/>
      <c r="D55" s="300"/>
      <c r="E55" s="1"/>
      <c r="F55" s="2"/>
      <c r="G55" s="300"/>
      <c r="H55" s="1"/>
      <c r="I55" s="2"/>
      <c r="J55" s="300"/>
      <c r="K55" s="1"/>
      <c r="L55" s="2"/>
      <c r="M55" s="300"/>
      <c r="N55" s="1"/>
      <c r="O55" s="2"/>
      <c r="P55" s="300"/>
      <c r="Q55" s="1"/>
      <c r="R55" s="2"/>
      <c r="S55" s="300"/>
      <c r="T55" s="1"/>
      <c r="U55" s="2"/>
      <c r="V55" s="300"/>
      <c r="W55" s="1"/>
      <c r="X55" s="2"/>
      <c r="Y55" s="301"/>
    </row>
    <row r="56" spans="1:25" ht="9.9499999999999993" customHeight="1" x14ac:dyDescent="0.25">
      <c r="B56" s="796" t="str">
        <f>Language!$E$127</f>
        <v>Penalty shoot-out:</v>
      </c>
      <c r="C56" s="797"/>
      <c r="E56" s="796" t="str">
        <f>Language!$E$127</f>
        <v>Penalty shoot-out:</v>
      </c>
      <c r="F56" s="797"/>
      <c r="H56" s="796" t="str">
        <f>Language!$E$127</f>
        <v>Penalty shoot-out:</v>
      </c>
      <c r="I56" s="797"/>
      <c r="K56" s="796" t="str">
        <f>Language!$E$127</f>
        <v>Penalty shoot-out:</v>
      </c>
      <c r="L56" s="797"/>
      <c r="N56" s="796" t="str">
        <f>Language!$E$127</f>
        <v>Penalty shoot-out:</v>
      </c>
      <c r="O56" s="797"/>
      <c r="Q56" s="796" t="str">
        <f>Language!$E$127</f>
        <v>Penalty shoot-out:</v>
      </c>
      <c r="R56" s="797"/>
      <c r="T56" s="796" t="str">
        <f>Language!$E$127</f>
        <v>Penalty shoot-out:</v>
      </c>
      <c r="U56" s="797"/>
      <c r="W56" s="796" t="str">
        <f>Language!$E$127</f>
        <v>Penalty shoot-out:</v>
      </c>
      <c r="X56" s="797"/>
    </row>
    <row r="57" spans="1:25" ht="15.75" thickBot="1" x14ac:dyDescent="0.3">
      <c r="B57" s="295"/>
      <c r="C57" s="296"/>
      <c r="E57" s="295"/>
      <c r="F57" s="296"/>
      <c r="H57" s="295"/>
      <c r="I57" s="296"/>
      <c r="K57" s="295"/>
      <c r="L57" s="296"/>
      <c r="N57" s="295"/>
      <c r="O57" s="296"/>
      <c r="Q57" s="295"/>
      <c r="R57" s="296"/>
      <c r="T57" s="295"/>
      <c r="U57" s="296"/>
      <c r="W57" s="295"/>
      <c r="X57" s="296"/>
    </row>
    <row r="58" spans="1:25" s="9" customFormat="1" ht="12" x14ac:dyDescent="0.2">
      <c r="B58" s="10" t="str">
        <f>VLOOKUP(A52,Matches!$B$4:$K$58,2,0)</f>
        <v>1B</v>
      </c>
      <c r="C58" s="10" t="str">
        <f>VLOOKUP(A52,Matches!$B$4:$K$58,3,0)</f>
        <v>3A/D/E/F</v>
      </c>
      <c r="E58" s="10" t="str">
        <f>VLOOKUP(D52,Matches!$B$4:$K$58,2,0)</f>
        <v>1A</v>
      </c>
      <c r="F58" s="10" t="str">
        <f>VLOOKUP(D52,Matches!$B$4:$K$58,3,0)</f>
        <v>2C</v>
      </c>
      <c r="G58" s="239"/>
      <c r="H58" s="10" t="str">
        <f>VLOOKUP(G52,Matches!$B$4:$K$58,2,0)</f>
        <v>1F</v>
      </c>
      <c r="I58" s="10" t="str">
        <f>VLOOKUP(G52,Matches!$B$4:$K$58,3,0)</f>
        <v>3A/B/C</v>
      </c>
      <c r="J58" s="10"/>
      <c r="K58" s="10" t="str">
        <f>VLOOKUP(J52,Matches!$B$4:$K$58,2,0)</f>
        <v>2D</v>
      </c>
      <c r="L58" s="10" t="str">
        <f>VLOOKUP(J52,Matches!$B$4:$K$58,3,0)</f>
        <v>2E</v>
      </c>
      <c r="M58" s="10"/>
      <c r="N58" s="10" t="str">
        <f>VLOOKUP(M52,Matches!$B$4:$K$58,2,0)</f>
        <v>1E</v>
      </c>
      <c r="O58" s="10" t="str">
        <f>VLOOKUP(M52,Matches!$B$4:$K$58,3,0)</f>
        <v>3A/B/C/D</v>
      </c>
      <c r="P58" s="10"/>
      <c r="Q58" s="10" t="str">
        <f>VLOOKUP(P52,Matches!$B$4:$K$58,2,0)</f>
        <v>1D</v>
      </c>
      <c r="R58" s="10" t="str">
        <f>VLOOKUP(P52,Matches!$B$4:$K$58,3,0)</f>
        <v>2F</v>
      </c>
      <c r="S58" s="10"/>
      <c r="T58" s="10" t="str">
        <f>VLOOKUP(S52,Matches!$B$4:$K$58,2,0)</f>
        <v>1C</v>
      </c>
      <c r="U58" s="10" t="str">
        <f>VLOOKUP(S52,Matches!$B$4:$K$58,3,0)</f>
        <v>3D/E/F</v>
      </c>
      <c r="V58" s="10"/>
      <c r="W58" s="10" t="str">
        <f>VLOOKUP(V52,Matches!$B$4:$K$58,2,0)</f>
        <v>2A</v>
      </c>
      <c r="X58" s="10" t="str">
        <f>VLOOKUP(V52,Matches!$B$4:$K$58,3,0)</f>
        <v>2B</v>
      </c>
    </row>
    <row r="59" spans="1:25" s="9" customFormat="1" ht="12" x14ac:dyDescent="0.2">
      <c r="B59" s="795" t="str">
        <f>IF(AND(B55&lt;&gt;"",C55&lt;&gt;"",B55=C55,B57&lt;&gt;"",C57&lt;&gt;"",B57=C57),Language!$E$141,"")</f>
        <v/>
      </c>
      <c r="C59" s="795"/>
      <c r="D59" s="239"/>
      <c r="E59" s="795" t="str">
        <f>IF(AND(E55&lt;&gt;"",F55&lt;&gt;"",E55=F55,E57&lt;&gt;"",F57&lt;&gt;"",E57=F57),Language!$E$141,"")</f>
        <v/>
      </c>
      <c r="F59" s="795"/>
      <c r="G59" s="10"/>
      <c r="H59" s="795" t="str">
        <f>IF(AND(H55&lt;&gt;"",I55&lt;&gt;"",H55=I55,H57&lt;&gt;"",I57&lt;&gt;"",H57=I57),Language!$E$141,"")</f>
        <v/>
      </c>
      <c r="I59" s="795"/>
      <c r="J59" s="10"/>
      <c r="K59" s="795" t="str">
        <f>IF(AND(K55&lt;&gt;"",L55&lt;&gt;"",K55=L55,K57&lt;&gt;"",L57&lt;&gt;"",K57=L57),Language!$E$141,"")</f>
        <v/>
      </c>
      <c r="L59" s="795"/>
      <c r="M59" s="10"/>
      <c r="N59" s="795" t="str">
        <f>IF(AND(N55&lt;&gt;"",O55&lt;&gt;"",N55=O55,N57&lt;&gt;"",O57&lt;&gt;"",N57=O57),Language!$E$141,"")</f>
        <v/>
      </c>
      <c r="O59" s="795"/>
      <c r="P59" s="10"/>
      <c r="Q59" s="795" t="str">
        <f>IF(AND(Q55&lt;&gt;"",R55&lt;&gt;"",Q55=R55,Q57&lt;&gt;"",R57&lt;&gt;"",Q57=R57),Language!$E$141,"")</f>
        <v/>
      </c>
      <c r="R59" s="795"/>
      <c r="S59" s="10"/>
      <c r="T59" s="795" t="str">
        <f>IF(AND(T55&lt;&gt;"",U55&lt;&gt;"",T55=U55,T57&lt;&gt;"",U57&lt;&gt;"",T57=U57),Language!$E$141,"")</f>
        <v/>
      </c>
      <c r="U59" s="795"/>
      <c r="V59" s="10"/>
      <c r="W59" s="795" t="str">
        <f>IF(AND(W55&lt;&gt;"",X55&lt;&gt;"",W55=X55,W57&lt;&gt;"",X57&lt;&gt;"",W57=X57),Language!$E$141,"")</f>
        <v/>
      </c>
      <c r="X59" s="795"/>
    </row>
    <row r="60" spans="1:25" x14ac:dyDescent="0.25">
      <c r="C60" s="11"/>
      <c r="E60" s="11"/>
    </row>
    <row r="61" spans="1:25" ht="15.75" customHeight="1" x14ac:dyDescent="0.25">
      <c r="C61" s="794" t="str">
        <f>VLOOKUP(VLOOKUP(B62,Matches!$B$50:$K$53,10,0),Language!$D$118:$E$121,2,0)</f>
        <v>Quarter final 1</v>
      </c>
      <c r="D61" s="794"/>
      <c r="E61" s="794"/>
      <c r="I61" s="794" t="str">
        <f>VLOOKUP(VLOOKUP(H62,Matches!$B$50:$K$53,10,0),Language!$D$118:$E$121,2,0)</f>
        <v>Quarter final 2</v>
      </c>
      <c r="J61" s="794"/>
      <c r="K61" s="794"/>
      <c r="O61" s="794" t="str">
        <f>VLOOKUP(VLOOKUP(N62,Matches!$B$50:$K$53,10,0),Language!$D$118:$E$121,2,0)</f>
        <v>Quarter final 4</v>
      </c>
      <c r="P61" s="794"/>
      <c r="Q61" s="794"/>
      <c r="U61" s="794" t="str">
        <f>VLOOKUP(VLOOKUP(T62,Matches!$B$50:$K$53,10,0),Language!$D$118:$E$121,2,0)</f>
        <v>Quarter final 3</v>
      </c>
      <c r="V61" s="794"/>
      <c r="W61" s="794"/>
    </row>
    <row r="62" spans="1:25" ht="15.75" customHeight="1" x14ac:dyDescent="0.25">
      <c r="B62" s="111">
        <f>RIGHT($F$78,2)*1</f>
        <v>45</v>
      </c>
      <c r="C62" s="787" t="str">
        <f>VLOOKUP(B62,Matches!$B$4:$K$58,7,0)</f>
        <v>Stuttgart</v>
      </c>
      <c r="D62" s="788"/>
      <c r="E62" s="789"/>
      <c r="H62" s="111">
        <f>RIGHT($H$78,2)*1</f>
        <v>46</v>
      </c>
      <c r="I62" s="787" t="str">
        <f>VLOOKUP(H62,Matches!$B$4:$K$58,7,0)</f>
        <v>Hamburg</v>
      </c>
      <c r="J62" s="788"/>
      <c r="K62" s="789"/>
      <c r="N62" s="111">
        <f>RIGHT($R$78,2)*1</f>
        <v>47</v>
      </c>
      <c r="O62" s="787" t="str">
        <f>VLOOKUP(N62,Matches!$B$4:$K$58,7,0)</f>
        <v>Berlin</v>
      </c>
      <c r="P62" s="788"/>
      <c r="Q62" s="789"/>
      <c r="T62" s="111">
        <f>RIGHT($T$78,2)*1</f>
        <v>48</v>
      </c>
      <c r="U62" s="787" t="str">
        <f>VLOOKUP(T62,Matches!$B$4:$K$58,7,0)</f>
        <v>Dusseldorf</v>
      </c>
      <c r="V62" s="788"/>
      <c r="W62" s="789"/>
    </row>
    <row r="63" spans="1:25" x14ac:dyDescent="0.25">
      <c r="C63" s="791">
        <f>VLOOKUP(B62,Matches!$B$4:$K$58,5,0)</f>
        <v>45478.75</v>
      </c>
      <c r="D63" s="792"/>
      <c r="E63" s="793"/>
      <c r="I63" s="791">
        <f>VLOOKUP(H62,Matches!$B$4:$K$58,5,0)</f>
        <v>45478.875</v>
      </c>
      <c r="J63" s="792"/>
      <c r="K63" s="793"/>
      <c r="O63" s="791">
        <f>VLOOKUP(N62,Matches!$B$4:$K$58,5,0)</f>
        <v>45479.875</v>
      </c>
      <c r="P63" s="792"/>
      <c r="Q63" s="793"/>
      <c r="U63" s="791">
        <f>VLOOKUP(T62,Matches!$B$4:$K$58,5,0)</f>
        <v>45479.75</v>
      </c>
      <c r="V63" s="792"/>
      <c r="W63" s="793"/>
    </row>
    <row r="64" spans="1:25" x14ac:dyDescent="0.25">
      <c r="C64" s="7" t="str">
        <f>IF(AND(B55&lt;&gt;"",C55&lt;&gt;""),IF(B55&gt;C55,B54,IF(B55&lt;C55,C54,IF(AND(B57&lt;&gt;"",C57&lt;&gt;""),IF(B57&gt;C57,B54,IF(B57&lt;C57,C54,"")),""))),"")</f>
        <v/>
      </c>
      <c r="E64" s="8" t="str">
        <f>IF(AND(E55&lt;&gt;"",F55&lt;&gt;""),IF(E55&gt;F55,E54,IF(E55&lt;F55,F54,IF(AND(E57&lt;&gt;"",F57&lt;&gt;""),IF(E57&gt;F57,E54,IF(E57&lt;F57,F54,"")),""))),"")</f>
        <v/>
      </c>
      <c r="I64" s="7" t="str">
        <f>IF(AND(H55&lt;&gt;"",I55&lt;&gt;""),IF(H55&gt;I55,H54,IF(H55&lt;I55,I54,IF(AND(H57&lt;&gt;"",I57&lt;&gt;""),IF(H57&gt;I57,H54,IF(H57&lt;I57,I54,"")),""))),"")</f>
        <v/>
      </c>
      <c r="K64" s="8" t="str">
        <f>IF(AND(K55&lt;&gt;"",L55&lt;&gt;""),IF(K55&gt;L55,K54,IF(K55&lt;L55,L54,IF(AND(K57&lt;&gt;"",L57&lt;&gt;""),IF(K57&gt;L57,K54,IF(K57&lt;L57,L54,"")),""))),"")</f>
        <v/>
      </c>
      <c r="O64" s="7" t="str">
        <f>IF(AND(N55&lt;&gt;"",O55&lt;&gt;""),IF(N55&gt;O55,N54,IF(N55&lt;O55,O54,IF(AND(N57&lt;&gt;"",O57&lt;&gt;""),IF(N57&gt;O57,N54,IF(N57&lt;O57,O54,"")),""))),"")</f>
        <v/>
      </c>
      <c r="Q64" s="8" t="str">
        <f>IF(AND(Q55&lt;&gt;"",R55&lt;&gt;""),IF(Q55&gt;R55,Q54,IF(Q55&lt;R55,R54,IF(AND(Q57&lt;&gt;"",R57&lt;&gt;""),IF(Q57&gt;R57,Q54,IF(Q57&lt;R57,R54,"")),""))),"")</f>
        <v/>
      </c>
      <c r="U64" s="7" t="str">
        <f>IF(AND(T55&lt;&gt;"",U55&lt;&gt;""),IF(T55&gt;U55,T54,IF(T55&lt;U55,U54,IF(AND(T57&lt;&gt;"",U57&lt;&gt;""),IF(T57&gt;U57,T54,IF(T57&lt;U57,U54,"")),""))),"")</f>
        <v/>
      </c>
      <c r="W64" s="8" t="str">
        <f>IF(AND(W55&lt;&gt;"",X55&lt;&gt;""),IF(W55&gt;X55,W54,IF(W55&lt;X55,X54,IF(AND(W57&lt;&gt;"",X57&lt;&gt;""),IF(W57&gt;X57,W54,IF(W57&lt;X57,X54,"")),""))),"")</f>
        <v/>
      </c>
    </row>
    <row r="65" spans="3:24" ht="15.75" thickBot="1" x14ac:dyDescent="0.3">
      <c r="C65" s="1"/>
      <c r="D65" s="12"/>
      <c r="E65" s="3"/>
      <c r="F65" s="301"/>
      <c r="I65" s="1"/>
      <c r="J65" s="12"/>
      <c r="K65" s="3"/>
      <c r="L65" s="301"/>
      <c r="O65" s="1"/>
      <c r="P65" s="12"/>
      <c r="Q65" s="3"/>
      <c r="R65" s="301"/>
      <c r="U65" s="1"/>
      <c r="V65" s="12"/>
      <c r="W65" s="3"/>
      <c r="X65" s="301"/>
    </row>
    <row r="66" spans="3:24" ht="9.9499999999999993" customHeight="1" x14ac:dyDescent="0.25">
      <c r="C66" s="777" t="str">
        <f>Language!$E$127</f>
        <v>Penalty shoot-out:</v>
      </c>
      <c r="D66" s="778"/>
      <c r="E66" s="779"/>
      <c r="I66" s="777" t="str">
        <f>Language!$E$127</f>
        <v>Penalty shoot-out:</v>
      </c>
      <c r="J66" s="778"/>
      <c r="K66" s="779"/>
      <c r="O66" s="777" t="str">
        <f>Language!$E$127</f>
        <v>Penalty shoot-out:</v>
      </c>
      <c r="P66" s="778"/>
      <c r="Q66" s="779"/>
      <c r="U66" s="777" t="str">
        <f>Language!$E$127</f>
        <v>Penalty shoot-out:</v>
      </c>
      <c r="V66" s="778"/>
      <c r="W66" s="779"/>
    </row>
    <row r="67" spans="3:24" ht="15.75" thickBot="1" x14ac:dyDescent="0.3">
      <c r="C67" s="297"/>
      <c r="D67" s="12"/>
      <c r="E67" s="298"/>
      <c r="I67" s="297"/>
      <c r="J67" s="12"/>
      <c r="K67" s="298"/>
      <c r="O67" s="297"/>
      <c r="P67" s="12"/>
      <c r="Q67" s="298"/>
      <c r="U67" s="297"/>
      <c r="V67" s="12"/>
      <c r="W67" s="298"/>
    </row>
    <row r="68" spans="3:24" s="9" customFormat="1" x14ac:dyDescent="0.25">
      <c r="C68" s="10" t="str">
        <f>VLOOKUP(B62,Matches!$B$50:$K$58,2,0)</f>
        <v>W39</v>
      </c>
      <c r="D68" s="13"/>
      <c r="E68" s="10" t="str">
        <f>VLOOKUP(B62,Matches!$B$50:$K$58,3,0)</f>
        <v>W37</v>
      </c>
      <c r="F68" s="240"/>
      <c r="G68" s="14"/>
      <c r="H68" s="14"/>
      <c r="I68" s="10" t="str">
        <f>VLOOKUP(H62,Matches!$B$50:$K$58,2,0)</f>
        <v>W41</v>
      </c>
      <c r="J68" s="13"/>
      <c r="K68" s="10" t="str">
        <f>VLOOKUP(H62,Matches!$B$50:$K$58,3,0)</f>
        <v>W42</v>
      </c>
      <c r="L68" s="14"/>
      <c r="M68" s="14"/>
      <c r="N68" s="14"/>
      <c r="O68" s="10" t="str">
        <f>VLOOKUP(N62,Matches!$B$50:$K$58,2,0)</f>
        <v>W43</v>
      </c>
      <c r="P68"/>
      <c r="Q68" s="10" t="str">
        <f>VLOOKUP(N62,Matches!$B$50:$K$58,3,0)</f>
        <v>W44</v>
      </c>
      <c r="R68" s="14"/>
      <c r="S68" s="14"/>
      <c r="T68" s="14"/>
      <c r="U68" s="10" t="str">
        <f>VLOOKUP(T62,Matches!$B$50:$K$58,2,0)</f>
        <v>W40</v>
      </c>
      <c r="V68" s="13"/>
      <c r="W68" s="10" t="str">
        <f>VLOOKUP(T62,Matches!$B$50:$K$58,3,0)</f>
        <v>W38</v>
      </c>
    </row>
    <row r="69" spans="3:24" ht="12" customHeight="1" x14ac:dyDescent="0.25">
      <c r="C69" s="780" t="str">
        <f>IF(AND(C65&lt;&gt;"",E65&lt;&gt;"",C65=E65,C67&lt;&gt;"",E67&lt;&gt;"",C67=E67),Language!$E$141,"")</f>
        <v/>
      </c>
      <c r="D69" s="780"/>
      <c r="E69" s="780"/>
      <c r="F69" s="241"/>
      <c r="I69" s="780" t="str">
        <f>IF(AND(I65&lt;&gt;"",K65&lt;&gt;"",I65=K65,I67&lt;&gt;"",K67&lt;&gt;"",I67=K67),Language!$E$141,"")</f>
        <v/>
      </c>
      <c r="J69" s="780"/>
      <c r="K69" s="780"/>
      <c r="O69" s="780" t="str">
        <f>IF(AND(O65&lt;&gt;"",Q65&lt;&gt;"",O65=Q65,O67&lt;&gt;"",Q67&lt;&gt;"",O67=Q67),Language!$E$141,"")</f>
        <v/>
      </c>
      <c r="P69" s="780"/>
      <c r="Q69" s="780"/>
      <c r="U69" s="780" t="str">
        <f>IF(AND(U65&lt;&gt;"",W65&lt;&gt;"",U65=W65,U67&lt;&gt;"",W67&lt;&gt;"",U67=W67),Language!$E$141,"")</f>
        <v/>
      </c>
      <c r="V69" s="780"/>
      <c r="W69" s="780"/>
    </row>
    <row r="70" spans="3:24" x14ac:dyDescent="0.25"/>
    <row r="71" spans="3:24" ht="15.75" x14ac:dyDescent="0.25">
      <c r="F71" s="794" t="str">
        <f>VLOOKUP(E72,Matches!$B$50:$K$58,10,0)</f>
        <v>Semi-Final 1</v>
      </c>
      <c r="G71" s="794"/>
      <c r="H71" s="794"/>
      <c r="R71" s="794" t="str">
        <f>VLOOKUP(Q72,Matches!$B$50:$K$58,10,0)</f>
        <v>Semi-Final 2</v>
      </c>
      <c r="S71" s="794"/>
      <c r="T71" s="794"/>
    </row>
    <row r="72" spans="3:24" x14ac:dyDescent="0.25">
      <c r="E72" s="111">
        <f>RIGHT($L$88,2)*1</f>
        <v>49</v>
      </c>
      <c r="F72" s="787" t="str">
        <f>VLOOKUP(E72,Matches!$B$4:$K$58,7,0)</f>
        <v>Munich</v>
      </c>
      <c r="G72" s="788"/>
      <c r="H72" s="789"/>
      <c r="Q72" s="111">
        <f>RIGHT($N$88,2)*1</f>
        <v>50</v>
      </c>
      <c r="R72" s="787" t="str">
        <f>VLOOKUP(Q72,Matches!$B$4:$K$58,7,0)</f>
        <v>Dortmund</v>
      </c>
      <c r="S72" s="788"/>
      <c r="T72" s="789"/>
    </row>
    <row r="73" spans="3:24" ht="15.75" x14ac:dyDescent="0.25">
      <c r="F73" s="791">
        <f>VLOOKUP(E72,Matches!$B$4:$K$58,5,0)</f>
        <v>45482.875</v>
      </c>
      <c r="G73" s="792"/>
      <c r="H73" s="793"/>
      <c r="L73" s="27"/>
      <c r="M73" s="27"/>
      <c r="R73" s="791">
        <f>VLOOKUP(Q72,Matches!$B$4:$K$58,5,0)</f>
        <v>45483.875</v>
      </c>
      <c r="S73" s="792"/>
      <c r="T73" s="793"/>
    </row>
    <row r="74" spans="3:24" x14ac:dyDescent="0.25">
      <c r="F74" s="7" t="str">
        <f>IF(AND(C65&lt;&gt;"",E65&lt;&gt;""),IF(C65&gt;E65,C64,IF(C65&lt;E65,E64,IF(AND(C67&lt;&gt;"",E67&lt;&gt;""),IF(C67&gt;E67,C64,IF(C67&lt;E67,E64,"")),""))),"")</f>
        <v/>
      </c>
      <c r="H74" s="8" t="str">
        <f>IF(AND(I65&lt;&gt;"",K65&lt;&gt;""),IF(I65&gt;K65,I64,IF(I65&lt;K65,K64,IF(AND(I67&lt;&gt;"",K67&lt;&gt;""),IF(I67&gt;K67,I64,IF(I67&lt;K67,K64,"")),""))),"")</f>
        <v/>
      </c>
      <c r="L74" s="25"/>
      <c r="M74" s="25"/>
      <c r="R74" s="7" t="str">
        <f>IF(AND(O65&lt;&gt;"",Q65&lt;&gt;""),IF(O65&gt;Q65,O64,IF(O65&lt;Q65,Q64,IF(AND(O67&lt;&gt;"",Q67&lt;&gt;""),IF(O67&gt;Q67,O64,IF(O67&lt;Q67,Q64,"")),""))),"")</f>
        <v/>
      </c>
      <c r="T74" s="8" t="str">
        <f>IF(AND(U65&lt;&gt;"",W65&lt;&gt;""),IF(U65&gt;W65,U64,IF(U65&lt;W65,W64,IF(AND(U67&lt;&gt;"",W67&lt;&gt;""),IF(U67&gt;W67,U64,IF(U67&lt;W67,W64,"")),""))),"")</f>
        <v/>
      </c>
    </row>
    <row r="75" spans="3:24" ht="15.75" thickBot="1" x14ac:dyDescent="0.3">
      <c r="F75" s="1"/>
      <c r="G75" s="12"/>
      <c r="H75" s="3"/>
      <c r="I75" s="301"/>
      <c r="L75" s="16"/>
      <c r="R75" s="1"/>
      <c r="S75" s="12"/>
      <c r="T75" s="3"/>
      <c r="U75" s="301"/>
    </row>
    <row r="76" spans="3:24" ht="9.9499999999999993" customHeight="1" x14ac:dyDescent="0.25">
      <c r="F76" s="777" t="str">
        <f>Language!$E$127</f>
        <v>Penalty shoot-out:</v>
      </c>
      <c r="G76" s="778"/>
      <c r="H76" s="779"/>
      <c r="L76" s="16"/>
      <c r="R76" s="777" t="str">
        <f>Language!$E$127</f>
        <v>Penalty shoot-out:</v>
      </c>
      <c r="S76" s="778"/>
      <c r="T76" s="779"/>
    </row>
    <row r="77" spans="3:24" ht="15.75" thickBot="1" x14ac:dyDescent="0.3">
      <c r="F77" s="297"/>
      <c r="G77" s="12"/>
      <c r="H77" s="298"/>
      <c r="L77" s="16"/>
      <c r="R77" s="297"/>
      <c r="S77" s="12"/>
      <c r="T77" s="298"/>
    </row>
    <row r="78" spans="3:24" x14ac:dyDescent="0.25">
      <c r="F78" s="10" t="str">
        <f>VLOOKUP(E72,Matches!$B$50:$K$58,2,0)</f>
        <v>W45</v>
      </c>
      <c r="G78" s="13"/>
      <c r="H78" s="10" t="str">
        <f>VLOOKUP(E72,Matches!$B$50:$K$58,3,0)</f>
        <v>W46</v>
      </c>
      <c r="I78" s="241"/>
      <c r="L78" s="17"/>
      <c r="R78" s="10" t="str">
        <f>VLOOKUP(Q72,Matches!$B$50:$K$58,2,0)</f>
        <v>W47</v>
      </c>
      <c r="S78" s="13"/>
      <c r="T78" s="10" t="str">
        <f>VLOOKUP(Q72,Matches!$B$50:$K$58,3,0)</f>
        <v>W48</v>
      </c>
    </row>
    <row r="79" spans="3:24" ht="12" customHeight="1" x14ac:dyDescent="0.25">
      <c r="F79" s="780" t="str">
        <f>IF(AND(F75&lt;&gt;"",H75&lt;&gt;"",F75=H75,F77&lt;&gt;"",H77&lt;&gt;"",F77=H77),Language!$E$141,"")</f>
        <v/>
      </c>
      <c r="G79" s="780"/>
      <c r="H79" s="780"/>
      <c r="L79" s="238"/>
      <c r="M79" s="238"/>
      <c r="N79" s="238"/>
      <c r="R79" s="780" t="str">
        <f>IF(AND(R75&lt;&gt;"",T75&lt;&gt;"",R75=T75,R77&lt;&gt;"",T77&lt;&gt;"",R77=T77),Language!$E$141,"")</f>
        <v/>
      </c>
      <c r="S79" s="780"/>
      <c r="T79" s="780"/>
    </row>
    <row r="80" spans="3:24" x14ac:dyDescent="0.25"/>
    <row r="81" spans="2:24" ht="31.5" x14ac:dyDescent="0.25">
      <c r="L81" s="784" t="str">
        <f>VLOOKUP(K82,Matches!$B$50:$K$58,10,0)</f>
        <v>Final</v>
      </c>
      <c r="M81" s="785"/>
      <c r="N81" s="786"/>
    </row>
    <row r="82" spans="2:24" ht="15" customHeight="1" x14ac:dyDescent="0.25">
      <c r="K82" s="111">
        <v>51</v>
      </c>
      <c r="L82" s="787" t="str">
        <f>VLOOKUP(K82,Matches!$B$4:$K$58,7,0)</f>
        <v>Berlin</v>
      </c>
      <c r="M82" s="788"/>
      <c r="N82" s="789"/>
      <c r="R82" s="790" t="str">
        <f>Language!$E$109</f>
        <v>European Champion 2024:</v>
      </c>
      <c r="S82" s="790"/>
      <c r="T82" s="790"/>
      <c r="U82" s="790"/>
      <c r="V82" s="790"/>
      <c r="W82" s="790"/>
    </row>
    <row r="83" spans="2:24" ht="15" customHeight="1" x14ac:dyDescent="0.25">
      <c r="L83" s="791">
        <f>VLOOKUP(K82,Matches!$B$4:$K$58,5,0)</f>
        <v>45487.875</v>
      </c>
      <c r="M83" s="792"/>
      <c r="N83" s="793"/>
      <c r="R83" s="790"/>
      <c r="S83" s="790"/>
      <c r="T83" s="790"/>
      <c r="U83" s="790"/>
      <c r="V83" s="790"/>
      <c r="W83" s="790"/>
    </row>
    <row r="84" spans="2:24" ht="15" customHeight="1" x14ac:dyDescent="0.25">
      <c r="L84" s="7" t="str">
        <f>IF(AND(F75&lt;&gt;"",H75&lt;&gt;""),IF(F75&gt;H75,F74,IF(F75&lt;H75,H74,IF(AND(F77&lt;&gt;"",H77&lt;&gt;""),IF(F77&gt;H77,F74,IF(F77&lt;H77,H74,"")),""))),"")</f>
        <v/>
      </c>
      <c r="N84" s="8" t="str">
        <f>IF(AND(R75&lt;&gt;"",T75&lt;&gt;""),IF(R75&gt;T75,R74,IF(R75&lt;T75,T74,IF(AND(R77&lt;&gt;"",T77&lt;&gt;""),IF(R77&gt;T77,R74,IF(R77&lt;T77,T74,"")),""))),"")</f>
        <v/>
      </c>
      <c r="R84" s="776" t="str">
        <f>IF(AND(L85&lt;&gt;"",N85&lt;&gt;""),IF(L85&gt;N85,L84,IF(L85&lt;N85,N84,IF(AND(L87&lt;&gt;"",N87&lt;&gt;""),IF(L87&gt;N87,L84,IF(L87&lt;N87,N84,"")),""))),"")</f>
        <v/>
      </c>
      <c r="S84" s="776"/>
      <c r="T84" s="776"/>
      <c r="U84" s="776"/>
      <c r="V84" s="776"/>
      <c r="W84" s="776"/>
    </row>
    <row r="85" spans="2:24" ht="15" customHeight="1" thickBot="1" x14ac:dyDescent="0.3">
      <c r="B85" s="15"/>
      <c r="L85" s="1"/>
      <c r="M85" s="11"/>
      <c r="N85" s="3"/>
      <c r="O85" s="301"/>
      <c r="R85" s="776"/>
      <c r="S85" s="776"/>
      <c r="T85" s="776"/>
      <c r="U85" s="776"/>
      <c r="V85" s="776"/>
      <c r="W85" s="776"/>
    </row>
    <row r="86" spans="2:24" ht="9.9499999999999993" customHeight="1" x14ac:dyDescent="0.25">
      <c r="B86" s="15"/>
      <c r="L86" s="777" t="str">
        <f>Language!$E$127</f>
        <v>Penalty shoot-out:</v>
      </c>
      <c r="M86" s="778"/>
      <c r="N86" s="779"/>
      <c r="R86" s="299"/>
      <c r="S86" s="299"/>
      <c r="T86" s="299"/>
      <c r="U86" s="299"/>
      <c r="V86" s="299"/>
      <c r="W86" s="299"/>
    </row>
    <row r="87" spans="2:24" ht="15" customHeight="1" thickBot="1" x14ac:dyDescent="0.3">
      <c r="B87" s="15"/>
      <c r="L87" s="297"/>
      <c r="M87" s="12"/>
      <c r="N87" s="298"/>
      <c r="R87" s="299"/>
      <c r="S87" s="299"/>
      <c r="T87" s="299"/>
      <c r="U87" s="299"/>
      <c r="V87" s="299"/>
      <c r="W87" s="299"/>
    </row>
    <row r="88" spans="2:24" x14ac:dyDescent="0.25">
      <c r="L88" s="10" t="str">
        <f>VLOOKUP(K82,Matches!$B$50:$K$58,2,0)</f>
        <v>W49</v>
      </c>
      <c r="M88" s="13"/>
      <c r="N88" s="10" t="str">
        <f>VLOOKUP(K82,Matches!$B$50:$K$58,3,0)</f>
        <v>W50</v>
      </c>
      <c r="O88" s="241"/>
    </row>
    <row r="89" spans="2:24" ht="12" customHeight="1" x14ac:dyDescent="0.25">
      <c r="L89" s="780" t="str">
        <f>IF(AND(L85&lt;&gt;"",N85&lt;&gt;"",L85=N85,L87&lt;&gt;"",N87&lt;&gt;"",L87=N87),Language!$E$141,"")</f>
        <v/>
      </c>
      <c r="M89" s="780"/>
      <c r="N89" s="780"/>
    </row>
    <row r="90" spans="2:24" x14ac:dyDescent="0.25"/>
    <row r="91" spans="2:24" x14ac:dyDescent="0.25">
      <c r="U91" s="781"/>
      <c r="V91" s="781"/>
      <c r="W91" s="781"/>
      <c r="X91" s="781"/>
    </row>
    <row r="92" spans="2:24" x14ac:dyDescent="0.25">
      <c r="B92" s="782" t="s">
        <v>1177</v>
      </c>
      <c r="C92" s="782"/>
      <c r="D92" s="782"/>
      <c r="T92" s="783" t="s">
        <v>1781</v>
      </c>
      <c r="U92" s="783"/>
      <c r="V92" s="783"/>
      <c r="W92" s="783"/>
      <c r="X92" s="783"/>
    </row>
    <row r="93" spans="2:24" x14ac:dyDescent="0.25"/>
  </sheetData>
  <sheetProtection sheet="1" objects="1" scenarios="1" selectLockedCells="1"/>
  <mergeCells count="233">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 ref="T11:X12"/>
    <mergeCell ref="B12:C12"/>
    <mergeCell ref="E12:F12"/>
    <mergeCell ref="H12:I12"/>
    <mergeCell ref="K12:L12"/>
    <mergeCell ref="N12:O12"/>
    <mergeCell ref="Q12:R12"/>
    <mergeCell ref="B11:C11"/>
    <mergeCell ref="E11:F11"/>
    <mergeCell ref="H11:I11"/>
    <mergeCell ref="K11:L11"/>
    <mergeCell ref="N11:O11"/>
    <mergeCell ref="Q11:R11"/>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B38:C38"/>
    <mergeCell ref="E38:F38"/>
    <mergeCell ref="H38:I38"/>
    <mergeCell ref="K38:L38"/>
    <mergeCell ref="N38:O38"/>
    <mergeCell ref="Q38:R38"/>
    <mergeCell ref="B37:C37"/>
    <mergeCell ref="E37:F37"/>
    <mergeCell ref="H37:I37"/>
    <mergeCell ref="K37:L37"/>
    <mergeCell ref="N37:O37"/>
    <mergeCell ref="Q37:R37"/>
    <mergeCell ref="B42:C42"/>
    <mergeCell ref="E42:F42"/>
    <mergeCell ref="H42:I42"/>
    <mergeCell ref="K42:L42"/>
    <mergeCell ref="N42:O42"/>
    <mergeCell ref="Q42:R42"/>
    <mergeCell ref="B39:C39"/>
    <mergeCell ref="E39:F39"/>
    <mergeCell ref="H39:I39"/>
    <mergeCell ref="K39:L39"/>
    <mergeCell ref="N39:O39"/>
    <mergeCell ref="Q39:R39"/>
    <mergeCell ref="W45:X45"/>
    <mergeCell ref="B46:C46"/>
    <mergeCell ref="E46:F46"/>
    <mergeCell ref="H46:I46"/>
    <mergeCell ref="K46:L46"/>
    <mergeCell ref="N46:O46"/>
    <mergeCell ref="Q46:R46"/>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9:C49"/>
    <mergeCell ref="E49:F49"/>
    <mergeCell ref="H49:I49"/>
    <mergeCell ref="K49:L49"/>
    <mergeCell ref="N49:O49"/>
    <mergeCell ref="Q49:R49"/>
    <mergeCell ref="W47:X47"/>
    <mergeCell ref="B48:C48"/>
    <mergeCell ref="E48:F48"/>
    <mergeCell ref="H48:I48"/>
    <mergeCell ref="K48:L48"/>
    <mergeCell ref="N48:O48"/>
    <mergeCell ref="Q48:R48"/>
    <mergeCell ref="B47:C47"/>
    <mergeCell ref="E47:F47"/>
    <mergeCell ref="H47:I47"/>
    <mergeCell ref="K47:L47"/>
    <mergeCell ref="N47:O47"/>
    <mergeCell ref="Q47:R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9:U59"/>
    <mergeCell ref="W59:X59"/>
    <mergeCell ref="C61:E61"/>
    <mergeCell ref="I61:K61"/>
    <mergeCell ref="O61:Q61"/>
    <mergeCell ref="U61:W61"/>
    <mergeCell ref="B59:C59"/>
    <mergeCell ref="E59:F59"/>
    <mergeCell ref="H59:I59"/>
    <mergeCell ref="K59:L59"/>
    <mergeCell ref="N59:O59"/>
    <mergeCell ref="Q59:R59"/>
    <mergeCell ref="U66:W66"/>
    <mergeCell ref="C69:E69"/>
    <mergeCell ref="I69:K69"/>
    <mergeCell ref="O69:Q69"/>
    <mergeCell ref="U69:W69"/>
    <mergeCell ref="C62:E62"/>
    <mergeCell ref="I62:K62"/>
    <mergeCell ref="O62:Q62"/>
    <mergeCell ref="U62:W62"/>
    <mergeCell ref="C63:E63"/>
    <mergeCell ref="I63:K63"/>
    <mergeCell ref="O63:Q63"/>
    <mergeCell ref="U63:W63"/>
    <mergeCell ref="F71:H71"/>
    <mergeCell ref="R71:T71"/>
    <mergeCell ref="F72:H72"/>
    <mergeCell ref="R72:T72"/>
    <mergeCell ref="F73:H73"/>
    <mergeCell ref="R73:T73"/>
    <mergeCell ref="C66:E66"/>
    <mergeCell ref="I66:K66"/>
    <mergeCell ref="O66:Q66"/>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s>
  <conditionalFormatting sqref="B12">
    <cfRule type="expression" dxfId="681" priority="221">
      <formula>INT(B12)=TODAY()</formula>
    </cfRule>
  </conditionalFormatting>
  <conditionalFormatting sqref="L75:L77">
    <cfRule type="expression" dxfId="680" priority="220">
      <formula>AND(L75=TODAY())</formula>
    </cfRule>
  </conditionalFormatting>
  <conditionalFormatting sqref="C14">
    <cfRule type="expression" dxfId="679" priority="219">
      <formula>AND(B12&lt;TODAY(),C14="")</formula>
    </cfRule>
  </conditionalFormatting>
  <conditionalFormatting sqref="B14 C65 I65 O65 U65 R75 F75 L85">
    <cfRule type="expression" dxfId="678" priority="218">
      <formula>AND(B12&lt;TODAY(),B14="")</formula>
    </cfRule>
  </conditionalFormatting>
  <conditionalFormatting sqref="V53">
    <cfRule type="expression" dxfId="677" priority="217">
      <formula>AND(V53=TODAY())</formula>
    </cfRule>
  </conditionalFormatting>
  <conditionalFormatting sqref="E65 K65 Q65 W65 T75 H75 N85">
    <cfRule type="expression" dxfId="676" priority="216">
      <formula>AND(C63&lt;TODAY(),E65="")</formula>
    </cfRule>
  </conditionalFormatting>
  <conditionalFormatting sqref="C63">
    <cfRule type="expression" dxfId="675" priority="215">
      <formula>INT(C63)=TODAY()</formula>
    </cfRule>
  </conditionalFormatting>
  <conditionalFormatting sqref="B19">
    <cfRule type="expression" dxfId="674" priority="214">
      <formula>AND(B17&lt;TODAY(),B19="")</formula>
    </cfRule>
  </conditionalFormatting>
  <conditionalFormatting sqref="B24">
    <cfRule type="expression" dxfId="673" priority="213">
      <formula>AND(B22&lt;TODAY(),B24="")</formula>
    </cfRule>
  </conditionalFormatting>
  <conditionalFormatting sqref="B55">
    <cfRule type="expression" dxfId="672" priority="191">
      <formula>AND(B53&lt;TODAY(),B55="")</formula>
    </cfRule>
  </conditionalFormatting>
  <conditionalFormatting sqref="C19">
    <cfRule type="expression" dxfId="671" priority="183">
      <formula>AND(B17&lt;TODAY(),C19="")</formula>
    </cfRule>
  </conditionalFormatting>
  <conditionalFormatting sqref="C24">
    <cfRule type="expression" dxfId="670" priority="182">
      <formula>AND(B22&lt;TODAY(),C24="")</formula>
    </cfRule>
  </conditionalFormatting>
  <conditionalFormatting sqref="C55">
    <cfRule type="expression" dxfId="669" priority="160">
      <formula>AND(B53&lt;TODAY(),C55="")</formula>
    </cfRule>
  </conditionalFormatting>
  <conditionalFormatting sqref="E12">
    <cfRule type="expression" dxfId="668" priority="152">
      <formula>INT(E12)=TODAY()</formula>
    </cfRule>
  </conditionalFormatting>
  <conditionalFormatting sqref="K12 H12">
    <cfRule type="expression" dxfId="667" priority="151">
      <formula>INT(H12)=TODAY()</formula>
    </cfRule>
  </conditionalFormatting>
  <conditionalFormatting sqref="Q12 N12">
    <cfRule type="expression" dxfId="666" priority="150">
      <formula>INT(N12)=TODAY()</formula>
    </cfRule>
  </conditionalFormatting>
  <conditionalFormatting sqref="B17 E17 H17 K17 N17 Q17">
    <cfRule type="expression" dxfId="665" priority="149">
      <formula>INT(B17)=TODAY()</formula>
    </cfRule>
  </conditionalFormatting>
  <conditionalFormatting sqref="B27 E27 H27 K27 N27 Q27 Q22 N22 K22 H22 E22 B22">
    <cfRule type="expression" dxfId="664" priority="148">
      <formula>INT(B22)=TODAY()</formula>
    </cfRule>
  </conditionalFormatting>
  <conditionalFormatting sqref="Q39 N39 K39 H39 E39 B39 B32 E32 H32 K32 N32 Q32">
    <cfRule type="expression" dxfId="663" priority="147">
      <formula>INT(B32)=TODAY()</formula>
    </cfRule>
  </conditionalFormatting>
  <conditionalFormatting sqref="B53 E53 H53 K53 N53 Q53 T53 W53">
    <cfRule type="expression" dxfId="662" priority="146">
      <formula>INT(B53)=TODAY()</formula>
    </cfRule>
  </conditionalFormatting>
  <conditionalFormatting sqref="I63">
    <cfRule type="expression" dxfId="661" priority="145">
      <formula>INT(I63)=TODAY()</formula>
    </cfRule>
  </conditionalFormatting>
  <conditionalFormatting sqref="O63">
    <cfRule type="expression" dxfId="660" priority="144">
      <formula>INT(O63)=TODAY()</formula>
    </cfRule>
  </conditionalFormatting>
  <conditionalFormatting sqref="U63">
    <cfRule type="expression" dxfId="659" priority="143">
      <formula>INT(U63)=TODAY()</formula>
    </cfRule>
  </conditionalFormatting>
  <conditionalFormatting sqref="R73">
    <cfRule type="expression" dxfId="658" priority="142">
      <formula>INT(R73)=TODAY()</formula>
    </cfRule>
  </conditionalFormatting>
  <conditionalFormatting sqref="F73">
    <cfRule type="expression" dxfId="657" priority="141">
      <formula>INT(F73)=TODAY()</formula>
    </cfRule>
  </conditionalFormatting>
  <conditionalFormatting sqref="L83">
    <cfRule type="expression" dxfId="656" priority="140">
      <formula>INT(L83)=TODAY()</formula>
    </cfRule>
  </conditionalFormatting>
  <conditionalFormatting sqref="T16">
    <cfRule type="expression" dxfId="655" priority="139">
      <formula>AND(T16=TODAY())</formula>
    </cfRule>
  </conditionalFormatting>
  <conditionalFormatting sqref="C57">
    <cfRule type="expression" dxfId="654" priority="138">
      <formula>AND(B55=C55,B55&lt;&gt;"")</formula>
    </cfRule>
  </conditionalFormatting>
  <conditionalFormatting sqref="B57">
    <cfRule type="expression" dxfId="653" priority="137">
      <formula>AND(B55=C55,B55&lt;&gt;"")</formula>
    </cfRule>
  </conditionalFormatting>
  <conditionalFormatting sqref="C66:E66">
    <cfRule type="expression" dxfId="652" priority="136">
      <formula>AND(C65=E65,C65&lt;&gt;"",E65&lt;&gt;"")</formula>
    </cfRule>
  </conditionalFormatting>
  <conditionalFormatting sqref="C67">
    <cfRule type="expression" dxfId="651" priority="135">
      <formula>AND(C65=E65,C65&lt;&gt;"")</formula>
    </cfRule>
  </conditionalFormatting>
  <conditionalFormatting sqref="E67">
    <cfRule type="expression" dxfId="650" priority="134">
      <formula>AND(C65=E65,C65&lt;&gt;"")</formula>
    </cfRule>
  </conditionalFormatting>
  <conditionalFormatting sqref="Q56:R56">
    <cfRule type="expression" dxfId="649" priority="133">
      <formula>AND(Q55=R55,Q55&lt;&gt;"",R55&lt;&gt;"")</formula>
    </cfRule>
  </conditionalFormatting>
  <conditionalFormatting sqref="F57">
    <cfRule type="expression" dxfId="648" priority="132">
      <formula>AND(E55=F55,E55&lt;&gt;"")</formula>
    </cfRule>
  </conditionalFormatting>
  <conditionalFormatting sqref="E57">
    <cfRule type="expression" dxfId="647" priority="131">
      <formula>AND(E55=F55,E55&lt;&gt;"")</formula>
    </cfRule>
  </conditionalFormatting>
  <conditionalFormatting sqref="I57">
    <cfRule type="expression" dxfId="646" priority="130">
      <formula>AND(H55=I55,H55&lt;&gt;"")</formula>
    </cfRule>
  </conditionalFormatting>
  <conditionalFormatting sqref="H57">
    <cfRule type="expression" dxfId="645" priority="129">
      <formula>AND(H55=I55,H55&lt;&gt;"")</formula>
    </cfRule>
  </conditionalFormatting>
  <conditionalFormatting sqref="L57">
    <cfRule type="expression" dxfId="644" priority="128">
      <formula>AND(K55=L55,K55&lt;&gt;"")</formula>
    </cfRule>
  </conditionalFormatting>
  <conditionalFormatting sqref="K57">
    <cfRule type="expression" dxfId="643" priority="127">
      <formula>AND(K55=L55,K55&lt;&gt;"")</formula>
    </cfRule>
  </conditionalFormatting>
  <conditionalFormatting sqref="O57">
    <cfRule type="expression" dxfId="642" priority="126">
      <formula>AND(N55=O55,N55&lt;&gt;"")</formula>
    </cfRule>
  </conditionalFormatting>
  <conditionalFormatting sqref="N57">
    <cfRule type="expression" dxfId="641" priority="125">
      <formula>AND(N55=O55,N55&lt;&gt;"")</formula>
    </cfRule>
  </conditionalFormatting>
  <conditionalFormatting sqref="R57">
    <cfRule type="expression" dxfId="640" priority="124">
      <formula>AND(Q55=R55,Q55&lt;&gt;"")</formula>
    </cfRule>
  </conditionalFormatting>
  <conditionalFormatting sqref="Q57">
    <cfRule type="expression" dxfId="639" priority="123">
      <formula>AND(Q55=R55,Q55&lt;&gt;"")</formula>
    </cfRule>
  </conditionalFormatting>
  <conditionalFormatting sqref="U57">
    <cfRule type="expression" dxfId="638" priority="122">
      <formula>AND(T55=U55,T55&lt;&gt;"")</formula>
    </cfRule>
  </conditionalFormatting>
  <conditionalFormatting sqref="T57">
    <cfRule type="expression" dxfId="637" priority="121">
      <formula>AND(T55=U55,T55&lt;&gt;"")</formula>
    </cfRule>
  </conditionalFormatting>
  <conditionalFormatting sqref="X57">
    <cfRule type="expression" dxfId="636" priority="120">
      <formula>AND(W55=X55,W55&lt;&gt;"")</formula>
    </cfRule>
  </conditionalFormatting>
  <conditionalFormatting sqref="W57">
    <cfRule type="expression" dxfId="635" priority="119">
      <formula>AND(W55=X55,W55&lt;&gt;"")</formula>
    </cfRule>
  </conditionalFormatting>
  <conditionalFormatting sqref="I67">
    <cfRule type="expression" dxfId="634" priority="118">
      <formula>AND(I65=K65,I65&lt;&gt;"")</formula>
    </cfRule>
  </conditionalFormatting>
  <conditionalFormatting sqref="K67">
    <cfRule type="expression" dxfId="633" priority="117">
      <formula>AND(I65=K65,I65&lt;&gt;"")</formula>
    </cfRule>
  </conditionalFormatting>
  <conditionalFormatting sqref="O67">
    <cfRule type="expression" dxfId="632" priority="116">
      <formula>AND(O65=Q65,O65&lt;&gt;"")</formula>
    </cfRule>
  </conditionalFormatting>
  <conditionalFormatting sqref="Q67">
    <cfRule type="expression" dxfId="631" priority="115">
      <formula>AND(O65=Q65,O65&lt;&gt;"")</formula>
    </cfRule>
  </conditionalFormatting>
  <conditionalFormatting sqref="U67">
    <cfRule type="expression" dxfId="630" priority="114">
      <formula>AND(U65=W65,U65&lt;&gt;"")</formula>
    </cfRule>
  </conditionalFormatting>
  <conditionalFormatting sqref="W67">
    <cfRule type="expression" dxfId="629" priority="113">
      <formula>AND(U65=W65,U65&lt;&gt;"")</formula>
    </cfRule>
  </conditionalFormatting>
  <conditionalFormatting sqref="F77">
    <cfRule type="expression" dxfId="628" priority="112">
      <formula>AND(F75=H75,F75&lt;&gt;"")</formula>
    </cfRule>
  </conditionalFormatting>
  <conditionalFormatting sqref="H77">
    <cfRule type="expression" dxfId="627" priority="111">
      <formula>AND(F75=H75,F75&lt;&gt;"")</formula>
    </cfRule>
  </conditionalFormatting>
  <conditionalFormatting sqref="R77">
    <cfRule type="expression" dxfId="626" priority="110">
      <formula>AND(R75=T75,R75&lt;&gt;"")</formula>
    </cfRule>
  </conditionalFormatting>
  <conditionalFormatting sqref="T77">
    <cfRule type="expression" dxfId="625" priority="109">
      <formula>AND(R75=T75,R75&lt;&gt;"")</formula>
    </cfRule>
  </conditionalFormatting>
  <conditionalFormatting sqref="L87">
    <cfRule type="expression" dxfId="624" priority="108">
      <formula>AND(L85=N85,L85&lt;&gt;"")</formula>
    </cfRule>
  </conditionalFormatting>
  <conditionalFormatting sqref="N87">
    <cfRule type="expression" dxfId="623" priority="107">
      <formula>AND(L85=N85,L85&lt;&gt;"")</formula>
    </cfRule>
  </conditionalFormatting>
  <conditionalFormatting sqref="Q5:R5">
    <cfRule type="expression" dxfId="622" priority="106">
      <formula>OR($V$46="F",$V$47="F",$V$48="F",$V$49="F")</formula>
    </cfRule>
  </conditionalFormatting>
  <conditionalFormatting sqref="N5:O5">
    <cfRule type="expression" dxfId="621" priority="105">
      <formula>OR($V$46="E",$V$47="E",$V$48="E",$V$49="E")</formula>
    </cfRule>
  </conditionalFormatting>
  <conditionalFormatting sqref="K5:L5">
    <cfRule type="expression" dxfId="620" priority="104">
      <formula>OR($V$46="D",$V$47="d",$V$48="d",$V$49="d")</formula>
    </cfRule>
  </conditionalFormatting>
  <conditionalFormatting sqref="H5:I5">
    <cfRule type="expression" dxfId="619" priority="103">
      <formula>OR($V$46="c",$V$47="c",$V$48="c",$V$49="c")</formula>
    </cfRule>
  </conditionalFormatting>
  <conditionalFormatting sqref="E5:F5">
    <cfRule type="expression" dxfId="618" priority="102">
      <formula>OR($V$46="b",$V$47="b",$V$48="b",$V$49="b")</formula>
    </cfRule>
  </conditionalFormatting>
  <conditionalFormatting sqref="B5:C5">
    <cfRule type="expression" dxfId="617" priority="101">
      <formula>OR($V$46="a",$V$47="a",$V$48="a",$V$49="a")</formula>
    </cfRule>
  </conditionalFormatting>
  <conditionalFormatting sqref="B48:C48">
    <cfRule type="expression" dxfId="616" priority="100">
      <formula>OR($V$46="a",$V$47="a",$V$48="a",$V$49="a")</formula>
    </cfRule>
  </conditionalFormatting>
  <conditionalFormatting sqref="E48:F48">
    <cfRule type="expression" dxfId="615" priority="99">
      <formula>OR($V$46="b",$V$47="b",$V$48="b",$V$49="b")</formula>
    </cfRule>
  </conditionalFormatting>
  <conditionalFormatting sqref="H48:I48">
    <cfRule type="expression" dxfId="614" priority="98">
      <formula>OR($V$46="c",$V$47="c",$V$48="c",$V$49="c")</formula>
    </cfRule>
  </conditionalFormatting>
  <conditionalFormatting sqref="K48:L48">
    <cfRule type="expression" dxfId="613" priority="97">
      <formula>OR($V$46="d",$V$47="d",$V$48="d",$V$49="d")</formula>
    </cfRule>
  </conditionalFormatting>
  <conditionalFormatting sqref="N48:O48">
    <cfRule type="expression" dxfId="612" priority="96">
      <formula>OR($V$46="e",$V$47="e",$V$48="e",$V$49="e")</formula>
    </cfRule>
  </conditionalFormatting>
  <conditionalFormatting sqref="Q48:R48">
    <cfRule type="expression" dxfId="611" priority="95">
      <formula>OR($V$46="F",$V$47="F",$V$48="F",$V$49="F")</formula>
    </cfRule>
  </conditionalFormatting>
  <conditionalFormatting sqref="T56:U56">
    <cfRule type="expression" dxfId="610" priority="94">
      <formula>AND(T55=U55,T55&lt;&gt;"",U55&lt;&gt;"")</formula>
    </cfRule>
  </conditionalFormatting>
  <conditionalFormatting sqref="W56:X56">
    <cfRule type="expression" dxfId="609" priority="93">
      <formula>AND(W55=X55,W55&lt;&gt;"",X55&lt;&gt;"")</formula>
    </cfRule>
  </conditionalFormatting>
  <conditionalFormatting sqref="N56:O56">
    <cfRule type="expression" dxfId="608" priority="92">
      <formula>AND(N55=O55,N55&lt;&gt;"",O55&lt;&gt;"")</formula>
    </cfRule>
  </conditionalFormatting>
  <conditionalFormatting sqref="K56:L56">
    <cfRule type="expression" dxfId="607" priority="91">
      <formula>AND(K55=L55,K55&lt;&gt;"",L55&lt;&gt;"")</formula>
    </cfRule>
  </conditionalFormatting>
  <conditionalFormatting sqref="H56:I56">
    <cfRule type="expression" dxfId="606" priority="90">
      <formula>AND(H55=I55,H55&lt;&gt;"",I55&lt;&gt;"")</formula>
    </cfRule>
  </conditionalFormatting>
  <conditionalFormatting sqref="E56:F56">
    <cfRule type="expression" dxfId="605" priority="89">
      <formula>AND(E55=F55,E55&lt;&gt;"",F55&lt;&gt;"")</formula>
    </cfRule>
  </conditionalFormatting>
  <conditionalFormatting sqref="B56:C56">
    <cfRule type="expression" dxfId="604" priority="88">
      <formula>AND(B55=C55,B55&lt;&gt;"",C55&lt;&gt;"")</formula>
    </cfRule>
  </conditionalFormatting>
  <conditionalFormatting sqref="I66:K66">
    <cfRule type="expression" dxfId="603" priority="87">
      <formula>AND(I65=K65,I65&lt;&gt;"",K65&lt;&gt;"")</formula>
    </cfRule>
  </conditionalFormatting>
  <conditionalFormatting sqref="O66:Q66">
    <cfRule type="expression" dxfId="602" priority="86">
      <formula>AND(O65=Q65,O65&lt;&gt;"",Q65&lt;&gt;"")</formula>
    </cfRule>
  </conditionalFormatting>
  <conditionalFormatting sqref="U66:W66">
    <cfRule type="expression" dxfId="601" priority="85">
      <formula>AND(U65=W65,U65&lt;&gt;"",W65&lt;&gt;"")</formula>
    </cfRule>
  </conditionalFormatting>
  <conditionalFormatting sqref="R76:T76">
    <cfRule type="expression" dxfId="600" priority="84">
      <formula>AND(R75=T75,R75&lt;&gt;"",T75&lt;&gt;"")</formula>
    </cfRule>
  </conditionalFormatting>
  <conditionalFormatting sqref="F76:H76">
    <cfRule type="expression" dxfId="599" priority="83">
      <formula>AND(F75=H75,F75&lt;&gt;"",H75&lt;&gt;"")</formula>
    </cfRule>
  </conditionalFormatting>
  <conditionalFormatting sqref="L86:N86">
    <cfRule type="expression" dxfId="598" priority="82">
      <formula>AND(L85=N85,L85&lt;&gt;"",N85&lt;&gt;"")</formula>
    </cfRule>
  </conditionalFormatting>
  <conditionalFormatting sqref="F14">
    <cfRule type="expression" dxfId="597" priority="81">
      <formula>AND(E12&lt;TODAY(),F14="")</formula>
    </cfRule>
  </conditionalFormatting>
  <conditionalFormatting sqref="E14">
    <cfRule type="expression" dxfId="596" priority="80">
      <formula>AND(E12&lt;TODAY(),E14="")</formula>
    </cfRule>
  </conditionalFormatting>
  <conditionalFormatting sqref="I14">
    <cfRule type="expression" dxfId="595" priority="79">
      <formula>AND(H12&lt;TODAY(),I14="")</formula>
    </cfRule>
  </conditionalFormatting>
  <conditionalFormatting sqref="H14">
    <cfRule type="expression" dxfId="594" priority="78">
      <formula>AND(H12&lt;TODAY(),H14="")</formula>
    </cfRule>
  </conditionalFormatting>
  <conditionalFormatting sqref="L14">
    <cfRule type="expression" dxfId="593" priority="77">
      <formula>AND(K12&lt;TODAY(),L14="")</formula>
    </cfRule>
  </conditionalFormatting>
  <conditionalFormatting sqref="K14">
    <cfRule type="expression" dxfId="592" priority="76">
      <formula>AND(K12&lt;TODAY(),K14="")</formula>
    </cfRule>
  </conditionalFormatting>
  <conditionalFormatting sqref="O14">
    <cfRule type="expression" dxfId="591" priority="75">
      <formula>AND(N12&lt;TODAY(),O14="")</formula>
    </cfRule>
  </conditionalFormatting>
  <conditionalFormatting sqref="N14">
    <cfRule type="expression" dxfId="590" priority="74">
      <formula>AND(N12&lt;TODAY(),N14="")</formula>
    </cfRule>
  </conditionalFormatting>
  <conditionalFormatting sqref="R14">
    <cfRule type="expression" dxfId="589" priority="73">
      <formula>AND(Q12&lt;TODAY(),R14="")</formula>
    </cfRule>
  </conditionalFormatting>
  <conditionalFormatting sqref="Q14">
    <cfRule type="expression" dxfId="588" priority="72">
      <formula>AND(Q12&lt;TODAY(),Q14="")</formula>
    </cfRule>
  </conditionalFormatting>
  <conditionalFormatting sqref="E19">
    <cfRule type="expression" dxfId="587" priority="71">
      <formula>AND(E17&lt;TODAY(),E19="")</formula>
    </cfRule>
  </conditionalFormatting>
  <conditionalFormatting sqref="F19">
    <cfRule type="expression" dxfId="586" priority="70">
      <formula>AND(E17&lt;TODAY(),F19="")</formula>
    </cfRule>
  </conditionalFormatting>
  <conditionalFormatting sqref="H19">
    <cfRule type="expression" dxfId="585" priority="69">
      <formula>AND(H17&lt;TODAY(),H19="")</formula>
    </cfRule>
  </conditionalFormatting>
  <conditionalFormatting sqref="I19">
    <cfRule type="expression" dxfId="584" priority="68">
      <formula>AND(H17&lt;TODAY(),I19="")</formula>
    </cfRule>
  </conditionalFormatting>
  <conditionalFormatting sqref="K19">
    <cfRule type="expression" dxfId="583" priority="67">
      <formula>AND(K17&lt;TODAY(),K19="")</formula>
    </cfRule>
  </conditionalFormatting>
  <conditionalFormatting sqref="L19">
    <cfRule type="expression" dxfId="582" priority="66">
      <formula>AND(K17&lt;TODAY(),L19="")</formula>
    </cfRule>
  </conditionalFormatting>
  <conditionalFormatting sqref="N19">
    <cfRule type="expression" dxfId="581" priority="65">
      <formula>AND(N17&lt;TODAY(),N19="")</formula>
    </cfRule>
  </conditionalFormatting>
  <conditionalFormatting sqref="O19">
    <cfRule type="expression" dxfId="580" priority="64">
      <formula>AND(N17&lt;TODAY(),O19="")</formula>
    </cfRule>
  </conditionalFormatting>
  <conditionalFormatting sqref="Q19">
    <cfRule type="expression" dxfId="579" priority="63">
      <formula>AND(Q17&lt;TODAY(),Q19="")</formula>
    </cfRule>
  </conditionalFormatting>
  <conditionalFormatting sqref="R19">
    <cfRule type="expression" dxfId="578" priority="62">
      <formula>AND(Q17&lt;TODAY(),R19="")</formula>
    </cfRule>
  </conditionalFormatting>
  <conditionalFormatting sqref="B29">
    <cfRule type="expression" dxfId="577" priority="61">
      <formula>AND(B27&lt;TODAY(),B29="")</formula>
    </cfRule>
  </conditionalFormatting>
  <conditionalFormatting sqref="C29">
    <cfRule type="expression" dxfId="576" priority="60">
      <formula>AND(B27&lt;TODAY(),C29="")</formula>
    </cfRule>
  </conditionalFormatting>
  <conditionalFormatting sqref="B34">
    <cfRule type="expression" dxfId="575" priority="59">
      <formula>AND(B32&lt;TODAY(),B34="")</formula>
    </cfRule>
  </conditionalFormatting>
  <conditionalFormatting sqref="C34">
    <cfRule type="expression" dxfId="574" priority="58">
      <formula>AND(B32&lt;TODAY(),C34="")</formula>
    </cfRule>
  </conditionalFormatting>
  <conditionalFormatting sqref="B41">
    <cfRule type="expression" dxfId="573" priority="57">
      <formula>AND(B39&lt;TODAY(),B41="")</formula>
    </cfRule>
  </conditionalFormatting>
  <conditionalFormatting sqref="C41">
    <cfRule type="expression" dxfId="572" priority="56">
      <formula>AND(B39&lt;TODAY(),C41="")</formula>
    </cfRule>
  </conditionalFormatting>
  <conditionalFormatting sqref="E24">
    <cfRule type="expression" dxfId="571" priority="55">
      <formula>AND(E22&lt;TODAY(),E24="")</formula>
    </cfRule>
  </conditionalFormatting>
  <conditionalFormatting sqref="F24">
    <cfRule type="expression" dxfId="570" priority="54">
      <formula>AND(E22&lt;TODAY(),F24="")</formula>
    </cfRule>
  </conditionalFormatting>
  <conditionalFormatting sqref="E29">
    <cfRule type="expression" dxfId="569" priority="53">
      <formula>AND(E27&lt;TODAY(),E29="")</formula>
    </cfRule>
  </conditionalFormatting>
  <conditionalFormatting sqref="F29">
    <cfRule type="expression" dxfId="568" priority="52">
      <formula>AND(E27&lt;TODAY(),F29="")</formula>
    </cfRule>
  </conditionalFormatting>
  <conditionalFormatting sqref="E34">
    <cfRule type="expression" dxfId="567" priority="51">
      <formula>AND(E32&lt;TODAY(),E34="")</formula>
    </cfRule>
  </conditionalFormatting>
  <conditionalFormatting sqref="F34">
    <cfRule type="expression" dxfId="566" priority="50">
      <formula>AND(E32&lt;TODAY(),F34="")</formula>
    </cfRule>
  </conditionalFormatting>
  <conditionalFormatting sqref="E41">
    <cfRule type="expression" dxfId="565" priority="49">
      <formula>AND(E39&lt;TODAY(),E41="")</formula>
    </cfRule>
  </conditionalFormatting>
  <conditionalFormatting sqref="F41">
    <cfRule type="expression" dxfId="564" priority="48">
      <formula>AND(E39&lt;TODAY(),F41="")</formula>
    </cfRule>
  </conditionalFormatting>
  <conditionalFormatting sqref="H24">
    <cfRule type="expression" dxfId="563" priority="47">
      <formula>AND(H22&lt;TODAY(),H24="")</formula>
    </cfRule>
  </conditionalFormatting>
  <conditionalFormatting sqref="I24">
    <cfRule type="expression" dxfId="562" priority="46">
      <formula>AND(H22&lt;TODAY(),I24="")</formula>
    </cfRule>
  </conditionalFormatting>
  <conditionalFormatting sqref="H29">
    <cfRule type="expression" dxfId="561" priority="45">
      <formula>AND(H27&lt;TODAY(),H29="")</formula>
    </cfRule>
  </conditionalFormatting>
  <conditionalFormatting sqref="I29">
    <cfRule type="expression" dxfId="560" priority="44">
      <formula>AND(H27&lt;TODAY(),I29="")</formula>
    </cfRule>
  </conditionalFormatting>
  <conditionalFormatting sqref="H34">
    <cfRule type="expression" dxfId="559" priority="43">
      <formula>AND(H32&lt;TODAY(),H34="")</formula>
    </cfRule>
  </conditionalFormatting>
  <conditionalFormatting sqref="I34">
    <cfRule type="expression" dxfId="558" priority="42">
      <formula>AND(H32&lt;TODAY(),I34="")</formula>
    </cfRule>
  </conditionalFormatting>
  <conditionalFormatting sqref="H41">
    <cfRule type="expression" dxfId="557" priority="41">
      <formula>AND(H39&lt;TODAY(),H41="")</formula>
    </cfRule>
  </conditionalFormatting>
  <conditionalFormatting sqref="I41">
    <cfRule type="expression" dxfId="556" priority="40">
      <formula>AND(H39&lt;TODAY(),I41="")</formula>
    </cfRule>
  </conditionalFormatting>
  <conditionalFormatting sqref="K24">
    <cfRule type="expression" dxfId="555" priority="39">
      <formula>AND(K22&lt;TODAY(),K24="")</formula>
    </cfRule>
  </conditionalFormatting>
  <conditionalFormatting sqref="L24">
    <cfRule type="expression" dxfId="554" priority="38">
      <formula>AND(K22&lt;TODAY(),L24="")</formula>
    </cfRule>
  </conditionalFormatting>
  <conditionalFormatting sqref="K29">
    <cfRule type="expression" dxfId="553" priority="37">
      <formula>AND(K27&lt;TODAY(),K29="")</formula>
    </cfRule>
  </conditionalFormatting>
  <conditionalFormatting sqref="L29">
    <cfRule type="expression" dxfId="552" priority="36">
      <formula>AND(K27&lt;TODAY(),L29="")</formula>
    </cfRule>
  </conditionalFormatting>
  <conditionalFormatting sqref="K34">
    <cfRule type="expression" dxfId="551" priority="35">
      <formula>AND(K32&lt;TODAY(),K34="")</formula>
    </cfRule>
  </conditionalFormatting>
  <conditionalFormatting sqref="L34">
    <cfRule type="expression" dxfId="550" priority="34">
      <formula>AND(K32&lt;TODAY(),L34="")</formula>
    </cfRule>
  </conditionalFormatting>
  <conditionalFormatting sqref="K41">
    <cfRule type="expression" dxfId="549" priority="33">
      <formula>AND(K39&lt;TODAY(),K41="")</formula>
    </cfRule>
  </conditionalFormatting>
  <conditionalFormatting sqref="L41">
    <cfRule type="expression" dxfId="548" priority="32">
      <formula>AND(K39&lt;TODAY(),L41="")</formula>
    </cfRule>
  </conditionalFormatting>
  <conditionalFormatting sqref="N24">
    <cfRule type="expression" dxfId="547" priority="31">
      <formula>AND(N22&lt;TODAY(),N24="")</formula>
    </cfRule>
  </conditionalFormatting>
  <conditionalFormatting sqref="O24">
    <cfRule type="expression" dxfId="546" priority="30">
      <formula>AND(N22&lt;TODAY(),O24="")</formula>
    </cfRule>
  </conditionalFormatting>
  <conditionalFormatting sqref="N29">
    <cfRule type="expression" dxfId="545" priority="29">
      <formula>AND(N27&lt;TODAY(),N29="")</formula>
    </cfRule>
  </conditionalFormatting>
  <conditionalFormatting sqref="O29">
    <cfRule type="expression" dxfId="544" priority="28">
      <formula>AND(N27&lt;TODAY(),O29="")</formula>
    </cfRule>
  </conditionalFormatting>
  <conditionalFormatting sqref="N34">
    <cfRule type="expression" dxfId="543" priority="27">
      <formula>AND(N32&lt;TODAY(),N34="")</formula>
    </cfRule>
  </conditionalFormatting>
  <conditionalFormatting sqref="O34">
    <cfRule type="expression" dxfId="542" priority="26">
      <formula>AND(N32&lt;TODAY(),O34="")</formula>
    </cfRule>
  </conditionalFormatting>
  <conditionalFormatting sqref="N41">
    <cfRule type="expression" dxfId="541" priority="25">
      <formula>AND(N39&lt;TODAY(),N41="")</formula>
    </cfRule>
  </conditionalFormatting>
  <conditionalFormatting sqref="O41">
    <cfRule type="expression" dxfId="540" priority="24">
      <formula>AND(N39&lt;TODAY(),O41="")</formula>
    </cfRule>
  </conditionalFormatting>
  <conditionalFormatting sqref="Q24">
    <cfRule type="expression" dxfId="539" priority="23">
      <formula>AND(Q22&lt;TODAY(),Q24="")</formula>
    </cfRule>
  </conditionalFormatting>
  <conditionalFormatting sqref="R24">
    <cfRule type="expression" dxfId="538" priority="22">
      <formula>AND(Q22&lt;TODAY(),R24="")</formula>
    </cfRule>
  </conditionalFormatting>
  <conditionalFormatting sqref="Q29">
    <cfRule type="expression" dxfId="537" priority="21">
      <formula>AND(Q27&lt;TODAY(),Q29="")</formula>
    </cfRule>
  </conditionalFormatting>
  <conditionalFormatting sqref="R29">
    <cfRule type="expression" dxfId="536" priority="20">
      <formula>AND(Q27&lt;TODAY(),R29="")</formula>
    </cfRule>
  </conditionalFormatting>
  <conditionalFormatting sqref="Q34">
    <cfRule type="expression" dxfId="535" priority="19">
      <formula>AND(Q32&lt;TODAY(),Q34="")</formula>
    </cfRule>
  </conditionalFormatting>
  <conditionalFormatting sqref="R34">
    <cfRule type="expression" dxfId="534" priority="18">
      <formula>AND(Q32&lt;TODAY(),R34="")</formula>
    </cfRule>
  </conditionalFormatting>
  <conditionalFormatting sqref="Q41">
    <cfRule type="expression" dxfId="533" priority="17">
      <formula>AND(Q39&lt;TODAY(),Q41="")</formula>
    </cfRule>
  </conditionalFormatting>
  <conditionalFormatting sqref="R41">
    <cfRule type="expression" dxfId="532" priority="16">
      <formula>AND(Q39&lt;TODAY(),R41="")</formula>
    </cfRule>
  </conditionalFormatting>
  <conditionalFormatting sqref="E55">
    <cfRule type="expression" dxfId="531" priority="15">
      <formula>AND(E53&lt;TODAY(),E55="")</formula>
    </cfRule>
  </conditionalFormatting>
  <conditionalFormatting sqref="F55">
    <cfRule type="expression" dxfId="530" priority="14">
      <formula>AND(E53&lt;TODAY(),F55="")</formula>
    </cfRule>
  </conditionalFormatting>
  <conditionalFormatting sqref="H55">
    <cfRule type="expression" dxfId="529" priority="13">
      <formula>AND(H53&lt;TODAY(),H55="")</formula>
    </cfRule>
  </conditionalFormatting>
  <conditionalFormatting sqref="I55">
    <cfRule type="expression" dxfId="528" priority="12">
      <formula>AND(H53&lt;TODAY(),I55="")</formula>
    </cfRule>
  </conditionalFormatting>
  <conditionalFormatting sqref="K55">
    <cfRule type="expression" dxfId="527" priority="11">
      <formula>AND(K53&lt;TODAY(),K55="")</formula>
    </cfRule>
  </conditionalFormatting>
  <conditionalFormatting sqref="L55">
    <cfRule type="expression" dxfId="526" priority="10">
      <formula>AND(K53&lt;TODAY(),L55="")</formula>
    </cfRule>
  </conditionalFormatting>
  <conditionalFormatting sqref="N55">
    <cfRule type="expression" dxfId="525" priority="9">
      <formula>AND(N53&lt;TODAY(),N55="")</formula>
    </cfRule>
  </conditionalFormatting>
  <conditionalFormatting sqref="O55">
    <cfRule type="expression" dxfId="524" priority="8">
      <formula>AND(N53&lt;TODAY(),O55="")</formula>
    </cfRule>
  </conditionalFormatting>
  <conditionalFormatting sqref="Q55">
    <cfRule type="expression" dxfId="523" priority="7">
      <formula>AND(Q53&lt;TODAY(),Q55="")</formula>
    </cfRule>
  </conditionalFormatting>
  <conditionalFormatting sqref="R55">
    <cfRule type="expression" dxfId="522" priority="6">
      <formula>AND(Q53&lt;TODAY(),R55="")</formula>
    </cfRule>
  </conditionalFormatting>
  <conditionalFormatting sqref="T55">
    <cfRule type="expression" dxfId="521" priority="5">
      <formula>AND(T53&lt;TODAY(),T55="")</formula>
    </cfRule>
  </conditionalFormatting>
  <conditionalFormatting sqref="U55">
    <cfRule type="expression" dxfId="520" priority="4">
      <formula>AND(T53&lt;TODAY(),U55="")</formula>
    </cfRule>
  </conditionalFormatting>
  <conditionalFormatting sqref="W55">
    <cfRule type="expression" dxfId="519" priority="3">
      <formula>AND(W53&lt;TODAY(),W55="")</formula>
    </cfRule>
  </conditionalFormatting>
  <conditionalFormatting sqref="X55">
    <cfRule type="expression" dxfId="518" priority="2">
      <formula>AND(W53&lt;TODAY(),X55="")</formula>
    </cfRule>
  </conditionalFormatting>
  <dataValidations count="2">
    <dataValidation type="textLength" operator="lessThanOrEqual" allowBlank="1" showInputMessage="1" showErrorMessage="1" sqref="Y48:Y49 V46:V49" xr:uid="{00000000-0002-0000-0000-000000000000}">
      <formula1>1</formula1>
    </dataValidation>
    <dataValidation type="whole" allowBlank="1" showInputMessage="1" showErrorMessage="1" sqref="B14:C15 Q36:R36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E14:F15" xr:uid="{00000000-0002-0000-0000-000001000000}">
      <formula1>0</formula1>
      <formula2>99</formula2>
    </dataValidation>
  </dataValidations>
  <hyperlinks>
    <hyperlink ref="T92" r:id="rId1" display="https://hermann-baum.de/excel/WorldCup2022/de" xr:uid="{00000000-0004-0000-0000-000000000000}"/>
    <hyperlink ref="T92:X92" r:id="rId2" display="https://hermann-baum.de/excel/UEFA_EURO/en/" xr:uid="{00000000-0004-0000-0000-000001000000}"/>
  </hyperlinks>
  <pageMargins left="0.7" right="0.7" top="0.78740157499999996" bottom="0.78740157499999996" header="0.3" footer="0.3"/>
  <pageSetup paperSize="9"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222" id="{9BCA18C3-066B-4BCD-9631-EE0E12FEC124}">
            <xm:f>Distinctness!$D$4&gt;0</xm:f>
            <x14:dxf>
              <font>
                <b val="0"/>
                <i val="0"/>
                <color rgb="FFC02000"/>
              </font>
            </x14:dxf>
          </x14:cfRule>
          <xm:sqref>B7</xm:sqref>
        </x14:conditionalFormatting>
        <x14:conditionalFormatting xmlns:xm="http://schemas.microsoft.com/office/excel/2006/main">
          <x14:cfRule type="expression" priority="223" id="{B068167C-D4DF-4A5F-BE96-F44501714C1A}">
            <xm:f>GrpA!$Y$11&gt;0</xm:f>
            <x14:dxf>
              <font>
                <color rgb="FFC02000"/>
              </font>
            </x14:dxf>
          </x14:cfRule>
          <xm:sqref>B35:C35</xm:sqref>
        </x14:conditionalFormatting>
        <x14:conditionalFormatting xmlns:xm="http://schemas.microsoft.com/office/excel/2006/main">
          <x14:cfRule type="expression" priority="224" id="{687BE352-A9EE-4550-A551-BA5D317C92B6}">
            <xm:f>GrpA!$Y$12&gt;0</xm:f>
            <x14:dxf>
              <font>
                <color rgb="FFC02000"/>
              </font>
            </x14:dxf>
          </x14:cfRule>
          <xm:sqref>B42:C42</xm:sqref>
        </x14:conditionalFormatting>
        <x14:conditionalFormatting xmlns:xm="http://schemas.microsoft.com/office/excel/2006/main">
          <x14:cfRule type="expression" priority="225" id="{0B042E8A-3EE9-4D12-ABDD-D37E99D0A897}">
            <xm:f>GrpA!$Y$11&gt;0</xm:f>
            <x14:dxf>
              <font>
                <color theme="1"/>
              </font>
            </x14:dxf>
          </x14:cfRule>
          <xm:sqref>B36:C36</xm:sqref>
        </x14:conditionalFormatting>
        <x14:conditionalFormatting xmlns:xm="http://schemas.microsoft.com/office/excel/2006/main">
          <x14:cfRule type="expression" priority="226" id="{14926DA8-C738-47D8-963E-9CC173A486A5}">
            <xm:f>GrpA!$Y$12&gt;0</xm:f>
            <x14:dxf>
              <font>
                <color theme="1"/>
              </font>
            </x14:dxf>
          </x14:cfRule>
          <xm:sqref>B43:C43</xm:sqref>
        </x14:conditionalFormatting>
        <x14:conditionalFormatting xmlns:xm="http://schemas.microsoft.com/office/excel/2006/main">
          <x14:cfRule type="expression" priority="227" id="{CB0ED77D-06FB-4789-AC9E-04C26061CEDF}">
            <xm:f>GrpB!$Y$11&gt;0</xm:f>
            <x14:dxf>
              <font>
                <color rgb="FFC02000"/>
              </font>
            </x14:dxf>
          </x14:cfRule>
          <xm:sqref>E35:F35</xm:sqref>
        </x14:conditionalFormatting>
        <x14:conditionalFormatting xmlns:xm="http://schemas.microsoft.com/office/excel/2006/main">
          <x14:cfRule type="expression" priority="228" id="{ECA10199-579F-4C41-B953-D9B103C098AD}">
            <xm:f>GrpB!$Y$12&gt;0</xm:f>
            <x14:dxf>
              <font>
                <color rgb="FFC02000"/>
              </font>
            </x14:dxf>
          </x14:cfRule>
          <xm:sqref>E42:F42</xm:sqref>
        </x14:conditionalFormatting>
        <x14:conditionalFormatting xmlns:xm="http://schemas.microsoft.com/office/excel/2006/main">
          <x14:cfRule type="expression" priority="229" id="{42525D2F-9CE6-4043-800D-B21A022D15C4}">
            <xm:f>GrpB!$Y$11&gt;0</xm:f>
            <x14:dxf>
              <font>
                <color theme="1"/>
              </font>
            </x14:dxf>
          </x14:cfRule>
          <xm:sqref>E36:F36</xm:sqref>
        </x14:conditionalFormatting>
        <x14:conditionalFormatting xmlns:xm="http://schemas.microsoft.com/office/excel/2006/main">
          <x14:cfRule type="expression" priority="230" id="{D289B60E-A1E5-4814-B4C1-B2BDCC35A07C}">
            <xm:f>GrpB!$Y$12&gt;0</xm:f>
            <x14:dxf>
              <font>
                <color theme="1"/>
              </font>
            </x14:dxf>
          </x14:cfRule>
          <xm:sqref>E43:F43</xm:sqref>
        </x14:conditionalFormatting>
        <x14:conditionalFormatting xmlns:xm="http://schemas.microsoft.com/office/excel/2006/main">
          <x14:cfRule type="expression" priority="231" id="{2BFEFEA5-7F85-4EF4-9176-858E5D6EA8D0}">
            <xm:f>GrpC!$Y$11&gt;0</xm:f>
            <x14:dxf>
              <font>
                <color rgb="FFC02000"/>
              </font>
            </x14:dxf>
          </x14:cfRule>
          <xm:sqref>H35:I35</xm:sqref>
        </x14:conditionalFormatting>
        <x14:conditionalFormatting xmlns:xm="http://schemas.microsoft.com/office/excel/2006/main">
          <x14:cfRule type="expression" priority="232" id="{5D7D0ED5-139E-40ED-AD4B-4DC579EAF268}">
            <xm:f>GrpC!$Y$12&gt;0</xm:f>
            <x14:dxf>
              <font>
                <color rgb="FFC02000"/>
              </font>
            </x14:dxf>
          </x14:cfRule>
          <xm:sqref>H42:I42</xm:sqref>
        </x14:conditionalFormatting>
        <x14:conditionalFormatting xmlns:xm="http://schemas.microsoft.com/office/excel/2006/main">
          <x14:cfRule type="expression" priority="233" id="{88B498AC-9603-4578-9425-8F8783F689A3}">
            <xm:f>GrpC!$Y$11&gt;0</xm:f>
            <x14:dxf>
              <font>
                <color theme="1"/>
              </font>
            </x14:dxf>
          </x14:cfRule>
          <xm:sqref>H36:I36</xm:sqref>
        </x14:conditionalFormatting>
        <x14:conditionalFormatting xmlns:xm="http://schemas.microsoft.com/office/excel/2006/main">
          <x14:cfRule type="expression" priority="234" id="{164BABCA-1835-4552-90B9-C16244DE5E37}">
            <xm:f>GrpC!$Y$12&gt;0</xm:f>
            <x14:dxf>
              <font>
                <color theme="1"/>
              </font>
            </x14:dxf>
          </x14:cfRule>
          <xm:sqref>H43:I43</xm:sqref>
        </x14:conditionalFormatting>
        <x14:conditionalFormatting xmlns:xm="http://schemas.microsoft.com/office/excel/2006/main">
          <x14:cfRule type="expression" priority="235" id="{43B808C0-BA3E-4156-B044-3654FDB7A590}">
            <xm:f>GrpD!$Y$11&gt;0</xm:f>
            <x14:dxf>
              <font>
                <color rgb="FFC02000"/>
              </font>
            </x14:dxf>
          </x14:cfRule>
          <xm:sqref>K35:L35</xm:sqref>
        </x14:conditionalFormatting>
        <x14:conditionalFormatting xmlns:xm="http://schemas.microsoft.com/office/excel/2006/main">
          <x14:cfRule type="expression" priority="236" id="{CB7C6351-CBEF-4F06-B1C3-5FBA7A5D491B}">
            <xm:f>GrpD!$Y$12&gt;0</xm:f>
            <x14:dxf>
              <font>
                <color rgb="FFC02000"/>
              </font>
            </x14:dxf>
          </x14:cfRule>
          <xm:sqref>K42:L42</xm:sqref>
        </x14:conditionalFormatting>
        <x14:conditionalFormatting xmlns:xm="http://schemas.microsoft.com/office/excel/2006/main">
          <x14:cfRule type="expression" priority="237" id="{C26EC0FF-B0A2-42E2-85F2-EFE56A794175}">
            <xm:f>GrpD!$Y$11&gt;0</xm:f>
            <x14:dxf>
              <font>
                <color theme="1"/>
              </font>
            </x14:dxf>
          </x14:cfRule>
          <xm:sqref>K36:L36</xm:sqref>
        </x14:conditionalFormatting>
        <x14:conditionalFormatting xmlns:xm="http://schemas.microsoft.com/office/excel/2006/main">
          <x14:cfRule type="expression" priority="238" id="{12F3E9F9-2281-4599-8D20-5D896ADCD69A}">
            <xm:f>GrpD!$Y$12&gt;0</xm:f>
            <x14:dxf>
              <font>
                <color theme="1"/>
              </font>
            </x14:dxf>
          </x14:cfRule>
          <xm:sqref>K43:L43</xm:sqref>
        </x14:conditionalFormatting>
        <x14:conditionalFormatting xmlns:xm="http://schemas.microsoft.com/office/excel/2006/main">
          <x14:cfRule type="expression" priority="239" id="{46347EF5-CBDF-4C69-AC4D-FBA8C69266A1}">
            <xm:f>GrpE!$Y$11&gt;0</xm:f>
            <x14:dxf>
              <font>
                <color rgb="FFC02000"/>
              </font>
            </x14:dxf>
          </x14:cfRule>
          <xm:sqref>N35:O35</xm:sqref>
        </x14:conditionalFormatting>
        <x14:conditionalFormatting xmlns:xm="http://schemas.microsoft.com/office/excel/2006/main">
          <x14:cfRule type="expression" priority="240" id="{00640CD2-5441-4B06-B374-1F32EBFBEB70}">
            <xm:f>GrpE!$Y$12&gt;0</xm:f>
            <x14:dxf>
              <font>
                <color rgb="FFC02000"/>
              </font>
            </x14:dxf>
          </x14:cfRule>
          <xm:sqref>N42:O42</xm:sqref>
        </x14:conditionalFormatting>
        <x14:conditionalFormatting xmlns:xm="http://schemas.microsoft.com/office/excel/2006/main">
          <x14:cfRule type="expression" priority="241" id="{925655BB-B631-43A8-B9C5-C6AD7F85684F}">
            <xm:f>GrpE!$Y$11&gt;0</xm:f>
            <x14:dxf>
              <font>
                <color theme="1"/>
              </font>
            </x14:dxf>
          </x14:cfRule>
          <xm:sqref>N36:O36</xm:sqref>
        </x14:conditionalFormatting>
        <x14:conditionalFormatting xmlns:xm="http://schemas.microsoft.com/office/excel/2006/main">
          <x14:cfRule type="expression" priority="242" id="{94F1C8F0-37F9-417A-92E5-7C84DC386DFE}">
            <xm:f>GrpE!$Y$12&gt;0</xm:f>
            <x14:dxf>
              <font>
                <color theme="1"/>
              </font>
            </x14:dxf>
          </x14:cfRule>
          <xm:sqref>N43:O43</xm:sqref>
        </x14:conditionalFormatting>
        <x14:conditionalFormatting xmlns:xm="http://schemas.microsoft.com/office/excel/2006/main">
          <x14:cfRule type="expression" priority="243" id="{B111DCCF-CA38-4615-B56D-3E911017908C}">
            <xm:f>GrpF!$Y$11&gt;0</xm:f>
            <x14:dxf>
              <font>
                <color rgb="FFC02000"/>
              </font>
            </x14:dxf>
          </x14:cfRule>
          <xm:sqref>Q35:R35</xm:sqref>
        </x14:conditionalFormatting>
        <x14:conditionalFormatting xmlns:xm="http://schemas.microsoft.com/office/excel/2006/main">
          <x14:cfRule type="expression" priority="244" id="{FEC72F4B-4479-46FA-AC82-9D25C2674526}">
            <xm:f>GrpF!$Y$12&gt;0</xm:f>
            <x14:dxf>
              <font>
                <color rgb="FFC02000"/>
              </font>
            </x14:dxf>
          </x14:cfRule>
          <xm:sqref>Q42:R42</xm:sqref>
        </x14:conditionalFormatting>
        <x14:conditionalFormatting xmlns:xm="http://schemas.microsoft.com/office/excel/2006/main">
          <x14:cfRule type="expression" priority="245" id="{9C39EC8B-89BF-450E-B504-765CAFC0E444}">
            <xm:f>GrpF!$Y$11&gt;0</xm:f>
            <x14:dxf>
              <font>
                <color theme="1"/>
              </font>
            </x14:dxf>
          </x14:cfRule>
          <xm:sqref>Q36:R36</xm:sqref>
        </x14:conditionalFormatting>
        <x14:conditionalFormatting xmlns:xm="http://schemas.microsoft.com/office/excel/2006/main">
          <x14:cfRule type="expression" priority="246" id="{C45CDFFA-F5F3-41C8-B860-6526D4917111}">
            <xm:f>GrpF!$Y$12&gt;0</xm:f>
            <x14:dxf>
              <font>
                <color theme="1"/>
              </font>
            </x14:dxf>
          </x14:cfRule>
          <xm:sqref>Q43:R43</xm:sqref>
        </x14:conditionalFormatting>
        <x14:conditionalFormatting xmlns:xm="http://schemas.microsoft.com/office/excel/2006/main">
          <x14:cfRule type="expression" priority="1" id="{7545BF7F-D535-4B41-8451-06AAA8870965}">
            <xm:f>AND(A1='Daily schedule'!$L$7,A1&lt;&gt;"")</xm:f>
            <x14:dxf>
              <font>
                <color auto="1"/>
              </font>
              <fill>
                <patternFill>
                  <bgColor rgb="FFD9AADA"/>
                </patternFill>
              </fill>
            </x14:dxf>
          </x14:cfRule>
          <xm:sqref>A1:X88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3"/>
  <dimension ref="A1:AI51"/>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5" customWidth="1"/>
    <col min="6" max="6" width="4.7109375" customWidth="1"/>
    <col min="7" max="7" width="2.7109375" style="25" customWidth="1"/>
    <col min="8" max="8" width="4.7109375" customWidth="1"/>
    <col min="9" max="9" width="6" customWidth="1"/>
    <col min="10" max="10" width="1.85546875" customWidth="1"/>
    <col min="11" max="11" width="2.140625" customWidth="1"/>
    <col min="12" max="13" width="5.7109375" style="25" customWidth="1"/>
    <col min="14" max="14" width="2.140625" style="25" customWidth="1"/>
    <col min="15" max="15" width="2" style="25" customWidth="1"/>
    <col min="16" max="17" width="5.7109375" style="25" customWidth="1"/>
    <col min="18" max="18" width="4.7109375" customWidth="1"/>
    <col min="19" max="19" width="2.85546875" style="25" customWidth="1"/>
    <col min="20" max="20" width="4.7109375" customWidth="1"/>
    <col min="21" max="21" width="4.85546875" customWidth="1"/>
    <col min="22" max="22" width="13.85546875" style="25" customWidth="1"/>
    <col min="23" max="23" width="11.42578125" style="25" customWidth="1"/>
    <col min="24" max="24" width="11.42578125" customWidth="1"/>
    <col min="25" max="25" width="11.42578125" style="25" hidden="1" customWidth="1"/>
    <col min="26" max="26" width="5.140625" style="25" hidden="1" customWidth="1"/>
    <col min="27" max="16384" width="11.42578125" hidden="1"/>
  </cols>
  <sheetData>
    <row r="1" spans="2:35" ht="28.5" x14ac:dyDescent="0.45">
      <c r="B1" s="976" t="str">
        <f>Language!$E$85</f>
        <v>Direct comparisons</v>
      </c>
      <c r="C1" s="976"/>
      <c r="D1" s="976"/>
      <c r="E1" s="976"/>
      <c r="F1" s="976"/>
      <c r="G1" s="976"/>
      <c r="H1" s="976"/>
      <c r="I1" s="976"/>
      <c r="J1" s="976"/>
      <c r="K1" s="976"/>
      <c r="L1" s="976"/>
      <c r="M1" s="976"/>
      <c r="N1" s="976"/>
      <c r="O1" s="976"/>
      <c r="P1" s="976"/>
      <c r="Q1" s="976"/>
      <c r="R1" s="976"/>
      <c r="S1" s="976"/>
      <c r="T1" s="976"/>
      <c r="U1" s="976"/>
      <c r="V1" s="976"/>
      <c r="W1" s="976"/>
    </row>
    <row r="2" spans="2:35" ht="15.75" thickBot="1" x14ac:dyDescent="0.3">
      <c r="AA2" s="106"/>
    </row>
    <row r="3" spans="2:35" ht="19.5" thickBot="1" x14ac:dyDescent="0.35">
      <c r="B3" s="318" t="str">
        <f ca="1">IF(OR($AE9&gt;0,$L5&lt;&gt;"",$L6&lt;&gt;"",$L7&lt;&gt;""),"","")</f>
        <v/>
      </c>
      <c r="C3" s="315" t="str">
        <f>Language!$E$95&amp;" A"</f>
        <v>Group A</v>
      </c>
      <c r="D3" s="977" t="str">
        <f>Language!$E$103</f>
        <v>Total</v>
      </c>
      <c r="E3" s="977"/>
      <c r="F3" s="977"/>
      <c r="G3" s="977"/>
      <c r="H3" s="977"/>
      <c r="I3" s="977"/>
      <c r="J3" s="978" t="str">
        <f>Language!$E$106</f>
        <v>Dir. Comp.(2)</v>
      </c>
      <c r="K3" s="977"/>
      <c r="L3" s="977"/>
      <c r="M3" s="977"/>
      <c r="N3" s="977"/>
      <c r="O3" s="979"/>
      <c r="P3" s="978" t="str">
        <f>Language!$E$107</f>
        <v>Dir. Comp.(3)</v>
      </c>
      <c r="Q3" s="977"/>
      <c r="R3" s="977"/>
      <c r="S3" s="977"/>
      <c r="T3" s="979"/>
      <c r="U3" s="316"/>
      <c r="V3" s="548"/>
      <c r="W3" s="317"/>
      <c r="Y3" s="99" t="s">
        <v>304</v>
      </c>
      <c r="AA3" s="108" t="s">
        <v>305</v>
      </c>
      <c r="AE3" s="108" t="s">
        <v>306</v>
      </c>
      <c r="AF3" s="108" t="s">
        <v>194</v>
      </c>
    </row>
    <row r="4" spans="2:35" ht="15.75" thickBot="1" x14ac:dyDescent="0.3">
      <c r="D4" s="99" t="str">
        <f>Language!$E$97</f>
        <v>Pts</v>
      </c>
      <c r="E4" s="25" t="str">
        <f>Language!$E$98</f>
        <v>GD</v>
      </c>
      <c r="F4" s="980" t="str">
        <f>Language!$E$99</f>
        <v>Goals</v>
      </c>
      <c r="G4" s="980"/>
      <c r="H4" s="980"/>
      <c r="I4" s="25" t="str">
        <f>Language!$E$100</f>
        <v>Wins</v>
      </c>
      <c r="L4" s="99" t="str">
        <f>Language!$E$97</f>
        <v>Pts</v>
      </c>
      <c r="M4" s="99" t="str">
        <f>Language!$E$101</f>
        <v>Pen</v>
      </c>
      <c r="N4" s="99"/>
      <c r="O4" s="99"/>
      <c r="P4" s="99" t="str">
        <f>Language!$E$97</f>
        <v>Pts</v>
      </c>
      <c r="Q4" s="25" t="str">
        <f>Language!$E$98</f>
        <v>GD</v>
      </c>
      <c r="R4" s="980" t="str">
        <f>Language!$E$99</f>
        <v>Goals</v>
      </c>
      <c r="S4" s="980"/>
      <c r="T4" s="980"/>
      <c r="V4" s="25" t="str">
        <f>Language!$E$104</f>
        <v>Fair Play</v>
      </c>
      <c r="W4" s="107" t="str">
        <f>Language!$E$105</f>
        <v>Not clear</v>
      </c>
      <c r="AF4" s="46" t="s">
        <v>192</v>
      </c>
      <c r="AG4" s="46" t="s">
        <v>191</v>
      </c>
      <c r="AH4" s="46" t="s">
        <v>1128</v>
      </c>
      <c r="AI4" s="46" t="s">
        <v>1129</v>
      </c>
    </row>
    <row r="5" spans="2:35" ht="15.75" x14ac:dyDescent="0.25">
      <c r="B5" s="101" t="s">
        <v>32</v>
      </c>
      <c r="C5" s="331" t="str">
        <f ca="1">GrpA!$P$11</f>
        <v>Germany</v>
      </c>
      <c r="D5" s="334">
        <f ca="1">GrpA!$Q$11</f>
        <v>0</v>
      </c>
      <c r="E5" s="335">
        <f ca="1">GrpA!$R$11</f>
        <v>0</v>
      </c>
      <c r="F5" s="340">
        <f ca="1">GrpA!$S$11</f>
        <v>0</v>
      </c>
      <c r="G5" s="332" t="s">
        <v>36</v>
      </c>
      <c r="H5" s="389">
        <f ca="1">GrpA!$T$11</f>
        <v>0</v>
      </c>
      <c r="I5" s="392">
        <f ca="1">GrpA!$U$11</f>
        <v>0</v>
      </c>
      <c r="L5" s="403" t="str">
        <f ca="1">GrpA!$AD$11</f>
        <v/>
      </c>
      <c r="M5" s="404" t="str">
        <f ca="1">GrpA!$AE$11</f>
        <v/>
      </c>
      <c r="N5" s="343"/>
      <c r="O5" s="343"/>
      <c r="P5" s="344" t="str">
        <f ca="1">IF($AE9=0,"",IF(INDEX($AA5:$AD8,1,$AE9)=0,"",INDEX($AF5:$AI7,INDEX($AA5:$AD8,1,$AE9),1)))</f>
        <v/>
      </c>
      <c r="Q5" s="345" t="str">
        <f ca="1">IF($AE9=0,"",IF(INDEX($AA5:$AD8,1,$AE9)=0,"",INDEX($AF5:$AI7,INDEX($AA5:$AD8,1,$AE9),2)))</f>
        <v/>
      </c>
      <c r="R5" s="346" t="str">
        <f ca="1">IF($AE9=0,"",IF(INDEX($AA5:$AD8,1,$AE9)=0,"",INDEX($AF5:$AI7,INDEX($AA5:$AD8,1,$AE9),3)))</f>
        <v/>
      </c>
      <c r="S5" s="347" t="s">
        <v>36</v>
      </c>
      <c r="T5" s="348" t="str">
        <f ca="1">IF($AE9=0,"",IF(INDEX($AA5:$AD8,1,$AE9)=0,"",INDEX($AF5:$AI7,INDEX($AA5:$AD8,1,$AE9),4)))</f>
        <v/>
      </c>
      <c r="V5" s="409">
        <f ca="1">SUMIFS(FairPlayPoints1,FairPlayTeams1,$C5)+SUMIFS(FairPlayPoints2,FairPlayTeams2,$C5)</f>
        <v>0</v>
      </c>
      <c r="W5" s="360" t="str">
        <f ca="1">IF($Y5&gt;0,"•","")</f>
        <v/>
      </c>
      <c r="Y5" s="25">
        <f ca="1">IF(AND(OR(TRUNC(GrpA!$V$11,4)=TRUNC(GrpA!$V$12,4),TRUNC(GrpA!$V$11,4)=TRUNC(GrpA!$V$13,4),TRUNC(GrpA!$V$11,4)=TRUNC(GrpA!$V$14,4)),VLOOKUP(GrpA!$P$11,GrpA!$P$4:$AC$7,14,0)),1,0)</f>
        <v>0</v>
      </c>
      <c r="AA5" s="25">
        <f ca="1">IF(VLOOKUP($C5,GrpA!$P$18:$X$21,9,0)+VLOOKUP($C5,GrpA!$P$18:$AD$21,15,0)&gt;0,MATCH($C5,GrpA!$P$18:$P$21,0),0)</f>
        <v>0</v>
      </c>
      <c r="AB5" s="25">
        <f ca="1">IF(VLOOKUP($C5,GrpA!$P$23:$X$26,9,0)+VLOOKUP($C5,GrpA!$P$23:$AD$26,15,0)&gt;0,MATCH($C5,GrpA!$P$23:$P$26,0),0)</f>
        <v>0</v>
      </c>
      <c r="AC5" s="25">
        <f ca="1">IF(VLOOKUP($C5,GrpA!$P$28:$X$31,9,0)+VLOOKUP($C5,GrpA!$P$28:$AD$31,15,0)&gt;0,MATCH($C5,GrpA!$P$28:$P$31,0),0)</f>
        <v>0</v>
      </c>
      <c r="AD5" s="25">
        <f ca="1">IF(VLOOKUP($C5,GrpA!$P$33:$X$36,9,0)+VLOOKUP($C5,GrpA!$P$33:$AD$36,15,0)&gt;0,MATCH($C5,GrpA!$P$33:$P$36,0),0)</f>
        <v>0</v>
      </c>
      <c r="AF5" s="25" t="str">
        <f t="array" aca="1" ref="AF5:AI7" ca="1">IF($AA9&gt;0,GrpA!$Q$18:$T$20,IF($AB9&gt;0,GrpA!$Q$23:$T$25,IF($AC9&gt;0,GrpA!$Q$28:$T$30,IF($AD9&gt;0,GrpA!$Q$33:$T$35,"0"))))</f>
        <v>0</v>
      </c>
      <c r="AG5" s="25" t="str">
        <f ca="1"/>
        <v>0</v>
      </c>
      <c r="AH5" s="25" t="str">
        <f ca="1"/>
        <v>0</v>
      </c>
      <c r="AI5" s="25" t="str">
        <f ca="1"/>
        <v>0</v>
      </c>
    </row>
    <row r="6" spans="2:35" ht="15.75" x14ac:dyDescent="0.25">
      <c r="B6" s="101" t="s">
        <v>33</v>
      </c>
      <c r="C6" s="331" t="str">
        <f ca="1">GrpA!$P$12</f>
        <v>Scotland</v>
      </c>
      <c r="D6" s="336">
        <f ca="1">GrpA!$Q$12</f>
        <v>0</v>
      </c>
      <c r="E6" s="337">
        <f ca="1">GrpA!$R$12</f>
        <v>0</v>
      </c>
      <c r="F6" s="341">
        <f ca="1">GrpA!$S$12</f>
        <v>0</v>
      </c>
      <c r="G6" s="102" t="s">
        <v>36</v>
      </c>
      <c r="H6" s="390">
        <f ca="1">GrpA!$T$12</f>
        <v>0</v>
      </c>
      <c r="I6" s="393">
        <f ca="1">GrpA!$U$12</f>
        <v>0</v>
      </c>
      <c r="L6" s="405" t="str">
        <f ca="1">GrpA!$AD$12</f>
        <v/>
      </c>
      <c r="M6" s="406" t="str">
        <f ca="1">GrpA!$AE$12</f>
        <v/>
      </c>
      <c r="N6" s="343"/>
      <c r="O6" s="343"/>
      <c r="P6" s="349" t="str">
        <f ca="1">IF($AE9=0,"",IF(INDEX($AA5:$AD8,2,$AE9)=0,"",INDEX($AF5:$AI7,INDEX($AA5:$AD8,2,$AE9),1)))</f>
        <v/>
      </c>
      <c r="Q6" s="350" t="str">
        <f ca="1">IF($AE9=0,"",IF(INDEX($AA5:$AD8,2,$AE9)=0,"",INDEX($AF5:$AI7,INDEX($AA5:$AD8,2,$AE9),2)))</f>
        <v/>
      </c>
      <c r="R6" s="351" t="str">
        <f ca="1">IF($AE9=0,"",IF(INDEX($AA5:$AD8,2,$AE9)=0,"",INDEX($AF5:$AI7,INDEX($AA5:$AD8,2,$AE9),3)))</f>
        <v/>
      </c>
      <c r="S6" s="352" t="s">
        <v>36</v>
      </c>
      <c r="T6" s="353" t="str">
        <f ca="1">IF($AE9=0,"",IF(INDEX($AA5:$AD8,2,$AE9)=0,"",INDEX($AF5:$AI7,INDEX($AA5:$AD8,2,$AE9),4)))</f>
        <v/>
      </c>
      <c r="V6" s="410">
        <f ca="1">SUMIFS(FairPlayPoints1,FairPlayTeams1,$C6)+SUMIFS(FairPlayPoints2,FairPlayTeams2,$C6)</f>
        <v>0</v>
      </c>
      <c r="W6" s="359" t="str">
        <f ca="1">IF($Y6&gt;0,"•","")</f>
        <v/>
      </c>
      <c r="Y6" s="25">
        <f ca="1">IF(AND(OR(TRUNC(GrpA!$V$12,4)=TRUNC(GrpA!$V$11,4),TRUNC(GrpA!$V$12,4)=TRUNC(GrpA!$V$13,4),TRUNC(GrpA!$V$12,4)=TRUNC(GrpA!$V$14,4)),VLOOKUP(GrpA!$P$12,GrpA!$P$4:$AC$7,14,0)),1,0)</f>
        <v>0</v>
      </c>
      <c r="AA6" s="25">
        <f ca="1">IF(VLOOKUP($C6,GrpA!$P$18:$X$21,9,0)+VLOOKUP($C6,GrpA!$P$18:$AD$21,15,0)&gt;0,MATCH($C6,GrpA!$P$18:$P$21,0),0)</f>
        <v>0</v>
      </c>
      <c r="AB6" s="25">
        <f ca="1">IF(VLOOKUP($C6,GrpA!$P$23:$X$26,9,0)+VLOOKUP($C6,GrpA!$P$23:$AD$26,15,0)&gt;0,MATCH($C6,GrpA!$P$23:$P$26,0),0)</f>
        <v>0</v>
      </c>
      <c r="AC6" s="25">
        <f ca="1">IF(VLOOKUP($C6,GrpA!$P$28:$X$31,9,0)+VLOOKUP($C6,GrpA!$P$28:$AD$31,15,0)&gt;0,MATCH($C6,GrpA!$P$28:$P$31,0),0)</f>
        <v>0</v>
      </c>
      <c r="AD6" s="25">
        <f ca="1">IF(VLOOKUP($C6,GrpA!$P$33:$X$36,9,0)+VLOOKUP($C6,GrpA!$P$33:$AD$36,15,0)&gt;0,MATCH($C6,GrpA!$P$33:$P$36,0),0)</f>
        <v>0</v>
      </c>
      <c r="AF6" s="25" t="str">
        <f ca="1"/>
        <v>0</v>
      </c>
      <c r="AG6" s="25" t="str">
        <f ca="1"/>
        <v>0</v>
      </c>
      <c r="AH6" s="25" t="str">
        <f ca="1"/>
        <v>0</v>
      </c>
      <c r="AI6" s="25" t="str">
        <f ca="1"/>
        <v>0</v>
      </c>
    </row>
    <row r="7" spans="2:35" ht="15.75" x14ac:dyDescent="0.25">
      <c r="B7" s="101" t="s">
        <v>34</v>
      </c>
      <c r="C7" s="331" t="str">
        <f ca="1">GrpA!$P$13</f>
        <v>Hungary</v>
      </c>
      <c r="D7" s="336">
        <f ca="1">GrpA!$Q$13</f>
        <v>0</v>
      </c>
      <c r="E7" s="337">
        <f ca="1">GrpA!$R$13</f>
        <v>0</v>
      </c>
      <c r="F7" s="341">
        <f ca="1">GrpA!$S$13</f>
        <v>0</v>
      </c>
      <c r="G7" s="102" t="s">
        <v>36</v>
      </c>
      <c r="H7" s="390">
        <f ca="1">GrpA!$T$13</f>
        <v>0</v>
      </c>
      <c r="I7" s="393">
        <f ca="1">GrpA!$U$13</f>
        <v>0</v>
      </c>
      <c r="L7" s="405" t="str">
        <f ca="1">GrpA!$AD$13</f>
        <v/>
      </c>
      <c r="M7" s="406" t="str">
        <f ca="1">GrpA!$AE$13</f>
        <v/>
      </c>
      <c r="N7" s="343"/>
      <c r="O7" s="343"/>
      <c r="P7" s="349" t="str">
        <f ca="1">IF($AE9=0,"",IF(INDEX($AA5:$AD8,3,$AE9)=0,"",INDEX($AF5:$AI7,INDEX($AA5:$AD8,3,$AE9),1)))</f>
        <v/>
      </c>
      <c r="Q7" s="350" t="str">
        <f ca="1">IF($AE9=0,"",IF(INDEX($AA5:$AD8,3,$AE9)=0,"",INDEX($AF5:$AI7,INDEX($AA5:$AD8,3,$AE9),2)))</f>
        <v/>
      </c>
      <c r="R7" s="351" t="str">
        <f ca="1">IF($AE9=0,"",IF(INDEX($AA5:$AD8,3,$AE9)=0,"",INDEX($AF5:$AI7,INDEX($AA5:$AD8,3,$AE9),3)))</f>
        <v/>
      </c>
      <c r="S7" s="352" t="s">
        <v>36</v>
      </c>
      <c r="T7" s="353" t="str">
        <f ca="1">IF($AE9=0,"",IF(INDEX($AA5:$AD8,3,$AE9)=0,"",INDEX($AF5:$AI7,INDEX($AA5:$AD8,3,$AE9),4)))</f>
        <v/>
      </c>
      <c r="V7" s="410">
        <f ca="1">SUMIFS(FairPlayPoints1,FairPlayTeams1,$C7)+SUMIFS(FairPlayPoints2,FairPlayTeams2,$C7)</f>
        <v>0</v>
      </c>
      <c r="W7" s="359" t="str">
        <f ca="1">IF($Y7&gt;0,"•","")</f>
        <v/>
      </c>
      <c r="Y7" s="25">
        <f ca="1">IF(AND(OR(TRUNC(GrpA!$V$13,4)=TRUNC(GrpA!$V$11,4),TRUNC(GrpA!$V$13,4)=TRUNC(GrpA!$V$12,4),TRUNC(GrpA!$V$13,4)=TRUNC(GrpA!$V$14,4)),VLOOKUP(GrpA!$P$13,GrpA!$P$4:$AC$7,14,0)),1,0)</f>
        <v>0</v>
      </c>
      <c r="AA7" s="25">
        <f ca="1">IF(VLOOKUP($C7,GrpA!$P$18:$X$21,9,0)+VLOOKUP($C7,GrpA!$P$18:$AD$21,15,0)&gt;0,MATCH($C7,GrpA!$P$18:$P$21,0),0)</f>
        <v>0</v>
      </c>
      <c r="AB7" s="25">
        <f ca="1">IF(VLOOKUP($C7,GrpA!$P$23:$X$26,9,0)+VLOOKUP($C7,GrpA!$P$23:$AD$26,15,0)&gt;0,MATCH($C7,GrpA!$P$23:$P$26,0),0)</f>
        <v>0</v>
      </c>
      <c r="AC7" s="25">
        <f ca="1">IF(VLOOKUP($C7,GrpA!$P$28:$X$31,9,0)+VLOOKUP($C7,GrpA!$P$28:$AD$31,15,0)&gt;0,MATCH($C7,GrpA!$P$28:$P$31,0),0)</f>
        <v>0</v>
      </c>
      <c r="AD7" s="25">
        <f ca="1">IF(VLOOKUP($C7,GrpA!$P$33:$X$36,9,0)+VLOOKUP($C7,GrpA!$P$33:$AD$36,15,0)&gt;0,MATCH($C7,GrpA!$P$33:$P$36,0),0)</f>
        <v>0</v>
      </c>
      <c r="AF7" s="25" t="str">
        <f ca="1"/>
        <v>0</v>
      </c>
      <c r="AG7" s="25" t="str">
        <f ca="1"/>
        <v>0</v>
      </c>
      <c r="AH7" s="25" t="str">
        <f ca="1"/>
        <v>0</v>
      </c>
      <c r="AI7" s="25" t="str">
        <f ca="1"/>
        <v>0</v>
      </c>
    </row>
    <row r="8" spans="2:35" ht="16.5" thickBot="1" x14ac:dyDescent="0.3">
      <c r="B8" s="101" t="s">
        <v>35</v>
      </c>
      <c r="C8" s="331" t="str">
        <f ca="1">GrpA!$P$14</f>
        <v>Switzerland</v>
      </c>
      <c r="D8" s="338">
        <f ca="1">GrpA!$Q$14</f>
        <v>0</v>
      </c>
      <c r="E8" s="339">
        <f ca="1">GrpA!$R$14</f>
        <v>0</v>
      </c>
      <c r="F8" s="342">
        <f ca="1">GrpA!$S$14</f>
        <v>0</v>
      </c>
      <c r="G8" s="333" t="s">
        <v>36</v>
      </c>
      <c r="H8" s="391">
        <f ca="1">GrpA!$T$14</f>
        <v>0</v>
      </c>
      <c r="I8" s="394">
        <f ca="1">GrpA!$U$14</f>
        <v>0</v>
      </c>
      <c r="L8" s="407" t="str">
        <f ca="1">GrpA!$AD$14</f>
        <v/>
      </c>
      <c r="M8" s="408" t="str">
        <f ca="1">GrpA!$AE$14</f>
        <v/>
      </c>
      <c r="N8" s="343"/>
      <c r="O8" s="343"/>
      <c r="P8" s="354" t="str">
        <f ca="1">IF($AE9=0,"",IF(INDEX($AA5:$AD8,4,$AE9)=0,"",INDEX($AF5:$AI7,INDEX($AA5:$AD8,4,$AE9),1)))</f>
        <v/>
      </c>
      <c r="Q8" s="355" t="str">
        <f ca="1">IF($AE9=0,"",IF(INDEX($AA5:$AD8,4,$AE9)=0,"",INDEX($AF5:$AI7,INDEX($AA5:$AD8,4,$AE9),2)))</f>
        <v/>
      </c>
      <c r="R8" s="356" t="str">
        <f ca="1">IF($AE9=0,"",IF(INDEX($AA5:$AD8,4,$AE9)=0,"",INDEX($AF5:$AI7,INDEX($AA5:$AD8,4,$AE9),3)))</f>
        <v/>
      </c>
      <c r="S8" s="357" t="s">
        <v>36</v>
      </c>
      <c r="T8" s="358" t="str">
        <f ca="1">IF($AE9=0,"",IF(INDEX($AA5:$AD8,4,$AE9)=0,"",INDEX($AF5:$AI7,INDEX($AA5:$AD8,4,$AE9),4)))</f>
        <v/>
      </c>
      <c r="V8" s="411">
        <f ca="1">SUMIFS(FairPlayPoints1,FairPlayTeams1,$C8)+SUMIFS(FairPlayPoints2,FairPlayTeams2,$C8)</f>
        <v>0</v>
      </c>
      <c r="W8" s="361" t="str">
        <f ca="1">IF($Y8&gt;0,"•","")</f>
        <v/>
      </c>
      <c r="Y8" s="25">
        <f ca="1">IF(AND(OR(TRUNC(GrpA!$V$14,4)=TRUNC(GrpA!$V$11,4),TRUNC(GrpA!$V$14,4)=TRUNC(GrpA!$V$12,4),TRUNC(GrpA!$V$14,4)=TRUNC(GrpA!$V$13,4)),VLOOKUP(GrpA!$P$14,GrpA!$P$4:$AC$7,14,0)),1,0)</f>
        <v>0</v>
      </c>
      <c r="AA8" s="25">
        <f ca="1">IF(VLOOKUP($C8,GrpA!$P$18:$X$21,9,0)+VLOOKUP($C8,GrpA!$P$18:$AD$21,15,0)&gt;0,MATCH($C8,GrpA!$P$18:$P$21,0),0)</f>
        <v>0</v>
      </c>
      <c r="AB8" s="25">
        <f ca="1">IF(VLOOKUP($C8,GrpA!$P$23:$X$26,9,0)+VLOOKUP($C8,GrpA!$P$23:$AD$26,15,0)&gt;0,MATCH($C8,GrpA!$P$23:$P$26,0),0)</f>
        <v>0</v>
      </c>
      <c r="AC8" s="25">
        <f ca="1">IF(VLOOKUP($C8,GrpA!$P$28:$X$31,9,0)+VLOOKUP($C8,GrpA!$P$28:$AD$31,15,0)&gt;0,MATCH($C8,GrpA!$P$28:$P$31,0),0)</f>
        <v>0</v>
      </c>
      <c r="AD8" s="25">
        <f ca="1">IF(VLOOKUP($C8,GrpA!$P$33:$X$36,9,0)+VLOOKUP($C8,GrpA!$P$33:$AD$36,15,0)&gt;0,MATCH($C8,GrpA!$P$33:$P$36,0),0)</f>
        <v>0</v>
      </c>
    </row>
    <row r="9" spans="2:35" x14ac:dyDescent="0.25">
      <c r="AA9" s="103">
        <f ca="1">SUM(AA5:AA8)</f>
        <v>0</v>
      </c>
      <c r="AB9" s="103">
        <f t="shared" ref="AB9:AD9" ca="1" si="0">SUM(AB5:AB8)</f>
        <v>0</v>
      </c>
      <c r="AC9" s="103">
        <f t="shared" ca="1" si="0"/>
        <v>0</v>
      </c>
      <c r="AD9" s="103">
        <f t="shared" ca="1" si="0"/>
        <v>0</v>
      </c>
      <c r="AE9" s="25">
        <f t="array" aca="1" ref="AE9" ca="1">MAX(IF($AA9:$AD9&gt;0,COLUMN($AA9:$AD9)-COLUMN(Z$1),0))</f>
        <v>0</v>
      </c>
    </row>
    <row r="10" spans="2:35" ht="15.75" thickBot="1" x14ac:dyDescent="0.3"/>
    <row r="11" spans="2:35" ht="19.5" thickBot="1" x14ac:dyDescent="0.35">
      <c r="B11" s="318" t="str">
        <f ca="1">IF(OR($AE17&gt;0,$L13&lt;&gt;"",$L14&lt;&gt;"",$L15&lt;&gt;""),"","")</f>
        <v/>
      </c>
      <c r="C11" s="315" t="str">
        <f>Language!$E$95&amp;" B"</f>
        <v>Group B</v>
      </c>
      <c r="D11" s="977" t="str">
        <f>Language!$E$103</f>
        <v>Total</v>
      </c>
      <c r="E11" s="977"/>
      <c r="F11" s="977"/>
      <c r="G11" s="977"/>
      <c r="H11" s="977"/>
      <c r="I11" s="977"/>
      <c r="J11" s="978" t="str">
        <f>Language!$E$106</f>
        <v>Dir. Comp.(2)</v>
      </c>
      <c r="K11" s="977"/>
      <c r="L11" s="977"/>
      <c r="M11" s="977"/>
      <c r="N11" s="977"/>
      <c r="O11" s="979"/>
      <c r="P11" s="978" t="str">
        <f>Language!$E$107</f>
        <v>Dir. Comp.(3)</v>
      </c>
      <c r="Q11" s="977"/>
      <c r="R11" s="977"/>
      <c r="S11" s="977"/>
      <c r="T11" s="979"/>
      <c r="U11" s="316"/>
      <c r="V11" s="548"/>
      <c r="W11" s="317"/>
    </row>
    <row r="12" spans="2:35" ht="15.75" thickBot="1" x14ac:dyDescent="0.3">
      <c r="D12" s="99" t="str">
        <f>Language!$E$97</f>
        <v>Pts</v>
      </c>
      <c r="E12" s="25" t="str">
        <f>Language!$E$98</f>
        <v>GD</v>
      </c>
      <c r="F12" s="980" t="str">
        <f>Language!$E$99</f>
        <v>Goals</v>
      </c>
      <c r="G12" s="980"/>
      <c r="H12" s="980"/>
      <c r="I12" s="25" t="str">
        <f>Language!$E$100</f>
        <v>Wins</v>
      </c>
      <c r="L12" s="99" t="str">
        <f>Language!$E$97</f>
        <v>Pts</v>
      </c>
      <c r="M12" s="99" t="str">
        <f>Language!$E$101</f>
        <v>Pen</v>
      </c>
      <c r="N12" s="99"/>
      <c r="O12" s="99"/>
      <c r="P12" s="99" t="str">
        <f>Language!$E$97</f>
        <v>Pts</v>
      </c>
      <c r="Q12" s="25" t="str">
        <f>Language!$E$98</f>
        <v>GD</v>
      </c>
      <c r="R12" s="980" t="str">
        <f>Language!$E$99</f>
        <v>Goals</v>
      </c>
      <c r="S12" s="980"/>
      <c r="T12" s="980"/>
      <c r="V12" s="25" t="str">
        <f>Language!$E$104</f>
        <v>Fair Play</v>
      </c>
      <c r="W12" s="107" t="str">
        <f>Language!$E$105</f>
        <v>Not clear</v>
      </c>
    </row>
    <row r="13" spans="2:35" ht="15.75" x14ac:dyDescent="0.25">
      <c r="B13" s="101" t="s">
        <v>32</v>
      </c>
      <c r="C13" s="100" t="str">
        <f ca="1">GrpB!$P$11</f>
        <v>Spain</v>
      </c>
      <c r="D13" s="334">
        <f ca="1">GrpB!$Q$11</f>
        <v>0</v>
      </c>
      <c r="E13" s="335">
        <f ca="1">GrpB!$R$11</f>
        <v>0</v>
      </c>
      <c r="F13" s="340">
        <f ca="1">GrpB!$S$11</f>
        <v>0</v>
      </c>
      <c r="G13" s="332" t="s">
        <v>36</v>
      </c>
      <c r="H13" s="389">
        <f ca="1">GrpB!$T$11</f>
        <v>0</v>
      </c>
      <c r="I13" s="392">
        <f ca="1">GrpB!$U$11</f>
        <v>0</v>
      </c>
      <c r="L13" s="403" t="str">
        <f ca="1">GrpB!$AD$11</f>
        <v/>
      </c>
      <c r="M13" s="404" t="str">
        <f ca="1">GrpB!$AE$11</f>
        <v/>
      </c>
      <c r="N13" s="343"/>
      <c r="O13" s="343"/>
      <c r="P13" s="344" t="str">
        <f ca="1">IF($AE17=0,"",IF(INDEX($AA13:$AD16,1,$AE17)=0,"",INDEX($AF13:$AI15,INDEX($AA13:$AD16,1,$AE17),1)))</f>
        <v/>
      </c>
      <c r="Q13" s="345" t="str">
        <f ca="1">IF($AE17=0,"",IF(INDEX($AA13:$AD16,1,$AE17)=0,"",INDEX($AF13:$AI15,INDEX($AA13:$AD16,1,$AE17),2)))</f>
        <v/>
      </c>
      <c r="R13" s="346" t="str">
        <f ca="1">IF($AE17=0,"",IF(INDEX($AA13:$AD16,1,$AE17)=0,"",INDEX($AF13:$AI15,INDEX($AA13:$AD16,1,$AE17),3)))</f>
        <v/>
      </c>
      <c r="S13" s="347" t="s">
        <v>36</v>
      </c>
      <c r="T13" s="348" t="str">
        <f ca="1">IF($AE17=0,"",IF(INDEX($AA13:$AD16,1,$AE17)=0,"",INDEX($AF13:$AI15,INDEX($AA13:$AD16,1,$AE17),4)))</f>
        <v/>
      </c>
      <c r="V13" s="409">
        <f ca="1">SUMIFS(FairPlayPoints1,FairPlayTeams1,$C13)+SUMIFS(FairPlayPoints2,FairPlayTeams2,$C13)</f>
        <v>0</v>
      </c>
      <c r="W13" s="360" t="str">
        <f ca="1">IF($Y13&gt;0,"•","")</f>
        <v/>
      </c>
      <c r="Y13" s="25">
        <f ca="1">IF(AND(OR(TRUNC(GrpB!$V$11,4)=TRUNC(GrpB!$V$12,4),TRUNC(GrpB!$V$11,4)=TRUNC(GrpB!$V$13,4),TRUNC(GrpB!$V$11,4)=TRUNC(GrpB!$V$14,4)),VLOOKUP(GrpB!$P$11,GrpB!$P$4:$AC$7,14,0)),1,0)</f>
        <v>0</v>
      </c>
      <c r="AA13" s="25">
        <f ca="1">IF(VLOOKUP($C13,GrpB!$P$18:$X$21,9,0)+VLOOKUP($C13,GrpB!$P$18:$AD$21,15,0)&gt;0,MATCH($C13,GrpB!$P$18:$P$21,0),0)</f>
        <v>0</v>
      </c>
      <c r="AB13" s="25">
        <f ca="1">IF(VLOOKUP($C13,GrpB!$P$23:$X$26,9,0)+VLOOKUP($C13,GrpB!$P$23:$AD$26,15,0)&gt;0,MATCH($C13,GrpB!$P$23:$P$26,0),0)</f>
        <v>0</v>
      </c>
      <c r="AC13" s="25">
        <f ca="1">IF(VLOOKUP($C13,GrpB!$P$28:$X$31,9,0)+VLOOKUP($C13,GrpB!$P$28:$AD$31,15,0)&gt;0,MATCH($C13,GrpB!$P$28:$P$31,0),0)</f>
        <v>0</v>
      </c>
      <c r="AD13" s="25">
        <f ca="1">IF(VLOOKUP($C13,GrpB!$P$33:$X$36,9,0)+VLOOKUP($C13,GrpB!$P$33:$AD$36,15,0)&gt;0,MATCH($C13,GrpB!$P$33:$P$36,0),0)</f>
        <v>0</v>
      </c>
      <c r="AF13" s="25" t="str">
        <f t="array" aca="1" ref="AF13:AI15" ca="1">IF($AA17&gt;0,GrpB!$Q$18:$T$20,IF($AB17&gt;0,GrpB!$Q$23:$T$25,IF($AC17&gt;0,GrpB!$Q$28:$T$30,IF($AD17&gt;0,GrpB!$Q$33:$T$35,"0"))))</f>
        <v>0</v>
      </c>
      <c r="AG13" s="25" t="str">
        <f ca="1"/>
        <v>0</v>
      </c>
      <c r="AH13" s="25" t="str">
        <f ca="1"/>
        <v>0</v>
      </c>
      <c r="AI13" s="25" t="str">
        <f ca="1"/>
        <v>0</v>
      </c>
    </row>
    <row r="14" spans="2:35" ht="15.75" x14ac:dyDescent="0.25">
      <c r="B14" s="101" t="s">
        <v>33</v>
      </c>
      <c r="C14" s="100" t="str">
        <f ca="1">GrpB!$P$12</f>
        <v>Croatia</v>
      </c>
      <c r="D14" s="336">
        <f ca="1">GrpB!$Q$12</f>
        <v>0</v>
      </c>
      <c r="E14" s="337">
        <f ca="1">GrpB!$R$12</f>
        <v>0</v>
      </c>
      <c r="F14" s="341">
        <f ca="1">GrpB!$S$12</f>
        <v>0</v>
      </c>
      <c r="G14" s="102" t="s">
        <v>36</v>
      </c>
      <c r="H14" s="390">
        <f ca="1">GrpB!$T$12</f>
        <v>0</v>
      </c>
      <c r="I14" s="393">
        <f ca="1">GrpB!$U$12</f>
        <v>0</v>
      </c>
      <c r="L14" s="405" t="str">
        <f ca="1">GrpB!$AD$12</f>
        <v/>
      </c>
      <c r="M14" s="406" t="str">
        <f ca="1">GrpB!$AE$12</f>
        <v/>
      </c>
      <c r="N14" s="343"/>
      <c r="O14" s="343"/>
      <c r="P14" s="349" t="str">
        <f ca="1">IF($AE17=0,"",IF(INDEX($AA13:$AD16,2,$AE17)=0,"",INDEX($AF13:$AI15,INDEX($AA13:$AD16,2,$AE17),1)))</f>
        <v/>
      </c>
      <c r="Q14" s="350" t="str">
        <f ca="1">IF($AE17=0,"",IF(INDEX($AA13:$AD16,2,$AE17)=0,"",INDEX($AF13:$AI15,INDEX($AA13:$AD16,2,$AE17),2)))</f>
        <v/>
      </c>
      <c r="R14" s="351" t="str">
        <f ca="1">IF($AE17=0,"",IF(INDEX($AA13:$AD16,2,$AE17)=0,"",INDEX($AF13:$AI15,INDEX($AA13:$AD16,2,$AE17),3)))</f>
        <v/>
      </c>
      <c r="S14" s="352" t="s">
        <v>36</v>
      </c>
      <c r="T14" s="353" t="str">
        <f ca="1">IF($AE17=0,"",IF(INDEX($AA13:$AD16,2,$AE17)=0,"",INDEX($AF13:$AI15,INDEX($AA13:$AD16,2,$AE17),4)))</f>
        <v/>
      </c>
      <c r="V14" s="410">
        <f ca="1">SUMIFS(FairPlayPoints1,FairPlayTeams1,$C14)+SUMIFS(FairPlayPoints2,FairPlayTeams2,$C14)</f>
        <v>0</v>
      </c>
      <c r="W14" s="359" t="str">
        <f ca="1">IF($Y14&gt;0,"•","")</f>
        <v/>
      </c>
      <c r="Y14" s="25">
        <f ca="1">IF(AND(OR(TRUNC(GrpB!$V$12,4)=TRUNC(GrpB!$V$11,4),TRUNC(GrpB!$V$12,4)=TRUNC(GrpB!$V$13,4),TRUNC(GrpB!$V$12,4)=TRUNC(GrpB!$V$14,4)),VLOOKUP(GrpB!$P$12,GrpB!$P$4:$AC$7,14,0)),1,0)</f>
        <v>0</v>
      </c>
      <c r="AA14" s="25">
        <f ca="1">IF(VLOOKUP($C14,GrpB!$P$18:$X$21,9,0)+VLOOKUP($C14,GrpB!$P$18:$AD$21,15,0)&gt;0,MATCH($C14,GrpB!$P$18:$P$21,0),0)</f>
        <v>0</v>
      </c>
      <c r="AB14" s="25">
        <f ca="1">IF(VLOOKUP($C14,GrpB!$P$23:$X$26,9,0)+VLOOKUP($C14,GrpB!$P$23:$AD$26,15,0)&gt;0,MATCH($C14,GrpB!$P$23:$P$26,0),0)</f>
        <v>0</v>
      </c>
      <c r="AC14" s="25">
        <f ca="1">IF(VLOOKUP($C14,GrpB!$P$28:$X$31,9,0)+VLOOKUP($C14,GrpB!$P$28:$AD$31,15,0)&gt;0,MATCH($C14,GrpB!$P$28:$P$31,0),0)</f>
        <v>0</v>
      </c>
      <c r="AD14" s="25">
        <f ca="1">IF(VLOOKUP($C14,GrpB!$P$33:$X$36,9,0)+VLOOKUP($C14,GrpB!$P$33:$AD$36,15,0)&gt;0,MATCH($C14,GrpB!$P$33:$P$36,0),0)</f>
        <v>0</v>
      </c>
      <c r="AF14" s="25" t="str">
        <f ca="1"/>
        <v>0</v>
      </c>
      <c r="AG14" s="25" t="str">
        <f ca="1"/>
        <v>0</v>
      </c>
      <c r="AH14" s="25" t="str">
        <f ca="1"/>
        <v>0</v>
      </c>
      <c r="AI14" s="25" t="str">
        <f ca="1"/>
        <v>0</v>
      </c>
    </row>
    <row r="15" spans="2:35" ht="15.75" x14ac:dyDescent="0.25">
      <c r="B15" s="101" t="s">
        <v>34</v>
      </c>
      <c r="C15" s="100" t="str">
        <f ca="1">GrpB!$P$13</f>
        <v>Italy</v>
      </c>
      <c r="D15" s="336">
        <f ca="1">GrpB!$Q$13</f>
        <v>0</v>
      </c>
      <c r="E15" s="337">
        <f ca="1">GrpB!$R$13</f>
        <v>0</v>
      </c>
      <c r="F15" s="341">
        <f ca="1">GrpB!$S$13</f>
        <v>0</v>
      </c>
      <c r="G15" s="102" t="s">
        <v>36</v>
      </c>
      <c r="H15" s="390">
        <f ca="1">GrpB!$T$13</f>
        <v>0</v>
      </c>
      <c r="I15" s="393">
        <f ca="1">GrpB!$U$13</f>
        <v>0</v>
      </c>
      <c r="L15" s="405" t="str">
        <f ca="1">GrpB!$AD$13</f>
        <v/>
      </c>
      <c r="M15" s="406" t="str">
        <f ca="1">GrpB!$AE$13</f>
        <v/>
      </c>
      <c r="N15" s="343"/>
      <c r="O15" s="343"/>
      <c r="P15" s="349" t="str">
        <f ca="1">IF($AE17=0,"",IF(INDEX($AA13:$AD16,3,$AE17)=0,"",INDEX($AF13:$AI15,INDEX($AA13:$AD16,3,$AE17),1)))</f>
        <v/>
      </c>
      <c r="Q15" s="350" t="str">
        <f ca="1">IF($AE17=0,"",IF(INDEX($AA13:$AD16,3,$AE17)=0,"",INDEX($AF13:$AI15,INDEX($AA13:$AD16,3,$AE17),2)))</f>
        <v/>
      </c>
      <c r="R15" s="351" t="str">
        <f ca="1">IF($AE17=0,"",IF(INDEX($AA13:$AD16,3,$AE17)=0,"",INDEX($AF13:$AI15,INDEX($AA13:$AD16,3,$AE17),3)))</f>
        <v/>
      </c>
      <c r="S15" s="352" t="s">
        <v>36</v>
      </c>
      <c r="T15" s="353" t="str">
        <f ca="1">IF($AE17=0,"",IF(INDEX($AA13:$AD16,3,$AE17)=0,"",INDEX($AF13:$AI15,INDEX($AA13:$AD16,3,$AE17),4)))</f>
        <v/>
      </c>
      <c r="V15" s="410">
        <f ca="1">SUMIFS(FairPlayPoints1,FairPlayTeams1,$C15)+SUMIFS(FairPlayPoints2,FairPlayTeams2,$C15)</f>
        <v>0</v>
      </c>
      <c r="W15" s="359" t="str">
        <f ca="1">IF($Y15&gt;0,"•","")</f>
        <v/>
      </c>
      <c r="Y15" s="25">
        <f ca="1">IF(AND(OR(TRUNC(GrpB!$V$13,4)=TRUNC(GrpB!$V$11,4),TRUNC(GrpB!$V$13,4)=TRUNC(GrpB!$V$12,4),TRUNC(GrpB!$V$13,4)=TRUNC(GrpB!$V$14,4)),VLOOKUP(GrpB!$P$13,GrpB!$P$4:$AC$7,14,0)),1,0)</f>
        <v>0</v>
      </c>
      <c r="AA15" s="25">
        <f ca="1">IF(VLOOKUP($C15,GrpB!$P$18:$X$21,9,0)+VLOOKUP($C15,GrpB!$P$18:$AD$21,15,0)&gt;0,MATCH($C15,GrpB!$P$18:$P$21,0),0)</f>
        <v>0</v>
      </c>
      <c r="AB15" s="25">
        <f ca="1">IF(VLOOKUP($C15,GrpB!$P$23:$X$26,9,0)+VLOOKUP($C15,GrpB!$P$23:$AD$26,15,0)&gt;0,MATCH($C15,GrpB!$P$23:$P$26,0),0)</f>
        <v>0</v>
      </c>
      <c r="AC15" s="25">
        <f ca="1">IF(VLOOKUP($C15,GrpB!$P$28:$X$31,9,0)+VLOOKUP($C15,GrpB!$P$28:$AD$31,15,0)&gt;0,MATCH($C15,GrpB!$P$28:$P$31,0),0)</f>
        <v>0</v>
      </c>
      <c r="AD15" s="25">
        <f ca="1">IF(VLOOKUP($C15,GrpB!$P$33:$X$36,9,0)+VLOOKUP($C15,GrpB!$P$33:$AD$36,15,0)&gt;0,MATCH($C15,GrpB!$P$33:$P$36,0),0)</f>
        <v>0</v>
      </c>
      <c r="AF15" s="25" t="str">
        <f ca="1"/>
        <v>0</v>
      </c>
      <c r="AG15" s="25" t="str">
        <f ca="1"/>
        <v>0</v>
      </c>
      <c r="AH15" s="25" t="str">
        <f ca="1"/>
        <v>0</v>
      </c>
      <c r="AI15" s="25" t="str">
        <f ca="1"/>
        <v>0</v>
      </c>
    </row>
    <row r="16" spans="2:35" ht="16.5" thickBot="1" x14ac:dyDescent="0.3">
      <c r="B16" s="101" t="s">
        <v>35</v>
      </c>
      <c r="C16" s="100" t="str">
        <f ca="1">GrpB!$P$14</f>
        <v>Albania</v>
      </c>
      <c r="D16" s="338">
        <f ca="1">GrpB!$Q$14</f>
        <v>0</v>
      </c>
      <c r="E16" s="339">
        <f ca="1">GrpB!$R$14</f>
        <v>0</v>
      </c>
      <c r="F16" s="342">
        <f ca="1">GrpB!$S$14</f>
        <v>0</v>
      </c>
      <c r="G16" s="333" t="s">
        <v>36</v>
      </c>
      <c r="H16" s="391">
        <f ca="1">GrpB!$T$14</f>
        <v>0</v>
      </c>
      <c r="I16" s="394">
        <f ca="1">GrpB!$U$14</f>
        <v>0</v>
      </c>
      <c r="L16" s="407" t="str">
        <f ca="1">GrpB!$AD$14</f>
        <v/>
      </c>
      <c r="M16" s="408" t="str">
        <f ca="1">GrpB!$AE$14</f>
        <v/>
      </c>
      <c r="N16" s="343"/>
      <c r="O16" s="343"/>
      <c r="P16" s="354" t="str">
        <f ca="1">IF($AE17=0,"",IF(INDEX($AA13:$AD16,4,$AE17)=0,"",INDEX($AF13:$AI15,INDEX($AA13:$AD16,4,$AE17),1)))</f>
        <v/>
      </c>
      <c r="Q16" s="355" t="str">
        <f ca="1">IF($AE17=0,"",IF(INDEX($AA13:$AD16,4,$AE17)=0,"",INDEX($AF13:$AI15,INDEX($AA13:$AD16,4,$AE17),2)))</f>
        <v/>
      </c>
      <c r="R16" s="356" t="str">
        <f ca="1">IF($AE17=0,"",IF(INDEX($AA13:$AD16,4,$AE17)=0,"",INDEX($AF13:$AI15,INDEX($AA13:$AD16,4,$AE17),3)))</f>
        <v/>
      </c>
      <c r="S16" s="357" t="s">
        <v>36</v>
      </c>
      <c r="T16" s="358" t="str">
        <f ca="1">IF($AE17=0,"",IF(INDEX($AA13:$AD16,4,$AE17)=0,"",INDEX($AF13:$AI15,INDEX($AA13:$AD16,4,$AE17),4)))</f>
        <v/>
      </c>
      <c r="V16" s="411">
        <f ca="1">SUMIFS(FairPlayPoints1,FairPlayTeams1,$C16)+SUMIFS(FairPlayPoints2,FairPlayTeams2,$C16)</f>
        <v>0</v>
      </c>
      <c r="W16" s="361" t="str">
        <f ca="1">IF($Y16&gt;0,"•","")</f>
        <v/>
      </c>
      <c r="Y16" s="25">
        <f ca="1">IF(AND(OR(TRUNC(GrpB!$V$14,4)=TRUNC(GrpB!$V$11,4),TRUNC(GrpB!$V$14,4)=TRUNC(GrpB!$V$12,4),TRUNC(GrpB!$V$14,4)=TRUNC(GrpB!$V$13,4)),VLOOKUP(GrpB!$P$14,GrpB!$P$4:$AC$7,14,0)),1,0)</f>
        <v>0</v>
      </c>
      <c r="AA16" s="25">
        <f ca="1">IF(VLOOKUP($C16,GrpB!$P$18:$X$21,9,0)+VLOOKUP($C16,GrpB!$P$18:$AD$21,15,0)&gt;0,MATCH($C16,GrpB!$P$18:$P$21,0),0)</f>
        <v>0</v>
      </c>
      <c r="AB16" s="25">
        <f ca="1">IF(VLOOKUP($C16,GrpB!$P$23:$X$26,9,0)+VLOOKUP($C16,GrpB!$P$23:$AD$26,15,0)&gt;0,MATCH($C16,GrpB!$P$23:$P$26,0),0)</f>
        <v>0</v>
      </c>
      <c r="AC16" s="25">
        <f ca="1">IF(VLOOKUP($C16,GrpB!$P$28:$X$31,9,0)+VLOOKUP($C16,GrpB!$P$28:$AD$31,15,0)&gt;0,MATCH($C16,GrpB!$P$28:$P$31,0),0)</f>
        <v>0</v>
      </c>
      <c r="AD16" s="25">
        <f ca="1">IF(VLOOKUP($C16,GrpB!$P$33:$X$36,9,0)+VLOOKUP($C16,GrpB!$P$33:$AD$36,15,0)&gt;0,MATCH($C16,GrpB!$P$33:$P$36,0),0)</f>
        <v>0</v>
      </c>
    </row>
    <row r="17" spans="2:35" x14ac:dyDescent="0.25">
      <c r="AA17" s="103">
        <f ca="1">SUM(AA13:AA16)</f>
        <v>0</v>
      </c>
      <c r="AB17" s="103">
        <f t="shared" ref="AB17:AD17" ca="1" si="1">SUM(AB13:AB16)</f>
        <v>0</v>
      </c>
      <c r="AC17" s="103">
        <f t="shared" ca="1" si="1"/>
        <v>0</v>
      </c>
      <c r="AD17" s="103">
        <f t="shared" ca="1" si="1"/>
        <v>0</v>
      </c>
      <c r="AE17" s="25">
        <f t="array" aca="1" ref="AE17" ca="1">MAX(IF($AA17:$AD17&gt;0,COLUMN($AA17:$AD17)-COLUMN(Z$1),0))</f>
        <v>0</v>
      </c>
    </row>
    <row r="18" spans="2:35" ht="15.75" thickBot="1" x14ac:dyDescent="0.3"/>
    <row r="19" spans="2:35" ht="19.5" thickBot="1" x14ac:dyDescent="0.35">
      <c r="B19" s="318" t="str">
        <f ca="1">IF(OR($AE25&gt;0,$L21&lt;&gt;"",$L22&lt;&gt;"",$L23&lt;&gt;""),"","")</f>
        <v/>
      </c>
      <c r="C19" s="315" t="str">
        <f>Language!$E$95&amp;" C"</f>
        <v>Group C</v>
      </c>
      <c r="D19" s="977" t="str">
        <f>Language!$E$103</f>
        <v>Total</v>
      </c>
      <c r="E19" s="977"/>
      <c r="F19" s="977"/>
      <c r="G19" s="977"/>
      <c r="H19" s="977"/>
      <c r="I19" s="977"/>
      <c r="J19" s="978" t="str">
        <f>Language!$E$106</f>
        <v>Dir. Comp.(2)</v>
      </c>
      <c r="K19" s="977"/>
      <c r="L19" s="977"/>
      <c r="M19" s="977"/>
      <c r="N19" s="977"/>
      <c r="O19" s="979"/>
      <c r="P19" s="978" t="str">
        <f>Language!$E$107</f>
        <v>Dir. Comp.(3)</v>
      </c>
      <c r="Q19" s="977"/>
      <c r="R19" s="977"/>
      <c r="S19" s="977"/>
      <c r="T19" s="979"/>
      <c r="U19" s="316"/>
      <c r="V19" s="548"/>
      <c r="W19" s="317"/>
    </row>
    <row r="20" spans="2:35" ht="15.75" thickBot="1" x14ac:dyDescent="0.3">
      <c r="D20" s="99" t="str">
        <f>Language!$E$97</f>
        <v>Pts</v>
      </c>
      <c r="E20" s="25" t="str">
        <f>Language!$E$98</f>
        <v>GD</v>
      </c>
      <c r="F20" s="980" t="str">
        <f>Language!$E$99</f>
        <v>Goals</v>
      </c>
      <c r="G20" s="980"/>
      <c r="H20" s="980"/>
      <c r="I20" s="25" t="str">
        <f>Language!$E$100</f>
        <v>Wins</v>
      </c>
      <c r="L20" s="99" t="str">
        <f>Language!$E$97</f>
        <v>Pts</v>
      </c>
      <c r="M20" s="99" t="str">
        <f>Language!$E$101</f>
        <v>Pen</v>
      </c>
      <c r="N20" s="99"/>
      <c r="O20" s="99"/>
      <c r="P20" s="99" t="str">
        <f>Language!$E$97</f>
        <v>Pts</v>
      </c>
      <c r="Q20" s="25" t="str">
        <f>Language!$E$98</f>
        <v>GD</v>
      </c>
      <c r="R20" s="980" t="str">
        <f>Language!$E$99</f>
        <v>Goals</v>
      </c>
      <c r="S20" s="980"/>
      <c r="T20" s="980"/>
      <c r="V20" s="25" t="str">
        <f>Language!$E$104</f>
        <v>Fair Play</v>
      </c>
      <c r="W20" s="107" t="str">
        <f>Language!$E$105</f>
        <v>Not clear</v>
      </c>
    </row>
    <row r="21" spans="2:35" ht="15.75" x14ac:dyDescent="0.25">
      <c r="B21" s="101" t="s">
        <v>32</v>
      </c>
      <c r="C21" s="100" t="str">
        <f ca="1">GrpC!$P$11</f>
        <v>Slovenia</v>
      </c>
      <c r="D21" s="334">
        <f ca="1">GrpC!$Q$11</f>
        <v>0</v>
      </c>
      <c r="E21" s="335">
        <f ca="1">GrpC!$R$11</f>
        <v>0</v>
      </c>
      <c r="F21" s="340">
        <f ca="1">GrpC!$S$11</f>
        <v>0</v>
      </c>
      <c r="G21" s="332" t="s">
        <v>36</v>
      </c>
      <c r="H21" s="389">
        <f ca="1">GrpC!$T$11</f>
        <v>0</v>
      </c>
      <c r="I21" s="392">
        <f ca="1">GrpC!$U$11</f>
        <v>0</v>
      </c>
      <c r="L21" s="403" t="str">
        <f ca="1">GrpC!$AD$11</f>
        <v/>
      </c>
      <c r="M21" s="404" t="str">
        <f ca="1">GrpC!$AE$11</f>
        <v/>
      </c>
      <c r="N21" s="343"/>
      <c r="O21" s="343"/>
      <c r="P21" s="344" t="str">
        <f ca="1">IF($AE25=0,"",IF(INDEX($AA21:$AD24,1,$AE25)=0,"",INDEX($AF21:$AI23,INDEX($AA21:$AD24,1,$AE25),1)))</f>
        <v/>
      </c>
      <c r="Q21" s="345" t="str">
        <f ca="1">IF($AE25=0,"",IF(INDEX($AA21:$AD24,1,$AE25)=0,"",INDEX($AF21:$AI23,INDEX($AA21:$AD24,1,$AE25),2)))</f>
        <v/>
      </c>
      <c r="R21" s="346" t="str">
        <f ca="1">IF($AE25=0,"",IF(INDEX($AA21:$AD24,1,$AE25)=0,"",INDEX($AF21:$AI23,INDEX($AA21:$AD24,1,$AE25),3)))</f>
        <v/>
      </c>
      <c r="S21" s="347" t="s">
        <v>36</v>
      </c>
      <c r="T21" s="348" t="str">
        <f ca="1">IF($AE25=0,"",IF(INDEX($AA21:$AD24,1,$AE25)=0,"",INDEX($AF21:$AI23,INDEX($AA21:$AD24,1,$AE25),4)))</f>
        <v/>
      </c>
      <c r="V21" s="409">
        <f ca="1">SUMIFS(FairPlayPoints1,FairPlayTeams1,$C21)+SUMIFS(FairPlayPoints2,FairPlayTeams2,$C21)</f>
        <v>0</v>
      </c>
      <c r="W21" s="360" t="str">
        <f ca="1">IF($Y21&gt;0,"•","")</f>
        <v/>
      </c>
      <c r="Y21" s="25">
        <f ca="1">IF(AND(OR(TRUNC(GrpC!$V$11,4)=TRUNC(GrpC!$V$12,4),TRUNC(GrpC!$V$11,4)=TRUNC(GrpC!$V$13,4),TRUNC(GrpC!$V$11,4)=TRUNC(GrpC!$V$14,4)),VLOOKUP(GrpC!$P$11,GrpC!$P$4:$AC$7,14,0)),1,0)</f>
        <v>0</v>
      </c>
      <c r="AA21" s="25">
        <f ca="1">IF(VLOOKUP($C21,GrpC!$P$18:$X$21,9,0)+VLOOKUP($C21,GrpC!$P$18:$AD$21,15,0)&gt;0,MATCH($C21,GrpC!$P$18:$P$21,0),0)</f>
        <v>0</v>
      </c>
      <c r="AB21" s="25">
        <f ca="1">IF(VLOOKUP($C21,GrpC!$P$23:$X$26,9,0)+VLOOKUP($C21,GrpC!$P$23:$AD$26,15,0)&gt;0,MATCH($C21,GrpC!$P$23:$P$26,0),0)</f>
        <v>0</v>
      </c>
      <c r="AC21" s="25">
        <f ca="1">IF(VLOOKUP($C21,GrpC!$P$28:$X$31,9,0)+VLOOKUP($C21,GrpC!$P$28:$AD$31,15,0)&gt;0,MATCH($C21,GrpC!$P$28:$P$31,0),0)</f>
        <v>0</v>
      </c>
      <c r="AD21" s="25">
        <f ca="1">IF(VLOOKUP($C21,GrpC!$P$33:$X$36,9,0)+VLOOKUP($C21,GrpC!$P$33:$AD$36,15,0)&gt;0,MATCH($C21,GrpC!$P$33:$P$36,0),0)</f>
        <v>0</v>
      </c>
      <c r="AF21" s="25" t="str">
        <f t="array" aca="1" ref="AF21:AI23" ca="1">IF($AA25&gt;0,GrpC!$Q$18:$T$20,IF($AB25&gt;0,GrpC!$Q$23:$T$25,IF($AC25&gt;0,GrpC!$Q$28:$T$30,IF($AD25&gt;0,GrpC!$Q$33:$T$35,"0"))))</f>
        <v>0</v>
      </c>
      <c r="AG21" s="25" t="str">
        <f ca="1"/>
        <v>0</v>
      </c>
      <c r="AH21" s="25" t="str">
        <f ca="1"/>
        <v>0</v>
      </c>
      <c r="AI21" s="25" t="str">
        <f ca="1"/>
        <v>0</v>
      </c>
    </row>
    <row r="22" spans="2:35" ht="15.75" x14ac:dyDescent="0.25">
      <c r="B22" s="101" t="s">
        <v>33</v>
      </c>
      <c r="C22" s="100" t="str">
        <f ca="1">GrpC!$P$12</f>
        <v>Denmark</v>
      </c>
      <c r="D22" s="336">
        <f ca="1">GrpC!$Q$12</f>
        <v>0</v>
      </c>
      <c r="E22" s="337">
        <f ca="1">GrpC!$R$12</f>
        <v>0</v>
      </c>
      <c r="F22" s="341">
        <f ca="1">GrpC!$S$12</f>
        <v>0</v>
      </c>
      <c r="G22" s="102" t="s">
        <v>36</v>
      </c>
      <c r="H22" s="390">
        <f ca="1">GrpC!$T$12</f>
        <v>0</v>
      </c>
      <c r="I22" s="393">
        <f ca="1">GrpC!$U$12</f>
        <v>0</v>
      </c>
      <c r="L22" s="405" t="str">
        <f ca="1">GrpC!$AD$12</f>
        <v/>
      </c>
      <c r="M22" s="406" t="str">
        <f ca="1">GrpC!$AE$12</f>
        <v/>
      </c>
      <c r="N22" s="343"/>
      <c r="O22" s="343"/>
      <c r="P22" s="349" t="str">
        <f ca="1">IF($AE25=0,"",IF(INDEX($AA21:$AD24,2,$AE25)=0,"",INDEX($AF21:$AI23,INDEX($AA21:$AD24,2,$AE25),1)))</f>
        <v/>
      </c>
      <c r="Q22" s="350" t="str">
        <f ca="1">IF($AE25=0,"",IF(INDEX($AA21:$AD24,2,$AE25)=0,"",INDEX($AF21:$AI23,INDEX($AA21:$AD24,2,$AE25),2)))</f>
        <v/>
      </c>
      <c r="R22" s="351" t="str">
        <f ca="1">IF($AE25=0,"",IF(INDEX($AA21:$AD24,2,$AE25)=0,"",INDEX($AF21:$AI23,INDEX($AA21:$AD24,2,$AE25),3)))</f>
        <v/>
      </c>
      <c r="S22" s="352" t="s">
        <v>36</v>
      </c>
      <c r="T22" s="353" t="str">
        <f ca="1">IF($AE25=0,"",IF(INDEX($AA21:$AD24,2,$AE25)=0,"",INDEX($AF21:$AI23,INDEX($AA21:$AD24,2,$AE25),4)))</f>
        <v/>
      </c>
      <c r="V22" s="410">
        <f ca="1">SUMIFS(FairPlayPoints1,FairPlayTeams1,$C22)+SUMIFS(FairPlayPoints2,FairPlayTeams2,$C22)</f>
        <v>0</v>
      </c>
      <c r="W22" s="359" t="str">
        <f ca="1">IF($Y22&gt;0,"•","")</f>
        <v/>
      </c>
      <c r="Y22" s="25">
        <f ca="1">IF(AND(OR(TRUNC(GrpC!$V$12,4)=TRUNC(GrpC!$V$11,4),TRUNC(GrpC!$V$12,4)=TRUNC(GrpC!$V$13,4),TRUNC(GrpC!$V$12,4)=TRUNC(GrpC!$V$14,4)),VLOOKUP(GrpC!$P$12,GrpC!$P$4:$AC$7,14,0)),1,0)</f>
        <v>0</v>
      </c>
      <c r="AA22" s="25">
        <f ca="1">IF(VLOOKUP($C22,GrpC!$P$18:$X$21,9,0)+VLOOKUP($C22,GrpC!$P$18:$AD$21,15,0)&gt;0,MATCH($C22,GrpC!$P$18:$P$21,0),0)</f>
        <v>0</v>
      </c>
      <c r="AB22" s="25">
        <f ca="1">IF(VLOOKUP($C22,GrpC!$P$23:$X$26,9,0)+VLOOKUP($C22,GrpC!$P$23:$AD$26,15,0)&gt;0,MATCH($C22,GrpC!$P$23:$P$26,0),0)</f>
        <v>0</v>
      </c>
      <c r="AC22" s="25">
        <f ca="1">IF(VLOOKUP($C22,GrpC!$P$28:$X$31,9,0)+VLOOKUP($C22,GrpC!$P$28:$AD$31,15,0)&gt;0,MATCH($C22,GrpC!$P$28:$P$31,0),0)</f>
        <v>0</v>
      </c>
      <c r="AD22" s="25">
        <f ca="1">IF(VLOOKUP($C22,GrpC!$P$33:$X$36,9,0)+VLOOKUP($C22,GrpC!$P$33:$AD$36,15,0)&gt;0,MATCH($C22,GrpC!$P$33:$P$36,0),0)</f>
        <v>0</v>
      </c>
      <c r="AF22" s="25" t="str">
        <f ca="1"/>
        <v>0</v>
      </c>
      <c r="AG22" s="25" t="str">
        <f ca="1"/>
        <v>0</v>
      </c>
      <c r="AH22" s="25" t="str">
        <f ca="1"/>
        <v>0</v>
      </c>
      <c r="AI22" s="25" t="str">
        <f ca="1"/>
        <v>0</v>
      </c>
    </row>
    <row r="23" spans="2:35" ht="15.75" x14ac:dyDescent="0.25">
      <c r="B23" s="101" t="s">
        <v>34</v>
      </c>
      <c r="C23" s="100" t="str">
        <f ca="1">GrpC!$P$13</f>
        <v>Serbia</v>
      </c>
      <c r="D23" s="336">
        <f ca="1">GrpC!$Q$13</f>
        <v>0</v>
      </c>
      <c r="E23" s="337">
        <f ca="1">GrpC!$R$13</f>
        <v>0</v>
      </c>
      <c r="F23" s="341">
        <f ca="1">GrpC!$S$13</f>
        <v>0</v>
      </c>
      <c r="G23" s="102" t="s">
        <v>36</v>
      </c>
      <c r="H23" s="390">
        <f ca="1">GrpC!$T$13</f>
        <v>0</v>
      </c>
      <c r="I23" s="393">
        <f ca="1">GrpC!$U$13</f>
        <v>0</v>
      </c>
      <c r="L23" s="405" t="str">
        <f ca="1">GrpC!$AD$13</f>
        <v/>
      </c>
      <c r="M23" s="406" t="str">
        <f ca="1">GrpC!$AE$13</f>
        <v/>
      </c>
      <c r="N23" s="343"/>
      <c r="O23" s="343"/>
      <c r="P23" s="349" t="str">
        <f ca="1">IF($AE25=0,"",IF(INDEX($AA21:$AD24,3,$AE25)=0,"",INDEX($AF21:$AI23,INDEX($AA21:$AD24,3,$AE25),1)))</f>
        <v/>
      </c>
      <c r="Q23" s="350" t="str">
        <f ca="1">IF($AE25=0,"",IF(INDEX($AA21:$AD24,3,$AE25)=0,"",INDEX($AF21:$AI23,INDEX($AA21:$AD24,3,$AE25),2)))</f>
        <v/>
      </c>
      <c r="R23" s="351" t="str">
        <f ca="1">IF($AE25=0,"",IF(INDEX($AA21:$AD24,3,$AE25)=0,"",INDEX($AF21:$AI23,INDEX($AA21:$AD24,3,$AE25),3)))</f>
        <v/>
      </c>
      <c r="S23" s="352" t="s">
        <v>36</v>
      </c>
      <c r="T23" s="353" t="str">
        <f ca="1">IF($AE25=0,"",IF(INDEX($AA21:$AD24,3,$AE25)=0,"",INDEX($AF21:$AI23,INDEX($AA21:$AD24,3,$AE25),4)))</f>
        <v/>
      </c>
      <c r="V23" s="410">
        <f ca="1">SUMIFS(FairPlayPoints1,FairPlayTeams1,$C23)+SUMIFS(FairPlayPoints2,FairPlayTeams2,$C23)</f>
        <v>0</v>
      </c>
      <c r="W23" s="359" t="str">
        <f ca="1">IF($Y23&gt;0,"•","")</f>
        <v/>
      </c>
      <c r="Y23" s="25">
        <f ca="1">IF(AND(OR(TRUNC(GrpC!$V$13,4)=TRUNC(GrpC!$V$11,4),TRUNC(GrpC!$V$13,4)=TRUNC(GrpC!$V$12,4),TRUNC(GrpC!$V$13,4)=TRUNC(GrpC!$V$14,4)),VLOOKUP(GrpC!$P$13,GrpC!$P$4:$AC$7,14,0)),1,0)</f>
        <v>0</v>
      </c>
      <c r="AA23" s="25">
        <f ca="1">IF(VLOOKUP($C23,GrpC!$P$18:$X$21,9,0)+VLOOKUP($C23,GrpC!$P$18:$AD$21,15,0)&gt;0,MATCH($C23,GrpC!$P$18:$P$21,0),0)</f>
        <v>0</v>
      </c>
      <c r="AB23" s="25">
        <f ca="1">IF(VLOOKUP($C23,GrpC!$P$23:$X$26,9,0)+VLOOKUP($C23,GrpC!$P$23:$AD$26,15,0)&gt;0,MATCH($C23,GrpC!$P$23:$P$26,0),0)</f>
        <v>0</v>
      </c>
      <c r="AC23" s="25">
        <f ca="1">IF(VLOOKUP($C23,GrpC!$P$28:$X$31,9,0)+VLOOKUP($C23,GrpC!$P$28:$AD$31,15,0)&gt;0,MATCH($C23,GrpC!$P$28:$P$31,0),0)</f>
        <v>0</v>
      </c>
      <c r="AD23" s="25">
        <f ca="1">IF(VLOOKUP($C23,GrpC!$P$33:$X$36,9,0)+VLOOKUP($C23,GrpC!$P$33:$AD$36,15,0)&gt;0,MATCH($C23,GrpC!$P$33:$P$36,0),0)</f>
        <v>0</v>
      </c>
      <c r="AF23" s="25" t="str">
        <f ca="1"/>
        <v>0</v>
      </c>
      <c r="AG23" s="25" t="str">
        <f ca="1"/>
        <v>0</v>
      </c>
      <c r="AH23" s="25" t="str">
        <f ca="1"/>
        <v>0</v>
      </c>
      <c r="AI23" s="25" t="str">
        <f ca="1"/>
        <v>0</v>
      </c>
    </row>
    <row r="24" spans="2:35" ht="16.5" thickBot="1" x14ac:dyDescent="0.3">
      <c r="B24" s="101" t="s">
        <v>35</v>
      </c>
      <c r="C24" s="100" t="str">
        <f ca="1">GrpC!$P$14</f>
        <v>England</v>
      </c>
      <c r="D24" s="338">
        <f ca="1">GrpC!$Q$14</f>
        <v>0</v>
      </c>
      <c r="E24" s="339">
        <f ca="1">GrpC!$R$14</f>
        <v>0</v>
      </c>
      <c r="F24" s="342">
        <f ca="1">GrpC!$S$14</f>
        <v>0</v>
      </c>
      <c r="G24" s="333" t="s">
        <v>36</v>
      </c>
      <c r="H24" s="391">
        <f ca="1">GrpC!$T$14</f>
        <v>0</v>
      </c>
      <c r="I24" s="394">
        <f ca="1">GrpC!$U$14</f>
        <v>0</v>
      </c>
      <c r="L24" s="407" t="str">
        <f ca="1">GrpC!$AD$14</f>
        <v/>
      </c>
      <c r="M24" s="408" t="str">
        <f ca="1">GrpC!$AE$14</f>
        <v/>
      </c>
      <c r="N24" s="343"/>
      <c r="O24" s="343"/>
      <c r="P24" s="354" t="str">
        <f ca="1">IF($AE25=0,"",IF(INDEX($AA21:$AD24,4,$AE25)=0,"",INDEX($AF21:$AI23,INDEX($AA21:$AD24,4,$AE25),1)))</f>
        <v/>
      </c>
      <c r="Q24" s="355" t="str">
        <f ca="1">IF($AE25=0,"",IF(INDEX($AA21:$AD24,4,$AE25)=0,"",INDEX($AF21:$AI23,INDEX($AA21:$AD24,4,$AE25),2)))</f>
        <v/>
      </c>
      <c r="R24" s="356" t="str">
        <f ca="1">IF($AE25=0,"",IF(INDEX($AA21:$AD24,4,$AE25)=0,"",INDEX($AF21:$AI23,INDEX($AA21:$AD24,4,$AE25),3)))</f>
        <v/>
      </c>
      <c r="S24" s="357" t="s">
        <v>36</v>
      </c>
      <c r="T24" s="358" t="str">
        <f ca="1">IF($AE25=0,"",IF(INDEX($AA21:$AD24,4,$AE25)=0,"",INDEX($AF21:$AI23,INDEX($AA21:$AD24,4,$AE25),4)))</f>
        <v/>
      </c>
      <c r="V24" s="411">
        <f ca="1">SUMIFS(FairPlayPoints1,FairPlayTeams1,$C24)+SUMIFS(FairPlayPoints2,FairPlayTeams2,$C24)</f>
        <v>0</v>
      </c>
      <c r="W24" s="361" t="str">
        <f ca="1">IF($Y24&gt;0,"•","")</f>
        <v/>
      </c>
      <c r="Y24" s="25">
        <f ca="1">IF(AND(OR(TRUNC(GrpC!$V$14,4)=TRUNC(GrpC!$V$11,4),TRUNC(GrpC!$V$14,4)=TRUNC(GrpC!$V$12,4),TRUNC(GrpC!$V$14,4)=TRUNC(GrpC!$V$13,4)),VLOOKUP(GrpC!$P$14,GrpC!$P$4:$AC$7,14,0)),1,0)</f>
        <v>0</v>
      </c>
      <c r="AA24" s="25">
        <f ca="1">IF(VLOOKUP($C24,GrpC!$P$18:$X$21,9,0)+VLOOKUP($C24,GrpC!$P$18:$AD$21,15,0)&gt;0,MATCH($C24,GrpC!$P$18:$P$21,0),0)</f>
        <v>0</v>
      </c>
      <c r="AB24" s="25">
        <f ca="1">IF(VLOOKUP($C24,GrpC!$P$23:$X$26,9,0)+VLOOKUP($C24,GrpC!$P$23:$AD$26,15,0)&gt;0,MATCH($C24,GrpC!$P$23:$P$26,0),0)</f>
        <v>0</v>
      </c>
      <c r="AC24" s="25">
        <f ca="1">IF(VLOOKUP($C24,GrpC!$P$28:$X$31,9,0)+VLOOKUP($C24,GrpC!$P$28:$AD$31,15,0)&gt;0,MATCH($C24,GrpC!$P$28:$P$31,0),0)</f>
        <v>0</v>
      </c>
      <c r="AD24" s="25">
        <f ca="1">IF(VLOOKUP($C24,GrpC!$P$33:$X$36,9,0)+VLOOKUP($C24,GrpC!$P$33:$AD$36,15,0)&gt;0,MATCH($C24,GrpC!$P$33:$P$36,0),0)</f>
        <v>0</v>
      </c>
    </row>
    <row r="25" spans="2:35" x14ac:dyDescent="0.25">
      <c r="AA25" s="103">
        <f ca="1">SUM(AA21:AA24)</f>
        <v>0</v>
      </c>
      <c r="AB25" s="103">
        <f t="shared" ref="AB25:AD25" ca="1" si="2">SUM(AB21:AB24)</f>
        <v>0</v>
      </c>
      <c r="AC25" s="103">
        <f t="shared" ca="1" si="2"/>
        <v>0</v>
      </c>
      <c r="AD25" s="103">
        <f t="shared" ca="1" si="2"/>
        <v>0</v>
      </c>
      <c r="AE25" s="25">
        <f t="array" aca="1" ref="AE25" ca="1">MAX(IF($AA25:$AD25&gt;0,COLUMN($AA25:$AD25)-COLUMN(Z$1),0))</f>
        <v>0</v>
      </c>
    </row>
    <row r="26" spans="2:35" ht="15.75" thickBot="1" x14ac:dyDescent="0.3"/>
    <row r="27" spans="2:35" ht="19.5" thickBot="1" x14ac:dyDescent="0.35">
      <c r="B27" s="318" t="str">
        <f ca="1">IF(OR($AE33&gt;0,$L29&lt;&gt;"",$L30&lt;&gt;"",$L31&lt;&gt;""),"","")</f>
        <v/>
      </c>
      <c r="C27" s="315" t="str">
        <f>Language!$E$95&amp;" D"</f>
        <v>Group D</v>
      </c>
      <c r="D27" s="977" t="str">
        <f>Language!$E$103</f>
        <v>Total</v>
      </c>
      <c r="E27" s="977"/>
      <c r="F27" s="977"/>
      <c r="G27" s="977"/>
      <c r="H27" s="977"/>
      <c r="I27" s="977"/>
      <c r="J27" s="978" t="str">
        <f>Language!$E$106</f>
        <v>Dir. Comp.(2)</v>
      </c>
      <c r="K27" s="977"/>
      <c r="L27" s="977"/>
      <c r="M27" s="977"/>
      <c r="N27" s="977"/>
      <c r="O27" s="979"/>
      <c r="P27" s="978" t="str">
        <f>Language!$E$107</f>
        <v>Dir. Comp.(3)</v>
      </c>
      <c r="Q27" s="977"/>
      <c r="R27" s="977"/>
      <c r="S27" s="977"/>
      <c r="T27" s="979"/>
      <c r="U27" s="316"/>
      <c r="V27" s="548"/>
      <c r="W27" s="317"/>
    </row>
    <row r="28" spans="2:35" ht="15.75" thickBot="1" x14ac:dyDescent="0.3">
      <c r="D28" s="99" t="str">
        <f>Language!$E$97</f>
        <v>Pts</v>
      </c>
      <c r="E28" s="25" t="str">
        <f>Language!$E$98</f>
        <v>GD</v>
      </c>
      <c r="F28" s="980" t="str">
        <f>Language!$E$99</f>
        <v>Goals</v>
      </c>
      <c r="G28" s="980"/>
      <c r="H28" s="980"/>
      <c r="I28" s="25" t="str">
        <f>Language!$E$100</f>
        <v>Wins</v>
      </c>
      <c r="L28" s="99" t="str">
        <f>Language!$E$97</f>
        <v>Pts</v>
      </c>
      <c r="M28" s="99" t="str">
        <f>Language!$E$101</f>
        <v>Pen</v>
      </c>
      <c r="N28" s="99"/>
      <c r="O28" s="99"/>
      <c r="P28" s="99" t="str">
        <f>Language!$E$97</f>
        <v>Pts</v>
      </c>
      <c r="Q28" s="25" t="str">
        <f>Language!$E$98</f>
        <v>GD</v>
      </c>
      <c r="R28" s="980" t="str">
        <f>Language!$E$99</f>
        <v>Goals</v>
      </c>
      <c r="S28" s="980"/>
      <c r="T28" s="980"/>
      <c r="V28" s="25" t="str">
        <f>Language!$E$104</f>
        <v>Fair Play</v>
      </c>
      <c r="W28" s="107" t="str">
        <f>Language!$E$105</f>
        <v>Not clear</v>
      </c>
    </row>
    <row r="29" spans="2:35" ht="15.75" x14ac:dyDescent="0.25">
      <c r="B29" s="101" t="s">
        <v>32</v>
      </c>
      <c r="C29" s="100" t="str">
        <f ca="1">GrpD!$P$11</f>
        <v>Poland</v>
      </c>
      <c r="D29" s="334">
        <f ca="1">GrpD!$Q$11</f>
        <v>0</v>
      </c>
      <c r="E29" s="335">
        <f ca="1">GrpD!$R$11</f>
        <v>0</v>
      </c>
      <c r="F29" s="340">
        <f ca="1">GrpD!$S$11</f>
        <v>0</v>
      </c>
      <c r="G29" s="332" t="s">
        <v>36</v>
      </c>
      <c r="H29" s="389">
        <f ca="1">GrpD!$T$11</f>
        <v>0</v>
      </c>
      <c r="I29" s="392">
        <f ca="1">GrpD!$U$11</f>
        <v>0</v>
      </c>
      <c r="L29" s="403" t="str">
        <f ca="1">GrpD!$AD$11</f>
        <v/>
      </c>
      <c r="M29" s="404" t="str">
        <f ca="1">GrpD!$AE$11</f>
        <v/>
      </c>
      <c r="N29" s="343"/>
      <c r="O29" s="343"/>
      <c r="P29" s="344" t="str">
        <f ca="1">IF($AE33=0,"",IF(INDEX($AA29:$AD32,1,$AE33)=0,"",INDEX($AF29:$AI31,INDEX($AA29:$AD32,1,$AE33),1)))</f>
        <v/>
      </c>
      <c r="Q29" s="345" t="str">
        <f ca="1">IF($AE33=0,"",IF(INDEX($AA29:$AD32,1,$AE33)=0,"",INDEX($AF29:$AI31,INDEX($AA29:$AD32,1,$AE33),2)))</f>
        <v/>
      </c>
      <c r="R29" s="346" t="str">
        <f ca="1">IF($AE33=0,"",IF(INDEX($AA29:$AD32,1,$AE33)=0,"",INDEX($AF29:$AI31,INDEX($AA29:$AD32,1,$AE33),3)))</f>
        <v/>
      </c>
      <c r="S29" s="347" t="s">
        <v>36</v>
      </c>
      <c r="T29" s="348" t="str">
        <f ca="1">IF($AE33=0,"",IF(INDEX($AA29:$AD32,1,$AE33)=0,"",INDEX($AF29:$AI31,INDEX($AA29:$AD32,1,$AE33),4)))</f>
        <v/>
      </c>
      <c r="V29" s="409">
        <f ca="1">SUMIFS(FairPlayPoints1,FairPlayTeams1,$C29)+SUMIFS(FairPlayPoints2,FairPlayTeams2,$C29)</f>
        <v>0</v>
      </c>
      <c r="W29" s="360" t="str">
        <f ca="1">IF($Y29&gt;0,"•","")</f>
        <v/>
      </c>
      <c r="Y29" s="25">
        <f ca="1">IF(AND(OR(TRUNC(GrpD!$V$11,4)=TRUNC(GrpD!$V$12,4),TRUNC(GrpD!$V$11,4)=TRUNC(GrpD!$V$13,4),TRUNC(GrpD!$V$11,4)=TRUNC(GrpD!$V$14,4)),VLOOKUP(GrpD!$P$11,GrpD!$P$4:$AC$7,14,0)),1,0)</f>
        <v>0</v>
      </c>
      <c r="AA29" s="25">
        <f ca="1">IF(VLOOKUP($C29,GrpD!$P$18:$X$21,9,0)+VLOOKUP($C29,GrpD!$P$18:$AD$21,15,0)&gt;0,MATCH($C29,GrpD!$P$18:$P$21,0),0)</f>
        <v>0</v>
      </c>
      <c r="AB29" s="25">
        <f ca="1">IF(VLOOKUP($C29,GrpD!$P$23:$X$26,9,0)+VLOOKUP($C29,GrpD!$P$23:$AD$26,15,0)&gt;0,MATCH($C29,GrpD!$P$23:$P$26,0),0)</f>
        <v>0</v>
      </c>
      <c r="AC29" s="25">
        <f ca="1">IF(VLOOKUP($C29,GrpD!$P$28:$X$31,9,0)+VLOOKUP($C29,GrpD!$P$28:$AD$31,15,0)&gt;0,MATCH($C29,GrpD!$P$28:$P$31,0),0)</f>
        <v>0</v>
      </c>
      <c r="AD29" s="25">
        <f ca="1">IF(VLOOKUP($C29,GrpD!$P$33:$X$36,9,0)+VLOOKUP($C29,GrpD!$P$33:$AD$36,15,0)&gt;0,MATCH($C29,GrpD!$P$33:$P$36,0),0)</f>
        <v>0</v>
      </c>
      <c r="AF29" s="25" t="str">
        <f t="array" aca="1" ref="AF29:AI31" ca="1">IF($AA33&gt;0,GrpD!$Q$18:$T$20,IF($AB33&gt;0,GrpD!$Q$23:$T$25,IF($AC33&gt;0,GrpD!$Q$28:$T$30,IF($AD33&gt;0,GrpD!$Q$33:$T$35,"0"))))</f>
        <v>0</v>
      </c>
      <c r="AG29" s="25" t="str">
        <f ca="1"/>
        <v>0</v>
      </c>
      <c r="AH29" s="25" t="str">
        <f ca="1"/>
        <v>0</v>
      </c>
      <c r="AI29" s="25" t="str">
        <f ca="1"/>
        <v>0</v>
      </c>
    </row>
    <row r="30" spans="2:35" ht="15.75" x14ac:dyDescent="0.25">
      <c r="B30" s="101" t="s">
        <v>33</v>
      </c>
      <c r="C30" s="100" t="str">
        <f ca="1">GrpD!$P$12</f>
        <v>Netherlands</v>
      </c>
      <c r="D30" s="336">
        <f ca="1">GrpD!$Q$12</f>
        <v>0</v>
      </c>
      <c r="E30" s="337">
        <f ca="1">GrpD!$R$12</f>
        <v>0</v>
      </c>
      <c r="F30" s="341">
        <f ca="1">GrpD!$S$12</f>
        <v>0</v>
      </c>
      <c r="G30" s="102" t="s">
        <v>36</v>
      </c>
      <c r="H30" s="390">
        <f ca="1">GrpD!$T$12</f>
        <v>0</v>
      </c>
      <c r="I30" s="393">
        <f ca="1">GrpD!$U$12</f>
        <v>0</v>
      </c>
      <c r="L30" s="405" t="str">
        <f ca="1">GrpD!$AD$12</f>
        <v/>
      </c>
      <c r="M30" s="406" t="str">
        <f ca="1">GrpD!$AE$12</f>
        <v/>
      </c>
      <c r="N30" s="343"/>
      <c r="O30" s="343"/>
      <c r="P30" s="349" t="str">
        <f ca="1">IF($AE33=0,"",IF(INDEX($AA29:$AD32,2,$AE33)=0,"",INDEX($AF29:$AI31,INDEX($AA29:$AD32,2,$AE33),1)))</f>
        <v/>
      </c>
      <c r="Q30" s="350" t="str">
        <f ca="1">IF($AE33=0,"",IF(INDEX($AA29:$AD32,2,$AE33)=0,"",INDEX($AF29:$AI31,INDEX($AA29:$AD32,2,$AE33),2)))</f>
        <v/>
      </c>
      <c r="R30" s="351" t="str">
        <f ca="1">IF($AE33=0,"",IF(INDEX($AA29:$AD32,2,$AE33)=0,"",INDEX($AF29:$AI31,INDEX($AA29:$AD32,2,$AE33),3)))</f>
        <v/>
      </c>
      <c r="S30" s="352" t="s">
        <v>36</v>
      </c>
      <c r="T30" s="353" t="str">
        <f ca="1">IF($AE33=0,"",IF(INDEX($AA29:$AD32,2,$AE33)=0,"",INDEX($AF29:$AI31,INDEX($AA29:$AD32,2,$AE33),4)))</f>
        <v/>
      </c>
      <c r="V30" s="410">
        <f ca="1">SUMIFS(FairPlayPoints1,FairPlayTeams1,$C30)+SUMIFS(FairPlayPoints2,FairPlayTeams2,$C30)</f>
        <v>0</v>
      </c>
      <c r="W30" s="359" t="str">
        <f ca="1">IF($Y30&gt;0,"•","")</f>
        <v/>
      </c>
      <c r="Y30" s="25">
        <f ca="1">IF(AND(OR(TRUNC(GrpD!$V$12,4)=TRUNC(GrpD!$V$11,4),TRUNC(GrpD!$V$12,4)=TRUNC(GrpD!$V$13,4),TRUNC(GrpD!$V$12,4)=TRUNC(GrpD!$V$14,4)),VLOOKUP(GrpD!$P$12,GrpD!$P$4:$AC$7,14,0)),1,0)</f>
        <v>0</v>
      </c>
      <c r="AA30" s="25">
        <f ca="1">IF(VLOOKUP($C30,GrpD!$P$18:$X$21,9,0)+VLOOKUP($C30,GrpD!$P$18:$AD$21,15,0)&gt;0,MATCH($C30,GrpD!$P$18:$P$21,0),0)</f>
        <v>0</v>
      </c>
      <c r="AB30" s="25">
        <f ca="1">IF(VLOOKUP($C30,GrpD!$P$23:$X$26,9,0)+VLOOKUP($C30,GrpD!$P$23:$AD$26,15,0)&gt;0,MATCH($C30,GrpD!$P$23:$P$26,0),0)</f>
        <v>0</v>
      </c>
      <c r="AC30" s="25">
        <f ca="1">IF(VLOOKUP($C30,GrpD!$P$28:$X$31,9,0)+VLOOKUP($C30,GrpD!$P$28:$AD$31,15,0)&gt;0,MATCH($C30,GrpD!$P$28:$P$31,0),0)</f>
        <v>0</v>
      </c>
      <c r="AD30" s="25">
        <f ca="1">IF(VLOOKUP($C30,GrpD!$P$33:$X$36,9,0)+VLOOKUP($C30,GrpD!$P$33:$AD$36,15,0)&gt;0,MATCH($C30,GrpD!$P$33:$P$36,0),0)</f>
        <v>0</v>
      </c>
      <c r="AF30" s="25" t="str">
        <f ca="1"/>
        <v>0</v>
      </c>
      <c r="AG30" s="25" t="str">
        <f ca="1"/>
        <v>0</v>
      </c>
      <c r="AH30" s="25" t="str">
        <f ca="1"/>
        <v>0</v>
      </c>
      <c r="AI30" s="25" t="str">
        <f ca="1"/>
        <v>0</v>
      </c>
    </row>
    <row r="31" spans="2:35" ht="15.75" x14ac:dyDescent="0.25">
      <c r="B31" s="101" t="s">
        <v>34</v>
      </c>
      <c r="C31" s="100" t="str">
        <f ca="1">GrpD!$P$13</f>
        <v>Austria</v>
      </c>
      <c r="D31" s="336">
        <f ca="1">GrpD!$Q$13</f>
        <v>0</v>
      </c>
      <c r="E31" s="337">
        <f ca="1">GrpD!$R$13</f>
        <v>0</v>
      </c>
      <c r="F31" s="341">
        <f ca="1">GrpD!$S$13</f>
        <v>0</v>
      </c>
      <c r="G31" s="102" t="s">
        <v>36</v>
      </c>
      <c r="H31" s="390">
        <f ca="1">GrpD!$T$13</f>
        <v>0</v>
      </c>
      <c r="I31" s="393">
        <f ca="1">GrpD!$U$13</f>
        <v>0</v>
      </c>
      <c r="L31" s="405" t="str">
        <f ca="1">GrpD!$AD$13</f>
        <v/>
      </c>
      <c r="M31" s="406" t="str">
        <f ca="1">GrpD!$AE$13</f>
        <v/>
      </c>
      <c r="N31" s="343"/>
      <c r="O31" s="343"/>
      <c r="P31" s="349" t="str">
        <f ca="1">IF($AE33=0,"",IF(INDEX($AA29:$AD32,3,$AE33)=0,"",INDEX($AF29:$AI31,INDEX($AA29:$AD32,3,$AE33),1)))</f>
        <v/>
      </c>
      <c r="Q31" s="350" t="str">
        <f ca="1">IF($AE33=0,"",IF(INDEX($AA29:$AD32,3,$AE33)=0,"",INDEX($AF29:$AI31,INDEX($AA29:$AD32,3,$AE33),2)))</f>
        <v/>
      </c>
      <c r="R31" s="351" t="str">
        <f ca="1">IF($AE33=0,"",IF(INDEX($AA29:$AD32,3,$AE33)=0,"",INDEX($AF29:$AI31,INDEX($AA29:$AD32,3,$AE33),3)))</f>
        <v/>
      </c>
      <c r="S31" s="352" t="s">
        <v>36</v>
      </c>
      <c r="T31" s="353" t="str">
        <f ca="1">IF($AE33=0,"",IF(INDEX($AA29:$AD32,3,$AE33)=0,"",INDEX($AF29:$AI31,INDEX($AA29:$AD32,3,$AE33),4)))</f>
        <v/>
      </c>
      <c r="V31" s="410">
        <f ca="1">SUMIFS(FairPlayPoints1,FairPlayTeams1,$C31)+SUMIFS(FairPlayPoints2,FairPlayTeams2,$C31)</f>
        <v>0</v>
      </c>
      <c r="W31" s="359" t="str">
        <f ca="1">IF($Y31&gt;0,"•","")</f>
        <v/>
      </c>
      <c r="Y31" s="25">
        <f ca="1">IF(AND(OR(TRUNC(GrpD!$V$13,4)=TRUNC(GrpD!$V$11,4),TRUNC(GrpD!$V$13,4)=TRUNC(GrpD!$V$12,4),TRUNC(GrpD!$V$13,4)=TRUNC(GrpD!$V$14,4)),VLOOKUP(GrpD!$P$13,GrpD!$P$4:$AC$7,14,0)),1,0)</f>
        <v>0</v>
      </c>
      <c r="AA31" s="25">
        <f ca="1">IF(VLOOKUP($C31,GrpD!$P$18:$X$21,9,0)+VLOOKUP($C31,GrpD!$P$18:$AD$21,15,0)&gt;0,MATCH($C31,GrpD!$P$18:$P$21,0),0)</f>
        <v>0</v>
      </c>
      <c r="AB31" s="25">
        <f ca="1">IF(VLOOKUP($C31,GrpD!$P$23:$X$26,9,0)+VLOOKUP($C31,GrpD!$P$23:$AD$26,15,0)&gt;0,MATCH($C31,GrpD!$P$23:$P$26,0),0)</f>
        <v>0</v>
      </c>
      <c r="AC31" s="25">
        <f ca="1">IF(VLOOKUP($C31,GrpD!$P$28:$X$31,9,0)+VLOOKUP($C31,GrpD!$P$28:$AD$31,15,0)&gt;0,MATCH($C31,GrpD!$P$28:$P$31,0),0)</f>
        <v>0</v>
      </c>
      <c r="AD31" s="25">
        <f ca="1">IF(VLOOKUP($C31,GrpD!$P$33:$X$36,9,0)+VLOOKUP($C31,GrpD!$P$33:$AD$36,15,0)&gt;0,MATCH($C31,GrpD!$P$33:$P$36,0),0)</f>
        <v>0</v>
      </c>
      <c r="AF31" s="25" t="str">
        <f ca="1"/>
        <v>0</v>
      </c>
      <c r="AG31" s="25" t="str">
        <f ca="1"/>
        <v>0</v>
      </c>
      <c r="AH31" s="25" t="str">
        <f ca="1"/>
        <v>0</v>
      </c>
      <c r="AI31" s="25" t="str">
        <f ca="1"/>
        <v>0</v>
      </c>
    </row>
    <row r="32" spans="2:35" ht="16.5" thickBot="1" x14ac:dyDescent="0.3">
      <c r="B32" s="101" t="s">
        <v>35</v>
      </c>
      <c r="C32" s="100" t="str">
        <f ca="1">GrpD!$P$14</f>
        <v>France</v>
      </c>
      <c r="D32" s="338">
        <f ca="1">GrpD!$Q$14</f>
        <v>0</v>
      </c>
      <c r="E32" s="339">
        <f ca="1">GrpD!$R$14</f>
        <v>0</v>
      </c>
      <c r="F32" s="342">
        <f ca="1">GrpD!$S$14</f>
        <v>0</v>
      </c>
      <c r="G32" s="333" t="s">
        <v>36</v>
      </c>
      <c r="H32" s="391">
        <f ca="1">GrpD!$T$14</f>
        <v>0</v>
      </c>
      <c r="I32" s="394">
        <f ca="1">GrpD!$U$14</f>
        <v>0</v>
      </c>
      <c r="L32" s="407" t="str">
        <f ca="1">GrpD!$AD$14</f>
        <v/>
      </c>
      <c r="M32" s="408" t="str">
        <f ca="1">GrpD!$AE$14</f>
        <v/>
      </c>
      <c r="N32" s="343"/>
      <c r="O32" s="343"/>
      <c r="P32" s="354" t="str">
        <f ca="1">IF($AE33=0,"",IF(INDEX($AA29:$AD32,4,$AE33)=0,"",INDEX($AF29:$AI31,INDEX($AA29:$AD32,4,$AE33),1)))</f>
        <v/>
      </c>
      <c r="Q32" s="355" t="str">
        <f ca="1">IF($AE33=0,"",IF(INDEX($AA29:$AD32,4,$AE33)=0,"",INDEX($AF29:$AI31,INDEX($AA29:$AD32,4,$AE33),2)))</f>
        <v/>
      </c>
      <c r="R32" s="356" t="str">
        <f ca="1">IF($AE33=0,"",IF(INDEX($AA29:$AD32,4,$AE33)=0,"",INDEX($AF29:$AI31,INDEX($AA29:$AD32,4,$AE33),3)))</f>
        <v/>
      </c>
      <c r="S32" s="357" t="s">
        <v>36</v>
      </c>
      <c r="T32" s="358" t="str">
        <f ca="1">IF($AE33=0,"",IF(INDEX($AA29:$AD32,4,$AE33)=0,"",INDEX($AF29:$AI31,INDEX($AA29:$AD32,4,$AE33),4)))</f>
        <v/>
      </c>
      <c r="V32" s="411">
        <f ca="1">SUMIFS(FairPlayPoints1,FairPlayTeams1,$C32)+SUMIFS(FairPlayPoints2,FairPlayTeams2,$C32)</f>
        <v>0</v>
      </c>
      <c r="W32" s="361" t="str">
        <f ca="1">IF($Y32&gt;0,"•","")</f>
        <v/>
      </c>
      <c r="Y32" s="25">
        <f ca="1">IF(AND(OR(TRUNC(GrpD!$V$14,4)=TRUNC(GrpD!$V$11,4),TRUNC(GrpD!$V$14,4)=TRUNC(GrpD!$V$12,4),TRUNC(GrpD!$V$14,4)=TRUNC(GrpD!$V$13,4)),VLOOKUP(GrpD!$P$14,GrpD!$P$4:$AC$7,14,0)),1,0)</f>
        <v>0</v>
      </c>
      <c r="AA32" s="25">
        <f ca="1">IF(VLOOKUP($C32,GrpD!$P$18:$X$21,9,0)+VLOOKUP($C32,GrpD!$P$18:$AD$21,15,0)&gt;0,MATCH($C32,GrpD!$P$18:$P$21,0),0)</f>
        <v>0</v>
      </c>
      <c r="AB32" s="25">
        <f ca="1">IF(VLOOKUP($C32,GrpD!$P$23:$X$26,9,0)+VLOOKUP($C32,GrpD!$P$23:$AD$26,15,0)&gt;0,MATCH($C32,GrpD!$P$23:$P$26,0),0)</f>
        <v>0</v>
      </c>
      <c r="AC32" s="25">
        <f ca="1">IF(VLOOKUP($C32,GrpD!$P$28:$X$31,9,0)+VLOOKUP($C32,GrpD!$P$28:$AD$31,15,0)&gt;0,MATCH($C32,GrpD!$P$28:$P$31,0),0)</f>
        <v>0</v>
      </c>
      <c r="AD32" s="25">
        <f ca="1">IF(VLOOKUP($C32,GrpD!$P$33:$X$36,9,0)+VLOOKUP($C32,GrpD!$P$33:$AD$36,15,0)&gt;0,MATCH($C32,GrpD!$P$33:$P$36,0),0)</f>
        <v>0</v>
      </c>
    </row>
    <row r="33" spans="2:35" x14ac:dyDescent="0.25">
      <c r="AA33" s="103">
        <f ca="1">SUM(AA29:AA32)</f>
        <v>0</v>
      </c>
      <c r="AB33" s="103">
        <f t="shared" ref="AB33:AD33" ca="1" si="3">SUM(AB29:AB32)</f>
        <v>0</v>
      </c>
      <c r="AC33" s="103">
        <f t="shared" ca="1" si="3"/>
        <v>0</v>
      </c>
      <c r="AD33" s="103">
        <f t="shared" ca="1" si="3"/>
        <v>0</v>
      </c>
      <c r="AE33" s="25">
        <f t="array" aca="1" ref="AE33" ca="1">MAX(IF($AA33:$AD33&gt;0,COLUMN($AA33:$AD33)-COLUMN(Z$1),0))</f>
        <v>0</v>
      </c>
    </row>
    <row r="34" spans="2:35" ht="15.75" thickBot="1" x14ac:dyDescent="0.3"/>
    <row r="35" spans="2:35" ht="19.5" thickBot="1" x14ac:dyDescent="0.35">
      <c r="B35" s="318" t="str">
        <f ca="1">IF(OR($AE41&gt;0,$L37&lt;&gt;"",$L38&lt;&gt;"",$L39&lt;&gt;""),"","")</f>
        <v/>
      </c>
      <c r="C35" s="315" t="str">
        <f>Language!$E$95&amp;" E"</f>
        <v>Group E</v>
      </c>
      <c r="D35" s="977" t="str">
        <f>Language!$E$103</f>
        <v>Total</v>
      </c>
      <c r="E35" s="977"/>
      <c r="F35" s="977"/>
      <c r="G35" s="977"/>
      <c r="H35" s="977"/>
      <c r="I35" s="977"/>
      <c r="J35" s="978" t="str">
        <f>Language!$E$106</f>
        <v>Dir. Comp.(2)</v>
      </c>
      <c r="K35" s="977"/>
      <c r="L35" s="977"/>
      <c r="M35" s="977"/>
      <c r="N35" s="977"/>
      <c r="O35" s="979"/>
      <c r="P35" s="978" t="str">
        <f>Language!$E$107</f>
        <v>Dir. Comp.(3)</v>
      </c>
      <c r="Q35" s="977"/>
      <c r="R35" s="977"/>
      <c r="S35" s="977"/>
      <c r="T35" s="979"/>
      <c r="U35" s="316"/>
      <c r="V35" s="548"/>
      <c r="W35" s="317"/>
    </row>
    <row r="36" spans="2:35" ht="15.75" thickBot="1" x14ac:dyDescent="0.3">
      <c r="D36" s="99" t="str">
        <f>Language!$E$97</f>
        <v>Pts</v>
      </c>
      <c r="E36" s="25" t="str">
        <f>Language!$E$98</f>
        <v>GD</v>
      </c>
      <c r="F36" s="980" t="str">
        <f>Language!$E$99</f>
        <v>Goals</v>
      </c>
      <c r="G36" s="980"/>
      <c r="H36" s="980"/>
      <c r="I36" s="25" t="str">
        <f>Language!$E$100</f>
        <v>Wins</v>
      </c>
      <c r="L36" s="99" t="str">
        <f>Language!$E$97</f>
        <v>Pts</v>
      </c>
      <c r="M36" s="99" t="str">
        <f>Language!$E$101</f>
        <v>Pen</v>
      </c>
      <c r="N36" s="99"/>
      <c r="O36" s="99"/>
      <c r="P36" s="99" t="str">
        <f>Language!$E$97</f>
        <v>Pts</v>
      </c>
      <c r="Q36" s="25" t="str">
        <f>Language!$E$98</f>
        <v>GD</v>
      </c>
      <c r="R36" s="980" t="str">
        <f>Language!$E$99</f>
        <v>Goals</v>
      </c>
      <c r="S36" s="980"/>
      <c r="T36" s="980"/>
      <c r="V36" s="25" t="str">
        <f>Language!$E$104</f>
        <v>Fair Play</v>
      </c>
      <c r="W36" s="107" t="str">
        <f>Language!$E$105</f>
        <v>Not clear</v>
      </c>
    </row>
    <row r="37" spans="2:35" ht="15.75" x14ac:dyDescent="0.25">
      <c r="B37" s="101" t="s">
        <v>32</v>
      </c>
      <c r="C37" s="100" t="str">
        <f ca="1">GrpE!$P$11</f>
        <v>Belgium</v>
      </c>
      <c r="D37" s="334">
        <f ca="1">GrpE!$Q$11</f>
        <v>0</v>
      </c>
      <c r="E37" s="335">
        <f ca="1">GrpE!$R$11</f>
        <v>0</v>
      </c>
      <c r="F37" s="340">
        <f ca="1">GrpE!$S$11</f>
        <v>0</v>
      </c>
      <c r="G37" s="332" t="s">
        <v>36</v>
      </c>
      <c r="H37" s="389">
        <f ca="1">GrpE!$T$11</f>
        <v>0</v>
      </c>
      <c r="I37" s="392">
        <f ca="1">GrpE!$U$11</f>
        <v>0</v>
      </c>
      <c r="L37" s="403" t="str">
        <f ca="1">GrpE!$AD$11</f>
        <v/>
      </c>
      <c r="M37" s="404" t="str">
        <f ca="1">GrpE!$AE$11</f>
        <v/>
      </c>
      <c r="N37" s="343"/>
      <c r="O37" s="343"/>
      <c r="P37" s="344" t="str">
        <f ca="1">IF($AE41=0,"",IF(INDEX($AA37:$AD40,1,$AE41)=0,"",INDEX($AF37:$AI39,INDEX($AA37:$AD40,1,$AE41),1)))</f>
        <v/>
      </c>
      <c r="Q37" s="345" t="str">
        <f ca="1">IF($AE41=0,"",IF(INDEX($AA37:$AD40,1,$AE41)=0,"",INDEX($AF37:$AI39,INDEX($AA37:$AD40,1,$AE41),2)))</f>
        <v/>
      </c>
      <c r="R37" s="346" t="str">
        <f ca="1">IF($AE41=0,"",IF(INDEX($AA37:$AD40,1,$AE41)=0,"",INDEX($AF37:$AI39,INDEX($AA37:$AD40,1,$AE41),3)))</f>
        <v/>
      </c>
      <c r="S37" s="347" t="s">
        <v>36</v>
      </c>
      <c r="T37" s="348" t="str">
        <f ca="1">IF($AE41=0,"",IF(INDEX($AA37:$AD40,1,$AE41)=0,"",INDEX($AF37:$AI39,INDEX($AA37:$AD40,1,$AE41),4)))</f>
        <v/>
      </c>
      <c r="V37" s="409">
        <f ca="1">SUMIFS(FairPlayPoints1,FairPlayTeams1,$C37)+SUMIFS(FairPlayPoints2,FairPlayTeams2,$C37)</f>
        <v>0</v>
      </c>
      <c r="W37" s="360" t="str">
        <f ca="1">IF($Y37&gt;0,"•","")</f>
        <v/>
      </c>
      <c r="Y37" s="25">
        <f ca="1">IF(AND(OR(TRUNC(GrpE!$V$11,4)=TRUNC(GrpE!$V$12,4),TRUNC(GrpE!$V$11,4)=TRUNC(GrpE!$V$13,4),TRUNC(GrpE!$V$11,4)=TRUNC(GrpE!$V$14,4)),VLOOKUP(GrpE!$P$11,GrpE!$P$4:$AC$7,14,0)),1,0)</f>
        <v>0</v>
      </c>
      <c r="AA37" s="25">
        <f ca="1">IF(VLOOKUP($C37,GrpE!$P$18:$X$21,9,0)+VLOOKUP($C37,GrpE!$P$18:$AD$21,15,0)&gt;0,MATCH($C37,GrpE!$P$18:$P$21,0),0)</f>
        <v>0</v>
      </c>
      <c r="AB37" s="25">
        <f ca="1">IF(VLOOKUP($C37,GrpE!$P$23:$X$26,9,0)+VLOOKUP($C37,GrpE!$P$23:$AD$26,15,0)&gt;0,MATCH($C37,GrpE!$P$23:$P$26,0),0)</f>
        <v>0</v>
      </c>
      <c r="AC37" s="25">
        <f ca="1">IF(VLOOKUP($C37,GrpE!$P$28:$X$31,9,0)+VLOOKUP($C37,GrpE!$P$28:$AD$31,15,0)&gt;0,MATCH($C37,GrpE!$P$28:$P$31,0),0)</f>
        <v>0</v>
      </c>
      <c r="AD37" s="25">
        <f ca="1">IF(VLOOKUP($C37,GrpE!$P$33:$X$36,9,0)+VLOOKUP($C37,GrpE!$P$33:$AD$36,15,0)&gt;0,MATCH($C37,GrpE!$P$33:$P$36,0),0)</f>
        <v>0</v>
      </c>
      <c r="AF37" s="25" t="str">
        <f t="array" aca="1" ref="AF37:AI39" ca="1">IF($AA41&gt;0,GrpE!$Q$18:$T$20,IF($AB41&gt;0,GrpE!$Q$23:$T$25,IF($AC41&gt;0,GrpE!$Q$28:$T$30,IF($AD41&gt;0,GrpE!$Q$33:$T$35,"0"))))</f>
        <v>0</v>
      </c>
      <c r="AG37" s="25" t="str">
        <f ca="1"/>
        <v>0</v>
      </c>
      <c r="AH37" s="25" t="str">
        <f ca="1"/>
        <v>0</v>
      </c>
      <c r="AI37" s="25" t="str">
        <f ca="1"/>
        <v>0</v>
      </c>
    </row>
    <row r="38" spans="2:35" ht="15.75" x14ac:dyDescent="0.25">
      <c r="B38" s="101" t="s">
        <v>33</v>
      </c>
      <c r="C38" s="100" t="str">
        <f ca="1">GrpE!$P$12</f>
        <v>Slovakia</v>
      </c>
      <c r="D38" s="336">
        <f ca="1">GrpE!$Q$12</f>
        <v>0</v>
      </c>
      <c r="E38" s="337">
        <f ca="1">GrpE!$R$12</f>
        <v>0</v>
      </c>
      <c r="F38" s="341">
        <f ca="1">GrpE!$S$12</f>
        <v>0</v>
      </c>
      <c r="G38" s="102" t="s">
        <v>36</v>
      </c>
      <c r="H38" s="390">
        <f ca="1">GrpE!$T$12</f>
        <v>0</v>
      </c>
      <c r="I38" s="393">
        <f ca="1">GrpE!$U$12</f>
        <v>0</v>
      </c>
      <c r="L38" s="405" t="str">
        <f ca="1">GrpE!$AD$12</f>
        <v/>
      </c>
      <c r="M38" s="406" t="str">
        <f ca="1">GrpE!$AE$12</f>
        <v/>
      </c>
      <c r="N38" s="343"/>
      <c r="O38" s="343"/>
      <c r="P38" s="349" t="str">
        <f ca="1">IF($AE41=0,"",IF(INDEX($AA37:$AD40,2,$AE41)=0,"",INDEX($AF37:$AI39,INDEX($AA37:$AD40,2,$AE41),1)))</f>
        <v/>
      </c>
      <c r="Q38" s="350" t="str">
        <f ca="1">IF($AE41=0,"",IF(INDEX($AA37:$AD40,2,$AE41)=0,"",INDEX($AF37:$AI39,INDEX($AA37:$AD40,2,$AE41),2)))</f>
        <v/>
      </c>
      <c r="R38" s="351" t="str">
        <f ca="1">IF($AE41=0,"",IF(INDEX($AA37:$AD40,2,$AE41)=0,"",INDEX($AF37:$AI39,INDEX($AA37:$AD40,2,$AE41),3)))</f>
        <v/>
      </c>
      <c r="S38" s="352" t="s">
        <v>36</v>
      </c>
      <c r="T38" s="353" t="str">
        <f ca="1">IF($AE41=0,"",IF(INDEX($AA37:$AD40,2,$AE41)=0,"",INDEX($AF37:$AI39,INDEX($AA37:$AD40,2,$AE41),4)))</f>
        <v/>
      </c>
      <c r="V38" s="410">
        <f ca="1">SUMIFS(FairPlayPoints1,FairPlayTeams1,$C38)+SUMIFS(FairPlayPoints2,FairPlayTeams2,$C38)</f>
        <v>0</v>
      </c>
      <c r="W38" s="359" t="str">
        <f ca="1">IF($Y38&gt;0,"•","")</f>
        <v/>
      </c>
      <c r="Y38" s="25">
        <f ca="1">IF(AND(OR(TRUNC(GrpE!$V$12,4)=TRUNC(GrpE!$V$11,4),TRUNC(GrpE!$V$12,4)=TRUNC(GrpE!$V$13,4),TRUNC(GrpE!$V$12,4)=TRUNC(GrpE!$V$14,4)),VLOOKUP(GrpE!$P$12,GrpE!$P$4:$AC$7,14,0)),1,0)</f>
        <v>0</v>
      </c>
      <c r="AA38" s="25">
        <f ca="1">IF(VLOOKUP($C38,GrpE!$P$18:$X$21,9,0)+VLOOKUP($C38,GrpE!$P$18:$AD$21,15,0)&gt;0,MATCH($C38,GrpE!$P$18:$P$21,0),0)</f>
        <v>0</v>
      </c>
      <c r="AB38" s="25">
        <f ca="1">IF(VLOOKUP($C38,GrpE!$P$23:$X$26,9,0)+VLOOKUP($C38,GrpE!$P$23:$AD$26,15,0)&gt;0,MATCH($C38,GrpE!$P$23:$P$26,0),0)</f>
        <v>0</v>
      </c>
      <c r="AC38" s="25">
        <f ca="1">IF(VLOOKUP($C38,GrpE!$P$28:$X$31,9,0)+VLOOKUP($C38,GrpE!$P$28:$AD$31,15,0)&gt;0,MATCH($C38,GrpE!$P$28:$P$31,0),0)</f>
        <v>0</v>
      </c>
      <c r="AD38" s="25">
        <f ca="1">IF(VLOOKUP($C38,GrpE!$P$33:$X$36,9,0)+VLOOKUP($C38,GrpE!$P$33:$AD$36,15,0)&gt;0,MATCH($C38,GrpE!$P$33:$P$36,0),0)</f>
        <v>0</v>
      </c>
      <c r="AF38" s="25" t="str">
        <f ca="1"/>
        <v>0</v>
      </c>
      <c r="AG38" s="25" t="str">
        <f ca="1"/>
        <v>0</v>
      </c>
      <c r="AH38" s="25" t="str">
        <f ca="1"/>
        <v>0</v>
      </c>
      <c r="AI38" s="25" t="str">
        <f ca="1"/>
        <v>0</v>
      </c>
    </row>
    <row r="39" spans="2:35" ht="15.75" x14ac:dyDescent="0.25">
      <c r="B39" s="101" t="s">
        <v>34</v>
      </c>
      <c r="C39" s="100" t="str">
        <f ca="1">GrpE!$P$13</f>
        <v>Romania</v>
      </c>
      <c r="D39" s="336">
        <f ca="1">GrpE!$Q$13</f>
        <v>0</v>
      </c>
      <c r="E39" s="337">
        <f ca="1">GrpE!$R$13</f>
        <v>0</v>
      </c>
      <c r="F39" s="341">
        <f ca="1">GrpE!$S$13</f>
        <v>0</v>
      </c>
      <c r="G39" s="102" t="s">
        <v>36</v>
      </c>
      <c r="H39" s="390">
        <f ca="1">GrpE!$T$13</f>
        <v>0</v>
      </c>
      <c r="I39" s="393">
        <f ca="1">GrpE!$U$13</f>
        <v>0</v>
      </c>
      <c r="L39" s="405" t="str">
        <f ca="1">GrpE!$AD$13</f>
        <v/>
      </c>
      <c r="M39" s="406" t="str">
        <f ca="1">GrpE!$AE$13</f>
        <v/>
      </c>
      <c r="N39" s="343"/>
      <c r="O39" s="343"/>
      <c r="P39" s="349" t="str">
        <f ca="1">IF($AE41=0,"",IF(INDEX($AA37:$AD40,3,$AE41)=0,"",INDEX($AF37:$AI39,INDEX($AA37:$AD40,3,$AE41),1)))</f>
        <v/>
      </c>
      <c r="Q39" s="350" t="str">
        <f ca="1">IF($AE41=0,"",IF(INDEX($AA37:$AD40,3,$AE41)=0,"",INDEX($AF37:$AI39,INDEX($AA37:$AD40,3,$AE41),2)))</f>
        <v/>
      </c>
      <c r="R39" s="351" t="str">
        <f ca="1">IF($AE41=0,"",IF(INDEX($AA37:$AD40,3,$AE41)=0,"",INDEX($AF37:$AI39,INDEX($AA37:$AD40,3,$AE41),3)))</f>
        <v/>
      </c>
      <c r="S39" s="352" t="s">
        <v>36</v>
      </c>
      <c r="T39" s="353" t="str">
        <f ca="1">IF($AE41=0,"",IF(INDEX($AA37:$AD40,3,$AE41)=0,"",INDEX($AF37:$AI39,INDEX($AA37:$AD40,3,$AE41),4)))</f>
        <v/>
      </c>
      <c r="V39" s="410">
        <f ca="1">SUMIFS(FairPlayPoints1,FairPlayTeams1,$C39)+SUMIFS(FairPlayPoints2,FairPlayTeams2,$C39)</f>
        <v>0</v>
      </c>
      <c r="W39" s="359" t="str">
        <f ca="1">IF($Y39&gt;0,"•","")</f>
        <v/>
      </c>
      <c r="Y39" s="25">
        <f ca="1">IF(AND(OR(TRUNC(GrpE!$V$13,4)=TRUNC(GrpE!$V$11,4),TRUNC(GrpE!$V$13,4)=TRUNC(GrpE!$V$12,4),TRUNC(GrpE!$V$13,4)=TRUNC(GrpE!$V$14,4)),VLOOKUP(GrpE!$P$13,GrpE!$P$4:$AC$7,14,0)),1,0)</f>
        <v>0</v>
      </c>
      <c r="AA39" s="25">
        <f ca="1">IF(VLOOKUP($C39,GrpE!$P$18:$X$21,9,0)+VLOOKUP($C39,GrpE!$P$18:$AD$21,15,0)&gt;0,MATCH($C39,GrpE!$P$18:$P$21,0),0)</f>
        <v>0</v>
      </c>
      <c r="AB39" s="25">
        <f ca="1">IF(VLOOKUP($C39,GrpE!$P$23:$X$26,9,0)+VLOOKUP($C39,GrpE!$P$23:$AD$26,15,0)&gt;0,MATCH($C39,GrpE!$P$23:$P$26,0),0)</f>
        <v>0</v>
      </c>
      <c r="AC39" s="25">
        <f ca="1">IF(VLOOKUP($C39,GrpE!$P$28:$X$31,9,0)+VLOOKUP($C39,GrpE!$P$28:$AD$31,15,0)&gt;0,MATCH($C39,GrpE!$P$28:$P$31,0),0)</f>
        <v>0</v>
      </c>
      <c r="AD39" s="25">
        <f ca="1">IF(VLOOKUP($C39,GrpE!$P$33:$X$36,9,0)+VLOOKUP($C39,GrpE!$P$33:$AD$36,15,0)&gt;0,MATCH($C39,GrpE!$P$33:$P$36,0),0)</f>
        <v>0</v>
      </c>
      <c r="AF39" s="25" t="str">
        <f ca="1"/>
        <v>0</v>
      </c>
      <c r="AG39" s="25" t="str">
        <f ca="1"/>
        <v>0</v>
      </c>
      <c r="AH39" s="25" t="str">
        <f ca="1"/>
        <v>0</v>
      </c>
      <c r="AI39" s="25" t="str">
        <f ca="1"/>
        <v>0</v>
      </c>
    </row>
    <row r="40" spans="2:35" ht="16.5" thickBot="1" x14ac:dyDescent="0.3">
      <c r="B40" s="101" t="s">
        <v>35</v>
      </c>
      <c r="C40" s="100" t="str">
        <f ca="1">GrpE!$P$14</f>
        <v>Ukraine</v>
      </c>
      <c r="D40" s="338">
        <f ca="1">GrpE!$Q$14</f>
        <v>0</v>
      </c>
      <c r="E40" s="339">
        <f ca="1">GrpE!$R$14</f>
        <v>0</v>
      </c>
      <c r="F40" s="342">
        <f ca="1">GrpE!$S$14</f>
        <v>0</v>
      </c>
      <c r="G40" s="333" t="s">
        <v>36</v>
      </c>
      <c r="H40" s="391">
        <f ca="1">GrpE!$T$14</f>
        <v>0</v>
      </c>
      <c r="I40" s="394">
        <f ca="1">GrpE!$U$14</f>
        <v>0</v>
      </c>
      <c r="L40" s="407" t="str">
        <f ca="1">GrpE!$AD$14</f>
        <v/>
      </c>
      <c r="M40" s="408" t="str">
        <f ca="1">GrpE!$AE$14</f>
        <v/>
      </c>
      <c r="N40" s="343"/>
      <c r="O40" s="343"/>
      <c r="P40" s="354" t="str">
        <f ca="1">IF($AE41=0,"",IF(INDEX($AA37:$AD40,4,$AE41)=0,"",INDEX($AF37:$AI39,INDEX($AA37:$AD40,4,$AE41),1)))</f>
        <v/>
      </c>
      <c r="Q40" s="355" t="str">
        <f ca="1">IF($AE41=0,"",IF(INDEX($AA37:$AD40,4,$AE41)=0,"",INDEX($AF37:$AI39,INDEX($AA37:$AD40,4,$AE41),2)))</f>
        <v/>
      </c>
      <c r="R40" s="356" t="str">
        <f ca="1">IF($AE41=0,"",IF(INDEX($AA37:$AD40,4,$AE41)=0,"",INDEX($AF37:$AI39,INDEX($AA37:$AD40,4,$AE41),3)))</f>
        <v/>
      </c>
      <c r="S40" s="357" t="s">
        <v>36</v>
      </c>
      <c r="T40" s="358" t="str">
        <f ca="1">IF($AE41=0,"",IF(INDEX($AA37:$AD40,4,$AE41)=0,"",INDEX($AF37:$AI39,INDEX($AA37:$AD40,4,$AE41),4)))</f>
        <v/>
      </c>
      <c r="V40" s="411">
        <f ca="1">SUMIFS(FairPlayPoints1,FairPlayTeams1,$C40)+SUMIFS(FairPlayPoints2,FairPlayTeams2,$C40)</f>
        <v>0</v>
      </c>
      <c r="W40" s="361" t="str">
        <f ca="1">IF($Y40&gt;0,"•","")</f>
        <v/>
      </c>
      <c r="Y40" s="25">
        <f ca="1">IF(AND(OR(TRUNC(GrpE!$V$14,4)=TRUNC(GrpE!$V$11,4),TRUNC(GrpE!$V$14,4)=TRUNC(GrpE!$V$12,4),TRUNC(GrpE!$V$14,4)=TRUNC(GrpE!$V$13,4)),VLOOKUP(GrpE!$P$14,GrpE!$P$4:$AC$7,14,0)),1,0)</f>
        <v>0</v>
      </c>
      <c r="AA40" s="25">
        <f ca="1">IF(VLOOKUP($C40,GrpE!$P$18:$X$21,9,0)+VLOOKUP($C40,GrpE!$P$18:$AD$21,15,0)&gt;0,MATCH($C40,GrpE!$P$18:$P$21,0),0)</f>
        <v>0</v>
      </c>
      <c r="AB40" s="25">
        <f ca="1">IF(VLOOKUP($C40,GrpE!$P$23:$X$26,9,0)+VLOOKUP($C40,GrpE!$P$23:$AD$26,15,0)&gt;0,MATCH($C40,GrpE!$P$23:$P$26,0),0)</f>
        <v>0</v>
      </c>
      <c r="AC40" s="25">
        <f ca="1">IF(VLOOKUP($C40,GrpE!$P$28:$X$31,9,0)+VLOOKUP($C40,GrpE!$P$28:$AD$31,15,0)&gt;0,MATCH($C40,GrpE!$P$28:$P$31,0),0)</f>
        <v>0</v>
      </c>
      <c r="AD40" s="25">
        <f ca="1">IF(VLOOKUP($C40,GrpE!$P$33:$X$36,9,0)+VLOOKUP($C40,GrpE!$P$33:$AD$36,15,0)&gt;0,MATCH($C40,GrpE!$P$33:$P$36,0),0)</f>
        <v>0</v>
      </c>
    </row>
    <row r="41" spans="2:35" x14ac:dyDescent="0.25">
      <c r="AA41" s="103">
        <f ca="1">SUM(AA37:AA40)</f>
        <v>0</v>
      </c>
      <c r="AB41" s="103">
        <f t="shared" ref="AB41:AD41" ca="1" si="4">SUM(AB37:AB40)</f>
        <v>0</v>
      </c>
      <c r="AC41" s="103">
        <f t="shared" ca="1" si="4"/>
        <v>0</v>
      </c>
      <c r="AD41" s="103">
        <f t="shared" ca="1" si="4"/>
        <v>0</v>
      </c>
      <c r="AE41" s="25">
        <f t="array" aca="1" ref="AE41" ca="1">MAX(IF($AA41:$AD41&gt;0,COLUMN($AA41:$AD41)-COLUMN(Z$1),0))</f>
        <v>0</v>
      </c>
    </row>
    <row r="42" spans="2:35" ht="15.75" thickBot="1" x14ac:dyDescent="0.3"/>
    <row r="43" spans="2:35" ht="19.5" thickBot="1" x14ac:dyDescent="0.35">
      <c r="B43" s="318" t="str">
        <f ca="1">IF(OR($AE49&gt;0,$L45&lt;&gt;"",$L46&lt;&gt;"",$L47&lt;&gt;""),"","")</f>
        <v/>
      </c>
      <c r="C43" s="315" t="str">
        <f>Language!$E$95&amp;" F"</f>
        <v>Group F</v>
      </c>
      <c r="D43" s="977" t="str">
        <f>Language!$E$103</f>
        <v>Total</v>
      </c>
      <c r="E43" s="977"/>
      <c r="F43" s="977"/>
      <c r="G43" s="977"/>
      <c r="H43" s="977"/>
      <c r="I43" s="977"/>
      <c r="J43" s="978" t="str">
        <f>Language!$E$106</f>
        <v>Dir. Comp.(2)</v>
      </c>
      <c r="K43" s="977"/>
      <c r="L43" s="977"/>
      <c r="M43" s="977"/>
      <c r="N43" s="977"/>
      <c r="O43" s="979"/>
      <c r="P43" s="978" t="str">
        <f>Language!$E$107</f>
        <v>Dir. Comp.(3)</v>
      </c>
      <c r="Q43" s="977"/>
      <c r="R43" s="977"/>
      <c r="S43" s="977"/>
      <c r="T43" s="979"/>
      <c r="U43" s="316"/>
      <c r="V43" s="548"/>
      <c r="W43" s="317"/>
    </row>
    <row r="44" spans="2:35" ht="15.75" thickBot="1" x14ac:dyDescent="0.3">
      <c r="D44" s="99" t="str">
        <f>Language!$E$97</f>
        <v>Pts</v>
      </c>
      <c r="E44" s="25" t="str">
        <f>Language!$E$98</f>
        <v>GD</v>
      </c>
      <c r="F44" s="980" t="str">
        <f>Language!$E$99</f>
        <v>Goals</v>
      </c>
      <c r="G44" s="980"/>
      <c r="H44" s="980"/>
      <c r="I44" s="25" t="str">
        <f>Language!$E$100</f>
        <v>Wins</v>
      </c>
      <c r="L44" s="99" t="str">
        <f>Language!$E$97</f>
        <v>Pts</v>
      </c>
      <c r="M44" s="99" t="str">
        <f>Language!$E$101</f>
        <v>Pen</v>
      </c>
      <c r="N44" s="99"/>
      <c r="O44" s="99"/>
      <c r="P44" s="99" t="str">
        <f>Language!$E$97</f>
        <v>Pts</v>
      </c>
      <c r="Q44" s="25" t="str">
        <f>Language!$E$98</f>
        <v>GD</v>
      </c>
      <c r="R44" s="980" t="str">
        <f>Language!$E$99</f>
        <v>Goals</v>
      </c>
      <c r="S44" s="980"/>
      <c r="T44" s="980"/>
      <c r="V44" s="25" t="str">
        <f>Language!$E$104</f>
        <v>Fair Play</v>
      </c>
      <c r="W44" s="107" t="str">
        <f>Language!$E$105</f>
        <v>Not clear</v>
      </c>
    </row>
    <row r="45" spans="2:35" ht="15.75" x14ac:dyDescent="0.25">
      <c r="B45" s="101" t="s">
        <v>32</v>
      </c>
      <c r="C45" s="100" t="str">
        <f ca="1">GrpF!$P$11</f>
        <v>Türkiye</v>
      </c>
      <c r="D45" s="334">
        <f ca="1">GrpF!$Q$11</f>
        <v>0</v>
      </c>
      <c r="E45" s="335">
        <f ca="1">GrpF!$R$11</f>
        <v>0</v>
      </c>
      <c r="F45" s="340">
        <f ca="1">GrpF!$S$11</f>
        <v>0</v>
      </c>
      <c r="G45" s="332" t="s">
        <v>36</v>
      </c>
      <c r="H45" s="389">
        <f ca="1">GrpF!$T$11</f>
        <v>0</v>
      </c>
      <c r="I45" s="392">
        <f ca="1">GrpF!$U$11</f>
        <v>0</v>
      </c>
      <c r="L45" s="403" t="str">
        <f ca="1">GrpF!$AD$11</f>
        <v/>
      </c>
      <c r="M45" s="404" t="str">
        <f ca="1">GrpF!$AE$11</f>
        <v/>
      </c>
      <c r="N45" s="343"/>
      <c r="O45" s="343"/>
      <c r="P45" s="344" t="str">
        <f ca="1">IF($AE49=0,"",IF(INDEX($AA45:$AD48,1,$AE49)=0,"",INDEX($AF45:$AI47,INDEX($AA45:$AD48,1,$AE49),1)))</f>
        <v/>
      </c>
      <c r="Q45" s="345" t="str">
        <f ca="1">IF($AE49=0,"",IF(INDEX($AA45:$AD48,1,$AE49)=0,"",INDEX($AF45:$AI47,INDEX($AA45:$AD48,1,$AE49),2)))</f>
        <v/>
      </c>
      <c r="R45" s="346" t="str">
        <f ca="1">IF($AE49=0,"",IF(INDEX($AA45:$AD48,1,$AE49)=0,"",INDEX($AF45:$AI47,INDEX($AA45:$AD48,1,$AE49),3)))</f>
        <v/>
      </c>
      <c r="S45" s="347" t="s">
        <v>36</v>
      </c>
      <c r="T45" s="348" t="str">
        <f ca="1">IF($AE49=0,"",IF(INDEX($AA45:$AD48,1,$AE49)=0,"",INDEX($AF45:$AI47,INDEX($AA45:$AD48,1,$AE49),4)))</f>
        <v/>
      </c>
      <c r="V45" s="409">
        <f ca="1">SUMIFS(FairPlayPoints1,FairPlayTeams1,$C45)+SUMIFS(FairPlayPoints2,FairPlayTeams2,$C45)</f>
        <v>0</v>
      </c>
      <c r="W45" s="360" t="str">
        <f ca="1">IF($Y45&gt;0,"•","")</f>
        <v/>
      </c>
      <c r="Y45" s="25">
        <f ca="1">IF(AND(OR(TRUNC(GrpF!$V$11,4)=TRUNC(GrpF!$V$12,4),TRUNC(GrpF!$V$11,4)=TRUNC(GrpF!$V$13,4),TRUNC(GrpF!$V$11,4)=TRUNC(GrpF!$V$14,4)),VLOOKUP(GrpF!$P$11,GrpF!$P$4:$AC$7,14,0)),1,0)</f>
        <v>0</v>
      </c>
      <c r="AA45" s="25">
        <f ca="1">IF(VLOOKUP($C45,GrpF!$P$18:$X$21,9,0)+VLOOKUP($C45,GrpF!$P$18:$AD$21,15,0)&gt;0,MATCH($C45,GrpF!$P$18:$P$21,0),0)</f>
        <v>0</v>
      </c>
      <c r="AB45" s="25">
        <f ca="1">IF(VLOOKUP($C45,GrpF!$P$23:$X$26,9,0)+VLOOKUP($C45,GrpF!$P$23:$AD$26,15,0)&gt;0,MATCH($C45,GrpF!$P$23:$P$26,0),0)</f>
        <v>0</v>
      </c>
      <c r="AC45" s="25">
        <f ca="1">IF(VLOOKUP($C45,GrpF!$P$28:$X$31,9,0)+VLOOKUP($C45,GrpF!$P$28:$AD$31,15,0)&gt;0,MATCH($C45,GrpF!$P$28:$P$31,0),0)</f>
        <v>0</v>
      </c>
      <c r="AD45" s="25">
        <f ca="1">IF(VLOOKUP($C45,GrpF!$P$33:$X$36,9,0)+VLOOKUP($C45,GrpF!$P$33:$AD$36,15,0)&gt;0,MATCH($C45,GrpF!$P$33:$P$36,0),0)</f>
        <v>0</v>
      </c>
      <c r="AF45" s="25" t="str">
        <f t="array" aca="1" ref="AF45:AI47" ca="1">IF($AA49&gt;0,GrpF!$Q$18:$T$20,IF($AB49&gt;0,GrpF!$Q$23:$T$25,IF($AC49&gt;0,GrpF!$Q$28:$T$30,IF($AD49&gt;0,GrpF!$Q$33:$T$35,"0"))))</f>
        <v>0</v>
      </c>
      <c r="AG45" s="25" t="str">
        <f ca="1"/>
        <v>0</v>
      </c>
      <c r="AH45" s="25" t="str">
        <f ca="1"/>
        <v>0</v>
      </c>
      <c r="AI45" s="25" t="str">
        <f ca="1"/>
        <v>0</v>
      </c>
    </row>
    <row r="46" spans="2:35" ht="15.75" x14ac:dyDescent="0.25">
      <c r="B46" s="101" t="s">
        <v>33</v>
      </c>
      <c r="C46" s="100" t="str">
        <f ca="1">GrpF!$P$12</f>
        <v>Georgia</v>
      </c>
      <c r="D46" s="336">
        <f ca="1">GrpF!$Q$12</f>
        <v>0</v>
      </c>
      <c r="E46" s="337">
        <f ca="1">GrpF!$R$12</f>
        <v>0</v>
      </c>
      <c r="F46" s="341">
        <f ca="1">GrpF!$S$12</f>
        <v>0</v>
      </c>
      <c r="G46" s="102" t="s">
        <v>36</v>
      </c>
      <c r="H46" s="390">
        <f ca="1">GrpF!$T$12</f>
        <v>0</v>
      </c>
      <c r="I46" s="393">
        <f ca="1">GrpF!$U$12</f>
        <v>0</v>
      </c>
      <c r="L46" s="405" t="str">
        <f ca="1">GrpF!$AD$12</f>
        <v/>
      </c>
      <c r="M46" s="406" t="str">
        <f ca="1">GrpF!$AE$12</f>
        <v/>
      </c>
      <c r="N46" s="343"/>
      <c r="O46" s="343"/>
      <c r="P46" s="349" t="str">
        <f ca="1">IF($AE49=0,"",IF(INDEX($AA45:$AD48,2,$AE49)=0,"",INDEX($AF45:$AI47,INDEX($AA45:$AD48,2,$AE49),1)))</f>
        <v/>
      </c>
      <c r="Q46" s="350" t="str">
        <f ca="1">IF($AE49=0,"",IF(INDEX($AA45:$AD48,2,$AE49)=0,"",INDEX($AF45:$AI47,INDEX($AA45:$AD48,2,$AE49),2)))</f>
        <v/>
      </c>
      <c r="R46" s="351" t="str">
        <f ca="1">IF($AE49=0,"",IF(INDEX($AA45:$AD48,2,$AE49)=0,"",INDEX($AF45:$AI47,INDEX($AA45:$AD48,2,$AE49),3)))</f>
        <v/>
      </c>
      <c r="S46" s="352" t="s">
        <v>36</v>
      </c>
      <c r="T46" s="353" t="str">
        <f ca="1">IF($AE49=0,"",IF(INDEX($AA45:$AD48,2,$AE49)=0,"",INDEX($AF45:$AI47,INDEX($AA45:$AD48,2,$AE49),4)))</f>
        <v/>
      </c>
      <c r="V46" s="410">
        <f ca="1">SUMIFS(FairPlayPoints1,FairPlayTeams1,$C46)+SUMIFS(FairPlayPoints2,FairPlayTeams2,$C46)</f>
        <v>0</v>
      </c>
      <c r="W46" s="359" t="str">
        <f ca="1">IF($Y46&gt;0,"•","")</f>
        <v/>
      </c>
      <c r="Y46" s="25">
        <f ca="1">IF(AND(OR(TRUNC(GrpF!$V$12,4)=TRUNC(GrpF!$V$11,4),TRUNC(GrpF!$V$12,4)=TRUNC(GrpF!$V$13,4),TRUNC(GrpF!$V$12,4)=TRUNC(GrpF!$V$14,4)),VLOOKUP(GrpF!$P$12,GrpF!$P$4:$AC$7,14,0)),1,0)</f>
        <v>0</v>
      </c>
      <c r="AA46" s="25">
        <f ca="1">IF(VLOOKUP($C46,GrpF!$P$18:$X$21,9,0)+VLOOKUP($C46,GrpF!$P$18:$AD$21,15,0)&gt;0,MATCH($C46,GrpF!$P$18:$P$21,0),0)</f>
        <v>0</v>
      </c>
      <c r="AB46" s="25">
        <f ca="1">IF(VLOOKUP($C46,GrpF!$P$23:$X$26,9,0)+VLOOKUP($C46,GrpF!$P$23:$AD$26,15,0)&gt;0,MATCH($C46,GrpF!$P$23:$P$26,0),0)</f>
        <v>0</v>
      </c>
      <c r="AC46" s="25">
        <f ca="1">IF(VLOOKUP($C46,GrpF!$P$28:$X$31,9,0)+VLOOKUP($C46,GrpF!$P$28:$AD$31,15,0)&gt;0,MATCH($C46,GrpF!$P$28:$P$31,0),0)</f>
        <v>0</v>
      </c>
      <c r="AD46" s="25">
        <f ca="1">IF(VLOOKUP($C46,GrpF!$P$33:$X$36,9,0)+VLOOKUP($C46,GrpF!$P$33:$AD$36,15,0)&gt;0,MATCH($C46,GrpF!$P$33:$P$36,0),0)</f>
        <v>0</v>
      </c>
      <c r="AF46" s="25" t="str">
        <f ca="1"/>
        <v>0</v>
      </c>
      <c r="AG46" s="25" t="str">
        <f ca="1"/>
        <v>0</v>
      </c>
      <c r="AH46" s="25" t="str">
        <f ca="1"/>
        <v>0</v>
      </c>
      <c r="AI46" s="25" t="str">
        <f ca="1"/>
        <v>0</v>
      </c>
    </row>
    <row r="47" spans="2:35" ht="15.75" x14ac:dyDescent="0.25">
      <c r="B47" s="101" t="s">
        <v>34</v>
      </c>
      <c r="C47" s="100" t="str">
        <f ca="1">GrpF!$P$13</f>
        <v>Portugal</v>
      </c>
      <c r="D47" s="336">
        <f ca="1">GrpF!$Q$13</f>
        <v>0</v>
      </c>
      <c r="E47" s="337">
        <f ca="1">GrpF!$R$13</f>
        <v>0</v>
      </c>
      <c r="F47" s="341">
        <f ca="1">GrpF!$S$13</f>
        <v>0</v>
      </c>
      <c r="G47" s="102" t="s">
        <v>36</v>
      </c>
      <c r="H47" s="390">
        <f ca="1">GrpF!$T$13</f>
        <v>0</v>
      </c>
      <c r="I47" s="393">
        <f ca="1">GrpF!$U$13</f>
        <v>0</v>
      </c>
      <c r="L47" s="405" t="str">
        <f ca="1">GrpF!$AD$13</f>
        <v/>
      </c>
      <c r="M47" s="406" t="str">
        <f ca="1">GrpF!$AE$13</f>
        <v/>
      </c>
      <c r="N47" s="343"/>
      <c r="O47" s="343"/>
      <c r="P47" s="349" t="str">
        <f ca="1">IF($AE49=0,"",IF(INDEX($AA45:$AD48,3,$AE49)=0,"",INDEX($AF45:$AI47,INDEX($AA45:$AD48,3,$AE49),1)))</f>
        <v/>
      </c>
      <c r="Q47" s="350" t="str">
        <f ca="1">IF($AE49=0,"",IF(INDEX($AA45:$AD48,3,$AE49)=0,"",INDEX($AF45:$AI47,INDEX($AA45:$AD48,3,$AE49),2)))</f>
        <v/>
      </c>
      <c r="R47" s="351" t="str">
        <f ca="1">IF($AE49=0,"",IF(INDEX($AA45:$AD48,3,$AE49)=0,"",INDEX($AF45:$AI47,INDEX($AA45:$AD48,3,$AE49),3)))</f>
        <v/>
      </c>
      <c r="S47" s="352" t="s">
        <v>36</v>
      </c>
      <c r="T47" s="353" t="str">
        <f ca="1">IF($AE49=0,"",IF(INDEX($AA45:$AD48,3,$AE49)=0,"",INDEX($AF45:$AI47,INDEX($AA45:$AD48,3,$AE49),4)))</f>
        <v/>
      </c>
      <c r="V47" s="410">
        <f ca="1">SUMIFS(FairPlayPoints1,FairPlayTeams1,$C47)+SUMIFS(FairPlayPoints2,FairPlayTeams2,$C47)</f>
        <v>0</v>
      </c>
      <c r="W47" s="359" t="str">
        <f ca="1">IF($Y47&gt;0,"•","")</f>
        <v/>
      </c>
      <c r="Y47" s="25">
        <f ca="1">IF(AND(OR(TRUNC(GrpF!$V$13,4)=TRUNC(GrpF!$V$11,4),TRUNC(GrpF!$V$13,4)=TRUNC(GrpF!$V$12,4),TRUNC(GrpF!$V$13,4)=TRUNC(GrpF!$V$14,4)),VLOOKUP(GrpF!$P$13,GrpF!$P$4:$AC$7,14,0)),1,0)</f>
        <v>0</v>
      </c>
      <c r="AA47" s="25">
        <f ca="1">IF(VLOOKUP($C47,GrpF!$P$18:$X$21,9,0)+VLOOKUP($C47,GrpF!$P$18:$AD$21,15,0)&gt;0,MATCH($C47,GrpF!$P$18:$P$21,0),0)</f>
        <v>0</v>
      </c>
      <c r="AB47" s="25">
        <f ca="1">IF(VLOOKUP($C47,GrpF!$P$23:$X$26,9,0)+VLOOKUP($C47,GrpF!$P$23:$AD$26,15,0)&gt;0,MATCH($C47,GrpF!$P$23:$P$26,0),0)</f>
        <v>0</v>
      </c>
      <c r="AC47" s="25">
        <f ca="1">IF(VLOOKUP($C47,GrpF!$P$28:$X$31,9,0)+VLOOKUP($C47,GrpF!$P$28:$AD$31,15,0)&gt;0,MATCH($C47,GrpF!$P$28:$P$31,0),0)</f>
        <v>0</v>
      </c>
      <c r="AD47" s="25">
        <f ca="1">IF(VLOOKUP($C47,GrpF!$P$33:$X$36,9,0)+VLOOKUP($C47,GrpF!$P$33:$AD$36,15,0)&gt;0,MATCH($C47,GrpF!$P$33:$P$36,0),0)</f>
        <v>0</v>
      </c>
      <c r="AF47" s="25" t="str">
        <f ca="1"/>
        <v>0</v>
      </c>
      <c r="AG47" s="25" t="str">
        <f ca="1"/>
        <v>0</v>
      </c>
      <c r="AH47" s="25" t="str">
        <f ca="1"/>
        <v>0</v>
      </c>
      <c r="AI47" s="25" t="str">
        <f ca="1"/>
        <v>0</v>
      </c>
    </row>
    <row r="48" spans="2:35" ht="16.5" thickBot="1" x14ac:dyDescent="0.3">
      <c r="B48" s="101" t="s">
        <v>35</v>
      </c>
      <c r="C48" s="100" t="str">
        <f ca="1">GrpF!$P$14</f>
        <v>Czechia</v>
      </c>
      <c r="D48" s="338">
        <f ca="1">GrpF!$Q$14</f>
        <v>0</v>
      </c>
      <c r="E48" s="339">
        <f ca="1">GrpF!$R$14</f>
        <v>0</v>
      </c>
      <c r="F48" s="342">
        <f ca="1">GrpF!$S$14</f>
        <v>0</v>
      </c>
      <c r="G48" s="333" t="s">
        <v>36</v>
      </c>
      <c r="H48" s="391">
        <f ca="1">GrpF!$T$14</f>
        <v>0</v>
      </c>
      <c r="I48" s="394">
        <f ca="1">GrpF!$U$14</f>
        <v>0</v>
      </c>
      <c r="L48" s="407" t="str">
        <f ca="1">GrpF!$AD$14</f>
        <v/>
      </c>
      <c r="M48" s="408" t="str">
        <f ca="1">GrpF!$AE$14</f>
        <v/>
      </c>
      <c r="N48" s="343"/>
      <c r="O48" s="343"/>
      <c r="P48" s="354" t="str">
        <f ca="1">IF($AE49=0,"",IF(INDEX($AA45:$AD48,4,$AE49)=0,"",INDEX($AF45:$AI47,INDEX($AA45:$AD48,4,$AE49),1)))</f>
        <v/>
      </c>
      <c r="Q48" s="355" t="str">
        <f ca="1">IF($AE49=0,"",IF(INDEX($AA45:$AD48,4,$AE49)=0,"",INDEX($AF45:$AI47,INDEX($AA45:$AD48,4,$AE49),2)))</f>
        <v/>
      </c>
      <c r="R48" s="356" t="str">
        <f ca="1">IF($AE49=0,"",IF(INDEX($AA45:$AD48,4,$AE49)=0,"",INDEX($AF45:$AI47,INDEX($AA45:$AD48,4,$AE49),3)))</f>
        <v/>
      </c>
      <c r="S48" s="357" t="s">
        <v>36</v>
      </c>
      <c r="T48" s="358" t="str">
        <f ca="1">IF($AE49=0,"",IF(INDEX($AA45:$AD48,4,$AE49)=0,"",INDEX($AF45:$AI47,INDEX($AA45:$AD48,4,$AE49),4)))</f>
        <v/>
      </c>
      <c r="V48" s="411">
        <f ca="1">SUMIFS(FairPlayPoints1,FairPlayTeams1,$C48)+SUMIFS(FairPlayPoints2,FairPlayTeams2,$C48)</f>
        <v>0</v>
      </c>
      <c r="W48" s="361" t="str">
        <f ca="1">IF($Y48&gt;0,"•","")</f>
        <v/>
      </c>
      <c r="Y48" s="25">
        <f ca="1">IF(AND(OR(TRUNC(GrpF!$V$14,4)=TRUNC(GrpF!$V$11,4),TRUNC(GrpF!$V$14,4)=TRUNC(GrpF!$V$12,4),TRUNC(GrpF!$V$14,4)=TRUNC(GrpF!$V$13,4)),VLOOKUP(GrpF!$P$14,GrpF!$P$4:$AC$7,14,0)),1,0)</f>
        <v>0</v>
      </c>
      <c r="AA48" s="25">
        <f ca="1">IF(VLOOKUP($C48,GrpF!$P$18:$X$21,9,0)+VLOOKUP($C48,GrpF!$P$18:$AD$21,15,0)&gt;0,MATCH($C48,GrpF!$P$18:$P$21,0),0)</f>
        <v>0</v>
      </c>
      <c r="AB48" s="25">
        <f ca="1">IF(VLOOKUP($C48,GrpF!$P$23:$X$26,9,0)+VLOOKUP($C48,GrpF!$P$23:$AD$26,15,0)&gt;0,MATCH($C48,GrpF!$P$23:$P$26,0),0)</f>
        <v>0</v>
      </c>
      <c r="AC48" s="25">
        <f ca="1">IF(VLOOKUP($C48,GrpF!$P$28:$X$31,9,0)+VLOOKUP($C48,GrpF!$P$28:$AD$31,15,0)&gt;0,MATCH($C48,GrpF!$P$28:$P$31,0),0)</f>
        <v>0</v>
      </c>
      <c r="AD48" s="25">
        <f ca="1">IF(VLOOKUP($C48,GrpF!$P$33:$X$36,9,0)+VLOOKUP($C48,GrpF!$P$33:$AD$36,15,0)&gt;0,MATCH($C48,GrpF!$P$33:$P$36,0),0)</f>
        <v>0</v>
      </c>
    </row>
    <row r="49" spans="27:31" x14ac:dyDescent="0.25">
      <c r="AA49" s="103">
        <f ca="1">SUM(AA45:AA48)</f>
        <v>0</v>
      </c>
      <c r="AB49" s="103">
        <f t="shared" ref="AB49:AD49" ca="1" si="5">SUM(AB45:AB48)</f>
        <v>0</v>
      </c>
      <c r="AC49" s="103">
        <f t="shared" ca="1" si="5"/>
        <v>0</v>
      </c>
      <c r="AD49" s="103">
        <f t="shared" ca="1" si="5"/>
        <v>0</v>
      </c>
      <c r="AE49" s="25">
        <f t="array" aca="1" ref="AE49" ca="1">MAX(IF($AA49:$AD49&gt;0,COLUMN($AA49:$AD49)-COLUMN(Z$1),0))</f>
        <v>0</v>
      </c>
    </row>
    <row r="50" spans="27:31" x14ac:dyDescent="0.25"/>
    <row r="51" spans="27:31" x14ac:dyDescent="0.25"/>
  </sheetData>
  <sheetProtection sheet="1" objects="1" scenarios="1" selectLockedCells="1"/>
  <mergeCells count="31">
    <mergeCell ref="F44:H44"/>
    <mergeCell ref="R44:T44"/>
    <mergeCell ref="D35:I35"/>
    <mergeCell ref="J35:O35"/>
    <mergeCell ref="P35:T35"/>
    <mergeCell ref="F36:H36"/>
    <mergeCell ref="R36:T36"/>
    <mergeCell ref="D43:I43"/>
    <mergeCell ref="J43:O43"/>
    <mergeCell ref="P43:T43"/>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45">
    <cfRule type="cellIs" dxfId="53" priority="24" operator="greaterThan">
      <formula>0</formula>
    </cfRule>
  </conditionalFormatting>
  <conditionalFormatting sqref="V46">
    <cfRule type="cellIs" dxfId="52" priority="23" operator="greaterThan">
      <formula>0</formula>
    </cfRule>
  </conditionalFormatting>
  <conditionalFormatting sqref="V47">
    <cfRule type="cellIs" dxfId="51" priority="22" operator="greaterThan">
      <formula>0</formula>
    </cfRule>
  </conditionalFormatting>
  <conditionalFormatting sqref="V48">
    <cfRule type="cellIs" dxfId="50" priority="21" operator="greaterThan">
      <formula>0</formula>
    </cfRule>
  </conditionalFormatting>
  <conditionalFormatting sqref="V37">
    <cfRule type="cellIs" dxfId="49" priority="20" operator="greaterThan">
      <formula>0</formula>
    </cfRule>
  </conditionalFormatting>
  <conditionalFormatting sqref="V38">
    <cfRule type="cellIs" dxfId="48" priority="19" operator="greaterThan">
      <formula>0</formula>
    </cfRule>
  </conditionalFormatting>
  <conditionalFormatting sqref="V39">
    <cfRule type="cellIs" dxfId="47" priority="18" operator="greaterThan">
      <formula>0</formula>
    </cfRule>
  </conditionalFormatting>
  <conditionalFormatting sqref="V40">
    <cfRule type="cellIs" dxfId="46" priority="17" operator="greaterThan">
      <formula>0</formula>
    </cfRule>
  </conditionalFormatting>
  <conditionalFormatting sqref="V29">
    <cfRule type="cellIs" dxfId="45" priority="16" operator="greaterThan">
      <formula>0</formula>
    </cfRule>
  </conditionalFormatting>
  <conditionalFormatting sqref="V30">
    <cfRule type="cellIs" dxfId="44" priority="15" operator="greaterThan">
      <formula>0</formula>
    </cfRule>
  </conditionalFormatting>
  <conditionalFormatting sqref="V31">
    <cfRule type="cellIs" dxfId="43" priority="14" operator="greaterThan">
      <formula>0</formula>
    </cfRule>
  </conditionalFormatting>
  <conditionalFormatting sqref="V32">
    <cfRule type="cellIs" dxfId="42" priority="13" operator="greaterThan">
      <formula>0</formula>
    </cfRule>
  </conditionalFormatting>
  <conditionalFormatting sqref="V21">
    <cfRule type="cellIs" dxfId="41" priority="12" operator="greaterThan">
      <formula>0</formula>
    </cfRule>
  </conditionalFormatting>
  <conditionalFormatting sqref="V22">
    <cfRule type="cellIs" dxfId="40" priority="11" operator="greaterThan">
      <formula>0</formula>
    </cfRule>
  </conditionalFormatting>
  <conditionalFormatting sqref="V23">
    <cfRule type="cellIs" dxfId="39" priority="10" operator="greaterThan">
      <formula>0</formula>
    </cfRule>
  </conditionalFormatting>
  <conditionalFormatting sqref="V24">
    <cfRule type="cellIs" dxfId="38" priority="9" operator="greaterThan">
      <formula>0</formula>
    </cfRule>
  </conditionalFormatting>
  <conditionalFormatting sqref="V13">
    <cfRule type="cellIs" dxfId="37" priority="8" operator="greaterThan">
      <formula>0</formula>
    </cfRule>
  </conditionalFormatting>
  <conditionalFormatting sqref="V14">
    <cfRule type="cellIs" dxfId="36" priority="7" operator="greaterThan">
      <formula>0</formula>
    </cfRule>
  </conditionalFormatting>
  <conditionalFormatting sqref="V15">
    <cfRule type="cellIs" dxfId="35" priority="6" operator="greaterThan">
      <formula>0</formula>
    </cfRule>
  </conditionalFormatting>
  <conditionalFormatting sqref="V16">
    <cfRule type="cellIs" dxfId="34" priority="5" operator="greaterThan">
      <formula>0</formula>
    </cfRule>
  </conditionalFormatting>
  <conditionalFormatting sqref="V5">
    <cfRule type="cellIs" dxfId="33" priority="4" operator="greaterThan">
      <formula>0</formula>
    </cfRule>
  </conditionalFormatting>
  <conditionalFormatting sqref="V6">
    <cfRule type="cellIs" dxfId="32" priority="3" operator="greaterThan">
      <formula>0</formula>
    </cfRule>
  </conditionalFormatting>
  <conditionalFormatting sqref="V7">
    <cfRule type="cellIs" dxfId="31" priority="2" operator="greaterThan">
      <formula>0</formula>
    </cfRule>
  </conditionalFormatting>
  <conditionalFormatting sqref="V8">
    <cfRule type="cellIs" dxfId="30" priority="1" operator="greaterThan">
      <formula>0</formula>
    </cfRule>
  </conditionalFormatting>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A1:I24"/>
  <sheetViews>
    <sheetView showGridLines="0" showRowColHeaders="0" workbookViewId="0">
      <selection activeCell="J1" sqref="J1:XFD1048576"/>
    </sheetView>
  </sheetViews>
  <sheetFormatPr baseColWidth="10" defaultColWidth="0" defaultRowHeight="15" zeroHeight="1" x14ac:dyDescent="0.25"/>
  <cols>
    <col min="1" max="2" width="11.42578125" customWidth="1"/>
    <col min="3" max="3" width="17.140625" customWidth="1"/>
    <col min="4" max="7" width="15.28515625" customWidth="1"/>
    <col min="8" max="9" width="11.42578125" customWidth="1"/>
    <col min="10" max="16384" width="11.42578125" hidden="1"/>
  </cols>
  <sheetData>
    <row r="1" spans="1:9" x14ac:dyDescent="0.25"/>
    <row r="2" spans="1:9" ht="28.5" x14ac:dyDescent="0.45">
      <c r="A2" s="984" t="str">
        <f>Language!$E$90</f>
        <v>Assignment of the group third in the round of 16</v>
      </c>
      <c r="B2" s="984"/>
      <c r="C2" s="984"/>
      <c r="D2" s="984"/>
      <c r="E2" s="984"/>
      <c r="F2" s="984"/>
      <c r="G2" s="984"/>
      <c r="H2" s="984"/>
      <c r="I2" s="984"/>
    </row>
    <row r="3" spans="1:9" x14ac:dyDescent="0.25"/>
    <row r="4" spans="1:9" ht="16.5" thickBot="1" x14ac:dyDescent="0.3">
      <c r="C4" s="242"/>
      <c r="D4" s="586" t="s">
        <v>570</v>
      </c>
      <c r="E4" s="586" t="s">
        <v>571</v>
      </c>
      <c r="F4" s="586" t="s">
        <v>572</v>
      </c>
      <c r="G4" s="586" t="s">
        <v>569</v>
      </c>
    </row>
    <row r="5" spans="1:9" ht="36" customHeight="1" thickTop="1" x14ac:dyDescent="0.25">
      <c r="C5" s="981" t="str">
        <f>Language!$E$131</f>
        <v>Group combination:</v>
      </c>
      <c r="D5" s="245" t="str">
        <f>Language!$E$132</f>
        <v>First in Group</v>
      </c>
      <c r="E5" s="246" t="str">
        <f>Language!$E$132</f>
        <v>First in Group</v>
      </c>
      <c r="F5" s="246" t="str">
        <f>Language!$E$132</f>
        <v>First in Group</v>
      </c>
      <c r="G5" s="247" t="str">
        <f>Language!$E$132</f>
        <v>First in Group</v>
      </c>
    </row>
    <row r="6" spans="1:9" ht="15.75" x14ac:dyDescent="0.25">
      <c r="C6" s="982"/>
      <c r="D6" s="248" t="s">
        <v>26</v>
      </c>
      <c r="E6" s="249" t="s">
        <v>27</v>
      </c>
      <c r="F6" s="249" t="s">
        <v>28</v>
      </c>
      <c r="G6" s="250" t="s">
        <v>29</v>
      </c>
    </row>
    <row r="7" spans="1:9" ht="53.25" customHeight="1" thickBot="1" x14ac:dyDescent="0.3">
      <c r="C7" s="983"/>
      <c r="D7" s="251" t="str">
        <f>Language!$E$133</f>
        <v>against third of Group</v>
      </c>
      <c r="E7" s="252" t="str">
        <f>Language!$E$133</f>
        <v>against third of Group</v>
      </c>
      <c r="F7" s="252" t="str">
        <f>Language!$E$133</f>
        <v>against third of Group</v>
      </c>
      <c r="G7" s="253" t="str">
        <f>Language!$E$133</f>
        <v>against third of Group</v>
      </c>
    </row>
    <row r="8" spans="1:9" ht="22.5" customHeight="1" x14ac:dyDescent="0.25">
      <c r="C8" s="243" t="s">
        <v>573</v>
      </c>
      <c r="D8" s="254" t="s">
        <v>30</v>
      </c>
      <c r="E8" s="255" t="s">
        <v>31</v>
      </c>
      <c r="F8" s="255" t="s">
        <v>26</v>
      </c>
      <c r="G8" s="256" t="s">
        <v>27</v>
      </c>
    </row>
    <row r="9" spans="1:9" ht="22.5" customHeight="1" x14ac:dyDescent="0.25">
      <c r="C9" s="243" t="s">
        <v>574</v>
      </c>
      <c r="D9" s="254" t="s">
        <v>30</v>
      </c>
      <c r="E9" s="255" t="s">
        <v>28</v>
      </c>
      <c r="F9" s="255" t="s">
        <v>26</v>
      </c>
      <c r="G9" s="256" t="s">
        <v>27</v>
      </c>
    </row>
    <row r="10" spans="1:9" ht="22.5" customHeight="1" x14ac:dyDescent="0.25">
      <c r="C10" s="243" t="s">
        <v>575</v>
      </c>
      <c r="D10" s="254" t="s">
        <v>30</v>
      </c>
      <c r="E10" s="255" t="s">
        <v>29</v>
      </c>
      <c r="F10" s="255" t="s">
        <v>26</v>
      </c>
      <c r="G10" s="256" t="s">
        <v>27</v>
      </c>
    </row>
    <row r="11" spans="1:9" ht="22.5" customHeight="1" x14ac:dyDescent="0.25">
      <c r="C11" s="243" t="s">
        <v>576</v>
      </c>
      <c r="D11" s="254" t="s">
        <v>31</v>
      </c>
      <c r="E11" s="255" t="s">
        <v>28</v>
      </c>
      <c r="F11" s="255" t="s">
        <v>30</v>
      </c>
      <c r="G11" s="256" t="s">
        <v>26</v>
      </c>
    </row>
    <row r="12" spans="1:9" ht="22.5" customHeight="1" x14ac:dyDescent="0.25">
      <c r="C12" s="243" t="s">
        <v>577</v>
      </c>
      <c r="D12" s="254" t="s">
        <v>31</v>
      </c>
      <c r="E12" s="255" t="s">
        <v>29</v>
      </c>
      <c r="F12" s="255" t="s">
        <v>30</v>
      </c>
      <c r="G12" s="256" t="s">
        <v>26</v>
      </c>
    </row>
    <row r="13" spans="1:9" ht="22.5" customHeight="1" x14ac:dyDescent="0.25">
      <c r="C13" s="243" t="s">
        <v>578</v>
      </c>
      <c r="D13" s="254" t="s">
        <v>28</v>
      </c>
      <c r="E13" s="255" t="s">
        <v>29</v>
      </c>
      <c r="F13" s="255" t="s">
        <v>26</v>
      </c>
      <c r="G13" s="256" t="s">
        <v>30</v>
      </c>
    </row>
    <row r="14" spans="1:9" ht="22.5" customHeight="1" x14ac:dyDescent="0.25">
      <c r="C14" s="243" t="s">
        <v>579</v>
      </c>
      <c r="D14" s="254" t="s">
        <v>28</v>
      </c>
      <c r="E14" s="255" t="s">
        <v>31</v>
      </c>
      <c r="F14" s="255" t="s">
        <v>27</v>
      </c>
      <c r="G14" s="256" t="s">
        <v>30</v>
      </c>
    </row>
    <row r="15" spans="1:9" ht="22.5" customHeight="1" x14ac:dyDescent="0.25">
      <c r="C15" s="243" t="s">
        <v>580</v>
      </c>
      <c r="D15" s="254" t="s">
        <v>29</v>
      </c>
      <c r="E15" s="255" t="s">
        <v>31</v>
      </c>
      <c r="F15" s="255" t="s">
        <v>27</v>
      </c>
      <c r="G15" s="256" t="s">
        <v>30</v>
      </c>
    </row>
    <row r="16" spans="1:9" ht="22.5" customHeight="1" x14ac:dyDescent="0.25">
      <c r="C16" s="243" t="s">
        <v>581</v>
      </c>
      <c r="D16" s="254" t="s">
        <v>28</v>
      </c>
      <c r="E16" s="255" t="s">
        <v>29</v>
      </c>
      <c r="F16" s="255" t="s">
        <v>27</v>
      </c>
      <c r="G16" s="256" t="s">
        <v>30</v>
      </c>
    </row>
    <row r="17" spans="3:7" ht="22.5" customHeight="1" x14ac:dyDescent="0.25">
      <c r="C17" s="243" t="s">
        <v>582</v>
      </c>
      <c r="D17" s="254" t="s">
        <v>28</v>
      </c>
      <c r="E17" s="255" t="s">
        <v>29</v>
      </c>
      <c r="F17" s="255" t="s">
        <v>31</v>
      </c>
      <c r="G17" s="256" t="s">
        <v>30</v>
      </c>
    </row>
    <row r="18" spans="3:7" ht="22.5" customHeight="1" x14ac:dyDescent="0.25">
      <c r="C18" s="243" t="s">
        <v>583</v>
      </c>
      <c r="D18" s="254" t="s">
        <v>28</v>
      </c>
      <c r="E18" s="255" t="s">
        <v>31</v>
      </c>
      <c r="F18" s="255" t="s">
        <v>26</v>
      </c>
      <c r="G18" s="256" t="s">
        <v>27</v>
      </c>
    </row>
    <row r="19" spans="3:7" ht="22.5" customHeight="1" x14ac:dyDescent="0.25">
      <c r="C19" s="243" t="s">
        <v>584</v>
      </c>
      <c r="D19" s="254" t="s">
        <v>29</v>
      </c>
      <c r="E19" s="255" t="s">
        <v>31</v>
      </c>
      <c r="F19" s="255" t="s">
        <v>27</v>
      </c>
      <c r="G19" s="256" t="s">
        <v>26</v>
      </c>
    </row>
    <row r="20" spans="3:7" ht="22.5" customHeight="1" x14ac:dyDescent="0.25">
      <c r="C20" s="243" t="s">
        <v>585</v>
      </c>
      <c r="D20" s="254" t="s">
        <v>29</v>
      </c>
      <c r="E20" s="255" t="s">
        <v>28</v>
      </c>
      <c r="F20" s="255" t="s">
        <v>27</v>
      </c>
      <c r="G20" s="256" t="s">
        <v>26</v>
      </c>
    </row>
    <row r="21" spans="3:7" ht="22.5" customHeight="1" x14ac:dyDescent="0.25">
      <c r="C21" s="243" t="s">
        <v>586</v>
      </c>
      <c r="D21" s="254" t="s">
        <v>29</v>
      </c>
      <c r="E21" s="255" t="s">
        <v>28</v>
      </c>
      <c r="F21" s="255" t="s">
        <v>31</v>
      </c>
      <c r="G21" s="256" t="s">
        <v>26</v>
      </c>
    </row>
    <row r="22" spans="3:7" ht="22.5" customHeight="1" thickBot="1" x14ac:dyDescent="0.3">
      <c r="C22" s="244" t="s">
        <v>587</v>
      </c>
      <c r="D22" s="257" t="s">
        <v>29</v>
      </c>
      <c r="E22" s="258" t="s">
        <v>28</v>
      </c>
      <c r="F22" s="258" t="s">
        <v>31</v>
      </c>
      <c r="G22" s="259" t="s">
        <v>27</v>
      </c>
    </row>
    <row r="23" spans="3:7" ht="15.75" thickTop="1" x14ac:dyDescent="0.25"/>
    <row r="24" spans="3:7" x14ac:dyDescent="0.25"/>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$C8=ThirdPlaced!$J$18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$C9=ThirdPlaced!$J$18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$C10=ThirdPlaced!$J$18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$C11=ThirdPlaced!$J$18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$C12=ThirdPlaced!$J$18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$C13=ThirdPlaced!$J$18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$C14=ThirdPlaced!$J$18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$C15=ThirdPlaced!$J$18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$C16=ThirdPlaced!$J$18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$C17=ThirdPlaced!$J$18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$C18=ThirdPlaced!$J$18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$C19=ThirdPlaced!$J$18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$C20=ThirdPlaced!$J$18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$C21=ThirdPlaced!$J$18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$C22=ThirdPlaced!$J$18</xm:f>
            <x14:dxf>
              <fill>
                <patternFill>
                  <bgColor rgb="FFEDFBC1"/>
                </patternFill>
              </fill>
            </x14:dxf>
          </x14:cfRule>
          <xm:sqref>C22:G22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
  <dimension ref="A1:R239"/>
  <sheetViews>
    <sheetView showGridLines="0" showRowColHeaders="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customWidth="1"/>
    <col min="5" max="5" width="22.7109375" hidden="1" customWidth="1"/>
    <col min="6" max="15" width="22.7109375" customWidth="1"/>
    <col min="16" max="16" width="3.85546875" customWidth="1"/>
    <col min="17" max="17" width="17.7109375" customWidth="1"/>
    <col min="18" max="18" width="9.140625" customWidth="1"/>
    <col min="19" max="16384" width="11.42578125" hidden="1"/>
  </cols>
  <sheetData>
    <row r="1" spans="2:17" ht="29.25" customHeight="1" thickBot="1" x14ac:dyDescent="0.5">
      <c r="B1" s="121"/>
      <c r="D1" s="632" t="s">
        <v>1228</v>
      </c>
      <c r="F1" s="984" t="str">
        <f>Language!$E$89</f>
        <v>Choose language</v>
      </c>
      <c r="G1" s="984"/>
      <c r="H1" s="984"/>
      <c r="I1" s="984"/>
      <c r="J1" s="984"/>
      <c r="K1" s="551"/>
      <c r="L1" s="740"/>
      <c r="M1" s="744" t="str">
        <f>Language!$E$145</f>
        <v>Click here and choose language:</v>
      </c>
      <c r="N1" s="568" t="s">
        <v>94</v>
      </c>
      <c r="O1" s="371" t="str">
        <f>_xlfn.UNICHAR(8592)</f>
        <v>←</v>
      </c>
      <c r="P1" s="745"/>
      <c r="Q1" s="746"/>
    </row>
    <row r="2" spans="2:17" ht="11.25" customHeight="1" thickBot="1" x14ac:dyDescent="0.3">
      <c r="D2" s="631">
        <v>45280</v>
      </c>
      <c r="F2" s="987"/>
      <c r="G2" s="987"/>
      <c r="H2" s="987"/>
      <c r="I2" s="987"/>
      <c r="J2" s="987"/>
      <c r="K2" s="552"/>
      <c r="L2" s="741"/>
      <c r="M2" s="727"/>
      <c r="N2" s="729"/>
      <c r="P2" s="112"/>
      <c r="Q2" s="113"/>
    </row>
    <row r="3" spans="2:17" ht="15.75" thickTop="1" x14ac:dyDescent="0.25">
      <c r="B3" s="24" t="s">
        <v>94</v>
      </c>
      <c r="C3" s="50">
        <f>IF(AND($N$1&lt;&gt;B4,$N$1&lt;&gt;B5,$N$1&lt;&gt;B6,$N$1&lt;&gt;B7,$N$1&lt;&gt;B8,$N$1&lt;&gt;B9,$N$1&lt;&gt;B10,$N$1&lt;&gt;B11),1,0)</f>
        <v>1</v>
      </c>
      <c r="D3" s="988" t="s">
        <v>1227</v>
      </c>
      <c r="E3" s="992"/>
      <c r="F3" s="993" t="s">
        <v>94</v>
      </c>
      <c r="G3" s="990" t="s">
        <v>95</v>
      </c>
      <c r="H3" s="990" t="s">
        <v>96</v>
      </c>
      <c r="I3" s="990" t="s">
        <v>97</v>
      </c>
      <c r="J3" s="990" t="s">
        <v>107</v>
      </c>
      <c r="K3" s="990" t="s">
        <v>964</v>
      </c>
      <c r="L3" s="990" t="s">
        <v>1717</v>
      </c>
      <c r="M3" s="990" t="s">
        <v>1247</v>
      </c>
      <c r="N3" s="990" t="s">
        <v>1401</v>
      </c>
      <c r="O3" s="985" t="s">
        <v>98</v>
      </c>
      <c r="P3" s="22"/>
    </row>
    <row r="4" spans="2:17" x14ac:dyDescent="0.25">
      <c r="B4" t="s">
        <v>1401</v>
      </c>
      <c r="C4" s="50">
        <f t="shared" ref="C4:C12" si="0">IF($N$1=B4,1,0)</f>
        <v>0</v>
      </c>
      <c r="D4" s="989"/>
      <c r="E4" s="992"/>
      <c r="F4" s="994"/>
      <c r="G4" s="991"/>
      <c r="H4" s="991"/>
      <c r="I4" s="991"/>
      <c r="J4" s="991"/>
      <c r="K4" s="991"/>
      <c r="L4" s="991"/>
      <c r="M4" s="991"/>
      <c r="N4" s="991"/>
      <c r="O4" s="986"/>
      <c r="P4" s="56"/>
      <c r="Q4" s="57"/>
    </row>
    <row r="5" spans="2:17" x14ac:dyDescent="0.25">
      <c r="B5" t="s">
        <v>1717</v>
      </c>
      <c r="C5" s="50">
        <f t="shared" si="0"/>
        <v>0</v>
      </c>
      <c r="D5" s="163">
        <v>1</v>
      </c>
      <c r="E5" s="24" t="str">
        <f>IF($C$3,F5,IF($C$11,G5,IF($C$9,H5,IF($C$7,I5,IF($C$8,J5,IF($C$6,K5,IF($C$5,L5,IF($C$10,M5,IF($C$4,N5,IF(O5&lt;&gt;"",O5,F5))))))))))</f>
        <v>Portugal</v>
      </c>
      <c r="F5" s="142" t="s">
        <v>0</v>
      </c>
      <c r="G5" s="143" t="s">
        <v>0</v>
      </c>
      <c r="H5" s="141" t="s">
        <v>93</v>
      </c>
      <c r="I5" s="144" t="s">
        <v>0</v>
      </c>
      <c r="J5" s="141" t="s">
        <v>0</v>
      </c>
      <c r="K5" s="553" t="s">
        <v>0</v>
      </c>
      <c r="L5" s="730" t="s">
        <v>0</v>
      </c>
      <c r="M5" s="144" t="s">
        <v>0</v>
      </c>
      <c r="N5" s="730" t="s">
        <v>1402</v>
      </c>
      <c r="O5" s="90"/>
    </row>
    <row r="6" spans="2:17" x14ac:dyDescent="0.25">
      <c r="B6" s="24" t="s">
        <v>964</v>
      </c>
      <c r="C6" s="50">
        <f t="shared" si="0"/>
        <v>0</v>
      </c>
      <c r="D6" s="163">
        <v>2</v>
      </c>
      <c r="E6" s="24" t="str">
        <f t="shared" ref="E6:E69" si="1">IF($C$3,F6,IF($C$11,G6,IF($C$9,H6,IF($C$7,I6,IF($C$8,J6,IF($C$6,K6,IF($C$5,L6,IF($C$10,M6,IF($C$4,N6,IF(O6&lt;&gt;"",O6,F6))))))))))</f>
        <v>France</v>
      </c>
      <c r="F6" s="142" t="s">
        <v>50</v>
      </c>
      <c r="G6" s="143" t="s">
        <v>77</v>
      </c>
      <c r="H6" s="141" t="s">
        <v>77</v>
      </c>
      <c r="I6" s="144" t="s">
        <v>50</v>
      </c>
      <c r="J6" s="141" t="s">
        <v>100</v>
      </c>
      <c r="K6" s="553" t="s">
        <v>970</v>
      </c>
      <c r="L6" s="730" t="s">
        <v>1586</v>
      </c>
      <c r="M6" s="144" t="s">
        <v>1248</v>
      </c>
      <c r="N6" s="730" t="s">
        <v>1403</v>
      </c>
      <c r="O6" s="90"/>
    </row>
    <row r="7" spans="2:17" x14ac:dyDescent="0.25">
      <c r="B7" s="24" t="s">
        <v>97</v>
      </c>
      <c r="C7" s="50">
        <f t="shared" si="0"/>
        <v>0</v>
      </c>
      <c r="D7" s="163">
        <v>3</v>
      </c>
      <c r="E7" s="24" t="str">
        <f t="shared" si="1"/>
        <v>Spain</v>
      </c>
      <c r="F7" s="142" t="s">
        <v>49</v>
      </c>
      <c r="G7" s="143" t="s">
        <v>75</v>
      </c>
      <c r="H7" s="141" t="s">
        <v>89</v>
      </c>
      <c r="I7" s="144" t="s">
        <v>90</v>
      </c>
      <c r="J7" s="141" t="s">
        <v>101</v>
      </c>
      <c r="K7" s="553" t="s">
        <v>968</v>
      </c>
      <c r="L7" s="730" t="s">
        <v>101</v>
      </c>
      <c r="M7" s="144" t="s">
        <v>1249</v>
      </c>
      <c r="N7" s="730" t="s">
        <v>1404</v>
      </c>
      <c r="O7" s="90"/>
    </row>
    <row r="8" spans="2:17" x14ac:dyDescent="0.25">
      <c r="B8" t="s">
        <v>107</v>
      </c>
      <c r="C8" s="50">
        <f t="shared" si="0"/>
        <v>0</v>
      </c>
      <c r="D8" s="163">
        <v>4</v>
      </c>
      <c r="E8" s="24" t="str">
        <f t="shared" si="1"/>
        <v>Belgium</v>
      </c>
      <c r="F8" s="142" t="s">
        <v>48</v>
      </c>
      <c r="G8" s="143" t="s">
        <v>71</v>
      </c>
      <c r="H8" s="141" t="s">
        <v>82</v>
      </c>
      <c r="I8" s="144" t="s">
        <v>83</v>
      </c>
      <c r="J8" s="141" t="s">
        <v>105</v>
      </c>
      <c r="K8" s="553" t="s">
        <v>965</v>
      </c>
      <c r="L8" s="730" t="s">
        <v>105</v>
      </c>
      <c r="M8" s="144" t="s">
        <v>71</v>
      </c>
      <c r="N8" s="730" t="s">
        <v>1405</v>
      </c>
      <c r="O8" s="90"/>
    </row>
    <row r="9" spans="2:17" x14ac:dyDescent="0.25">
      <c r="B9" s="24" t="s">
        <v>96</v>
      </c>
      <c r="C9" s="50">
        <f t="shared" si="0"/>
        <v>0</v>
      </c>
      <c r="D9" s="163">
        <v>5</v>
      </c>
      <c r="E9" s="24" t="str">
        <f t="shared" si="1"/>
        <v>England</v>
      </c>
      <c r="F9" s="142" t="s">
        <v>1</v>
      </c>
      <c r="G9" s="143" t="s">
        <v>72</v>
      </c>
      <c r="H9" s="141" t="s">
        <v>84</v>
      </c>
      <c r="I9" s="144" t="s">
        <v>85</v>
      </c>
      <c r="J9" s="141" t="s">
        <v>1</v>
      </c>
      <c r="K9" s="553" t="s">
        <v>967</v>
      </c>
      <c r="L9" s="730" t="s">
        <v>1</v>
      </c>
      <c r="M9" s="144" t="s">
        <v>72</v>
      </c>
      <c r="N9" s="730" t="s">
        <v>1406</v>
      </c>
      <c r="O9" s="90"/>
    </row>
    <row r="10" spans="2:17" x14ac:dyDescent="0.25">
      <c r="B10" t="s">
        <v>1247</v>
      </c>
      <c r="C10" s="50">
        <f t="shared" si="0"/>
        <v>0</v>
      </c>
      <c r="D10" s="163">
        <v>6</v>
      </c>
      <c r="E10" s="24" t="str">
        <f t="shared" si="1"/>
        <v>Hungary</v>
      </c>
      <c r="F10" s="142" t="s">
        <v>383</v>
      </c>
      <c r="G10" s="143" t="s">
        <v>426</v>
      </c>
      <c r="H10" s="141" t="s">
        <v>425</v>
      </c>
      <c r="I10" s="144" t="s">
        <v>423</v>
      </c>
      <c r="J10" s="141" t="s">
        <v>424</v>
      </c>
      <c r="K10" s="553" t="s">
        <v>988</v>
      </c>
      <c r="L10" s="730" t="s">
        <v>424</v>
      </c>
      <c r="M10" s="144" t="s">
        <v>1250</v>
      </c>
      <c r="N10" s="730" t="s">
        <v>1407</v>
      </c>
      <c r="O10" s="90"/>
    </row>
    <row r="11" spans="2:17" x14ac:dyDescent="0.25">
      <c r="B11" s="24" t="s">
        <v>95</v>
      </c>
      <c r="C11" s="50">
        <f t="shared" si="0"/>
        <v>0</v>
      </c>
      <c r="D11" s="163">
        <v>7</v>
      </c>
      <c r="E11" s="24" t="str">
        <f t="shared" si="1"/>
        <v>Türkiye</v>
      </c>
      <c r="F11" s="142" t="s">
        <v>1178</v>
      </c>
      <c r="G11" s="143" t="s">
        <v>431</v>
      </c>
      <c r="H11" s="141" t="s">
        <v>430</v>
      </c>
      <c r="I11" s="144" t="s">
        <v>429</v>
      </c>
      <c r="J11" s="141" t="s">
        <v>432</v>
      </c>
      <c r="K11" s="553" t="s">
        <v>974</v>
      </c>
      <c r="L11" s="730" t="s">
        <v>1587</v>
      </c>
      <c r="M11" s="144" t="s">
        <v>1251</v>
      </c>
      <c r="N11" s="730" t="s">
        <v>1408</v>
      </c>
      <c r="O11" s="90"/>
    </row>
    <row r="12" spans="2:17" x14ac:dyDescent="0.25">
      <c r="B12" s="24" t="s">
        <v>98</v>
      </c>
      <c r="C12" s="50">
        <f t="shared" si="0"/>
        <v>0</v>
      </c>
      <c r="D12" s="163">
        <v>8</v>
      </c>
      <c r="E12" s="24" t="str">
        <f t="shared" si="1"/>
        <v>Romania</v>
      </c>
      <c r="F12" s="142" t="s">
        <v>387</v>
      </c>
      <c r="G12" s="143" t="s">
        <v>440</v>
      </c>
      <c r="H12" s="141" t="s">
        <v>387</v>
      </c>
      <c r="I12" s="144" t="s">
        <v>439</v>
      </c>
      <c r="J12" s="141" t="s">
        <v>441</v>
      </c>
      <c r="K12" s="553" t="s">
        <v>990</v>
      </c>
      <c r="L12" s="730" t="s">
        <v>1588</v>
      </c>
      <c r="M12" s="144" t="s">
        <v>1252</v>
      </c>
      <c r="N12" s="730" t="s">
        <v>1409</v>
      </c>
      <c r="O12" s="90"/>
    </row>
    <row r="13" spans="2:17" x14ac:dyDescent="0.25">
      <c r="D13" s="163">
        <v>9</v>
      </c>
      <c r="E13" s="24" t="str">
        <f t="shared" si="1"/>
        <v>Denmark</v>
      </c>
      <c r="F13" s="142" t="s">
        <v>53</v>
      </c>
      <c r="G13" s="143" t="s">
        <v>70</v>
      </c>
      <c r="H13" s="141" t="s">
        <v>80</v>
      </c>
      <c r="I13" s="144" t="s">
        <v>81</v>
      </c>
      <c r="J13" s="141" t="s">
        <v>104</v>
      </c>
      <c r="K13" s="553" t="s">
        <v>975</v>
      </c>
      <c r="L13" s="730" t="s">
        <v>1589</v>
      </c>
      <c r="M13" s="144" t="s">
        <v>70</v>
      </c>
      <c r="N13" s="730" t="s">
        <v>1410</v>
      </c>
      <c r="O13" s="90"/>
    </row>
    <row r="14" spans="2:17" x14ac:dyDescent="0.25">
      <c r="D14" s="163">
        <v>10</v>
      </c>
      <c r="E14" s="24" t="str">
        <f t="shared" si="1"/>
        <v>Albania</v>
      </c>
      <c r="F14" s="142" t="s">
        <v>394</v>
      </c>
      <c r="G14" s="143" t="s">
        <v>394</v>
      </c>
      <c r="H14" s="141" t="s">
        <v>394</v>
      </c>
      <c r="I14" s="144" t="s">
        <v>461</v>
      </c>
      <c r="J14" s="141" t="s">
        <v>462</v>
      </c>
      <c r="K14" s="553" t="s">
        <v>992</v>
      </c>
      <c r="L14" s="730" t="s">
        <v>462</v>
      </c>
      <c r="M14" s="144" t="s">
        <v>1253</v>
      </c>
      <c r="N14" s="730" t="s">
        <v>1411</v>
      </c>
      <c r="O14" s="90"/>
    </row>
    <row r="15" spans="2:17" x14ac:dyDescent="0.25">
      <c r="D15" s="163">
        <v>11</v>
      </c>
      <c r="E15" s="24" t="str">
        <f t="shared" si="1"/>
        <v>Austria</v>
      </c>
      <c r="F15" s="142" t="s">
        <v>384</v>
      </c>
      <c r="G15" s="143" t="s">
        <v>384</v>
      </c>
      <c r="H15" s="141" t="s">
        <v>384</v>
      </c>
      <c r="I15" s="144" t="s">
        <v>427</v>
      </c>
      <c r="J15" s="141" t="s">
        <v>428</v>
      </c>
      <c r="K15" s="553" t="s">
        <v>976</v>
      </c>
      <c r="L15" s="730" t="s">
        <v>1590</v>
      </c>
      <c r="M15" s="144" t="s">
        <v>1254</v>
      </c>
      <c r="N15" s="730" t="s">
        <v>1412</v>
      </c>
      <c r="O15" s="90"/>
    </row>
    <row r="16" spans="2:17" x14ac:dyDescent="0.25">
      <c r="D16" s="163">
        <v>12</v>
      </c>
      <c r="E16" s="24" t="str">
        <f t="shared" si="1"/>
        <v>Netherlands</v>
      </c>
      <c r="F16" s="142" t="s">
        <v>378</v>
      </c>
      <c r="G16" s="143" t="s">
        <v>405</v>
      </c>
      <c r="H16" s="141" t="s">
        <v>406</v>
      </c>
      <c r="I16" s="144" t="s">
        <v>407</v>
      </c>
      <c r="J16" s="141" t="s">
        <v>408</v>
      </c>
      <c r="K16" s="553" t="s">
        <v>973</v>
      </c>
      <c r="L16" s="730" t="s">
        <v>1591</v>
      </c>
      <c r="M16" s="144" t="s">
        <v>1255</v>
      </c>
      <c r="N16" s="730" t="s">
        <v>1413</v>
      </c>
      <c r="O16" s="90"/>
    </row>
    <row r="17" spans="4:15" x14ac:dyDescent="0.25">
      <c r="D17" s="163">
        <v>13</v>
      </c>
      <c r="E17" s="24" t="str">
        <f t="shared" si="1"/>
        <v>Scotland</v>
      </c>
      <c r="F17" s="142" t="s">
        <v>389</v>
      </c>
      <c r="G17" s="143" t="s">
        <v>449</v>
      </c>
      <c r="H17" s="141" t="s">
        <v>448</v>
      </c>
      <c r="I17" s="144" t="s">
        <v>446</v>
      </c>
      <c r="J17" s="141" t="s">
        <v>447</v>
      </c>
      <c r="K17" s="553" t="s">
        <v>986</v>
      </c>
      <c r="L17" s="730" t="s">
        <v>1592</v>
      </c>
      <c r="M17" s="144" t="s">
        <v>1256</v>
      </c>
      <c r="N17" s="730" t="s">
        <v>1414</v>
      </c>
      <c r="O17" s="90"/>
    </row>
    <row r="18" spans="4:15" x14ac:dyDescent="0.25">
      <c r="D18" s="163">
        <v>14</v>
      </c>
      <c r="E18" s="24" t="str">
        <f t="shared" si="1"/>
        <v>Croatia</v>
      </c>
      <c r="F18" s="142" t="s">
        <v>52</v>
      </c>
      <c r="G18" s="143" t="s">
        <v>73</v>
      </c>
      <c r="H18" s="141" t="s">
        <v>86</v>
      </c>
      <c r="I18" s="144" t="s">
        <v>87</v>
      </c>
      <c r="J18" s="141" t="s">
        <v>106</v>
      </c>
      <c r="K18" s="553" t="s">
        <v>972</v>
      </c>
      <c r="L18" s="730" t="s">
        <v>106</v>
      </c>
      <c r="M18" s="144" t="s">
        <v>1257</v>
      </c>
      <c r="N18" s="730" t="s">
        <v>1415</v>
      </c>
      <c r="O18" s="90"/>
    </row>
    <row r="19" spans="4:15" x14ac:dyDescent="0.25">
      <c r="D19" s="163">
        <v>15</v>
      </c>
      <c r="E19" s="24" t="str">
        <f t="shared" si="1"/>
        <v>Slovenia</v>
      </c>
      <c r="F19" s="142" t="s">
        <v>392</v>
      </c>
      <c r="G19" s="143" t="s">
        <v>454</v>
      </c>
      <c r="H19" s="141" t="s">
        <v>392</v>
      </c>
      <c r="I19" s="144" t="s">
        <v>455</v>
      </c>
      <c r="J19" s="141" t="s">
        <v>456</v>
      </c>
      <c r="K19" s="553" t="s">
        <v>989</v>
      </c>
      <c r="L19" s="730" t="s">
        <v>1593</v>
      </c>
      <c r="M19" s="144" t="s">
        <v>1258</v>
      </c>
      <c r="N19" s="730" t="s">
        <v>1416</v>
      </c>
      <c r="O19" s="90"/>
    </row>
    <row r="20" spans="4:15" x14ac:dyDescent="0.25">
      <c r="D20" s="163">
        <v>16</v>
      </c>
      <c r="E20" s="24" t="str">
        <f t="shared" si="1"/>
        <v>Slovakia</v>
      </c>
      <c r="F20" s="142" t="s">
        <v>388</v>
      </c>
      <c r="G20" s="143" t="s">
        <v>442</v>
      </c>
      <c r="H20" s="141" t="s">
        <v>443</v>
      </c>
      <c r="I20" s="144" t="s">
        <v>444</v>
      </c>
      <c r="J20" s="141" t="s">
        <v>445</v>
      </c>
      <c r="K20" s="553" t="s">
        <v>980</v>
      </c>
      <c r="L20" s="730" t="s">
        <v>1594</v>
      </c>
      <c r="M20" s="144" t="s">
        <v>1259</v>
      </c>
      <c r="N20" s="730" t="s">
        <v>1417</v>
      </c>
      <c r="O20" s="90"/>
    </row>
    <row r="21" spans="4:15" x14ac:dyDescent="0.25">
      <c r="D21" s="163">
        <v>17</v>
      </c>
      <c r="E21" s="24" t="str">
        <f t="shared" si="1"/>
        <v>Czechia</v>
      </c>
      <c r="F21" s="142" t="s">
        <v>379</v>
      </c>
      <c r="G21" s="143" t="s">
        <v>412</v>
      </c>
      <c r="H21" s="141" t="s">
        <v>411</v>
      </c>
      <c r="I21" s="144" t="s">
        <v>410</v>
      </c>
      <c r="J21" s="141" t="s">
        <v>416</v>
      </c>
      <c r="K21" s="553" t="s">
        <v>978</v>
      </c>
      <c r="L21" s="730" t="s">
        <v>1595</v>
      </c>
      <c r="M21" s="144" t="s">
        <v>1260</v>
      </c>
      <c r="N21" s="730" t="s">
        <v>1418</v>
      </c>
      <c r="O21" s="90"/>
    </row>
    <row r="22" spans="4:15" x14ac:dyDescent="0.25">
      <c r="D22" s="163">
        <v>18</v>
      </c>
      <c r="E22" s="24" t="str">
        <f t="shared" si="1"/>
        <v>Italy</v>
      </c>
      <c r="F22" s="142" t="s">
        <v>377</v>
      </c>
      <c r="G22" s="143" t="s">
        <v>402</v>
      </c>
      <c r="H22" s="141" t="s">
        <v>402</v>
      </c>
      <c r="I22" s="144" t="s">
        <v>403</v>
      </c>
      <c r="J22" s="141" t="s">
        <v>404</v>
      </c>
      <c r="K22" s="553" t="s">
        <v>966</v>
      </c>
      <c r="L22" s="730" t="s">
        <v>404</v>
      </c>
      <c r="M22" s="144" t="s">
        <v>1261</v>
      </c>
      <c r="N22" s="730" t="s">
        <v>1419</v>
      </c>
      <c r="O22" s="90"/>
    </row>
    <row r="23" spans="4:15" x14ac:dyDescent="0.25">
      <c r="D23" s="163">
        <v>19</v>
      </c>
      <c r="E23" s="24" t="str">
        <f t="shared" si="1"/>
        <v>Serbia</v>
      </c>
      <c r="F23" s="142" t="s">
        <v>330</v>
      </c>
      <c r="G23" s="143" t="s">
        <v>330</v>
      </c>
      <c r="H23" s="141" t="s">
        <v>330</v>
      </c>
      <c r="I23" s="144" t="s">
        <v>331</v>
      </c>
      <c r="J23" s="141" t="s">
        <v>260</v>
      </c>
      <c r="K23" s="553" t="s">
        <v>979</v>
      </c>
      <c r="L23" s="730" t="s">
        <v>260</v>
      </c>
      <c r="M23" s="144" t="s">
        <v>1262</v>
      </c>
      <c r="N23" s="730" t="s">
        <v>1420</v>
      </c>
      <c r="O23" s="90"/>
    </row>
    <row r="24" spans="4:15" x14ac:dyDescent="0.25">
      <c r="D24" s="163">
        <v>20</v>
      </c>
      <c r="E24" s="24" t="str">
        <f t="shared" si="1"/>
        <v>Switzerland</v>
      </c>
      <c r="F24" s="142" t="s">
        <v>68</v>
      </c>
      <c r="G24" s="143" t="s">
        <v>69</v>
      </c>
      <c r="H24" s="141" t="s">
        <v>78</v>
      </c>
      <c r="I24" s="144" t="s">
        <v>79</v>
      </c>
      <c r="J24" s="141" t="s">
        <v>103</v>
      </c>
      <c r="K24" s="553" t="s">
        <v>971</v>
      </c>
      <c r="L24" s="730" t="s">
        <v>103</v>
      </c>
      <c r="M24" s="144" t="s">
        <v>1263</v>
      </c>
      <c r="N24" s="730" t="s">
        <v>1421</v>
      </c>
      <c r="O24" s="90"/>
    </row>
    <row r="25" spans="4:15" x14ac:dyDescent="0.25">
      <c r="D25" s="163">
        <v>21</v>
      </c>
      <c r="E25" s="24" t="str">
        <f t="shared" si="1"/>
        <v>Ukraine</v>
      </c>
      <c r="F25" s="142" t="s">
        <v>381</v>
      </c>
      <c r="G25" s="143" t="s">
        <v>418</v>
      </c>
      <c r="H25" s="141" t="s">
        <v>417</v>
      </c>
      <c r="I25" s="144" t="s">
        <v>381</v>
      </c>
      <c r="J25" s="141" t="s">
        <v>381</v>
      </c>
      <c r="K25" s="553" t="s">
        <v>969</v>
      </c>
      <c r="L25" s="730" t="s">
        <v>381</v>
      </c>
      <c r="M25" s="144" t="s">
        <v>1264</v>
      </c>
      <c r="N25" s="730" t="s">
        <v>1422</v>
      </c>
      <c r="O25" s="90"/>
    </row>
    <row r="26" spans="4:15" x14ac:dyDescent="0.25">
      <c r="D26" s="163">
        <v>22</v>
      </c>
      <c r="E26" s="24" t="str">
        <f t="shared" si="1"/>
        <v>Greece</v>
      </c>
      <c r="F26" s="142" t="s">
        <v>386</v>
      </c>
      <c r="G26" s="143" t="s">
        <v>438</v>
      </c>
      <c r="H26" s="141" t="s">
        <v>438</v>
      </c>
      <c r="I26" s="144" t="s">
        <v>436</v>
      </c>
      <c r="J26" s="141" t="s">
        <v>437</v>
      </c>
      <c r="K26" s="553" t="s">
        <v>985</v>
      </c>
      <c r="L26" s="730" t="s">
        <v>1596</v>
      </c>
      <c r="M26" s="144" t="s">
        <v>1265</v>
      </c>
      <c r="N26" s="730" t="s">
        <v>1423</v>
      </c>
      <c r="O26" s="90"/>
    </row>
    <row r="27" spans="4:15" x14ac:dyDescent="0.25">
      <c r="D27" s="163">
        <v>23</v>
      </c>
      <c r="E27" s="24" t="str">
        <f t="shared" si="1"/>
        <v>Finland</v>
      </c>
      <c r="F27" s="142" t="s">
        <v>385</v>
      </c>
      <c r="G27" s="143" t="s">
        <v>435</v>
      </c>
      <c r="H27" s="141" t="s">
        <v>435</v>
      </c>
      <c r="I27" s="144" t="s">
        <v>433</v>
      </c>
      <c r="J27" s="141" t="s">
        <v>508</v>
      </c>
      <c r="K27" s="553" t="s">
        <v>385</v>
      </c>
      <c r="L27" s="730" t="s">
        <v>385</v>
      </c>
      <c r="M27" s="144" t="s">
        <v>1266</v>
      </c>
      <c r="N27" s="730" t="s">
        <v>1424</v>
      </c>
      <c r="O27" s="90"/>
    </row>
    <row r="28" spans="4:15" x14ac:dyDescent="0.25">
      <c r="D28" s="163">
        <v>24</v>
      </c>
      <c r="E28" s="24" t="str">
        <f t="shared" si="1"/>
        <v>Wales</v>
      </c>
      <c r="F28" s="142" t="s">
        <v>380</v>
      </c>
      <c r="G28" s="143" t="s">
        <v>415</v>
      </c>
      <c r="H28" s="141" t="s">
        <v>414</v>
      </c>
      <c r="I28" s="144" t="s">
        <v>413</v>
      </c>
      <c r="J28" s="141" t="s">
        <v>380</v>
      </c>
      <c r="K28" s="553" t="s">
        <v>380</v>
      </c>
      <c r="L28" s="730" t="s">
        <v>380</v>
      </c>
      <c r="M28" s="144" t="s">
        <v>1267</v>
      </c>
      <c r="N28" s="730" t="s">
        <v>1425</v>
      </c>
      <c r="O28" s="90"/>
    </row>
    <row r="29" spans="4:15" x14ac:dyDescent="0.25">
      <c r="D29" s="163">
        <v>25</v>
      </c>
      <c r="E29" s="24" t="str">
        <f t="shared" si="1"/>
        <v>Norway</v>
      </c>
      <c r="F29" s="142" t="s">
        <v>382</v>
      </c>
      <c r="G29" s="143" t="s">
        <v>419</v>
      </c>
      <c r="H29" s="141" t="s">
        <v>420</v>
      </c>
      <c r="I29" s="144" t="s">
        <v>421</v>
      </c>
      <c r="J29" s="141" t="s">
        <v>422</v>
      </c>
      <c r="K29" s="553" t="s">
        <v>984</v>
      </c>
      <c r="L29" s="730" t="s">
        <v>1597</v>
      </c>
      <c r="M29" s="144" t="s">
        <v>419</v>
      </c>
      <c r="N29" s="730" t="s">
        <v>1426</v>
      </c>
      <c r="O29" s="90"/>
    </row>
    <row r="30" spans="4:15" x14ac:dyDescent="0.25">
      <c r="D30" s="163">
        <v>26</v>
      </c>
      <c r="E30" s="24" t="str">
        <f t="shared" si="1"/>
        <v>Poland</v>
      </c>
      <c r="F30" s="142" t="s">
        <v>51</v>
      </c>
      <c r="G30" s="143" t="s">
        <v>74</v>
      </c>
      <c r="H30" s="141" t="s">
        <v>74</v>
      </c>
      <c r="I30" s="144" t="s">
        <v>88</v>
      </c>
      <c r="J30" s="141" t="s">
        <v>99</v>
      </c>
      <c r="K30" s="553" t="s">
        <v>99</v>
      </c>
      <c r="L30" s="730" t="s">
        <v>99</v>
      </c>
      <c r="M30" s="144" t="s">
        <v>1268</v>
      </c>
      <c r="N30" s="730" t="s">
        <v>1427</v>
      </c>
      <c r="O30" s="90"/>
    </row>
    <row r="31" spans="4:15" x14ac:dyDescent="0.25">
      <c r="D31" s="163">
        <v>27</v>
      </c>
      <c r="E31" s="24" t="str">
        <f t="shared" si="1"/>
        <v>Montenegro</v>
      </c>
      <c r="F31" s="142" t="s">
        <v>398</v>
      </c>
      <c r="G31" s="143" t="s">
        <v>398</v>
      </c>
      <c r="H31" s="141" t="s">
        <v>398</v>
      </c>
      <c r="I31" s="144" t="s">
        <v>471</v>
      </c>
      <c r="J31" s="141" t="s">
        <v>398</v>
      </c>
      <c r="K31" s="553" t="s">
        <v>398</v>
      </c>
      <c r="L31" s="730" t="s">
        <v>398</v>
      </c>
      <c r="M31" s="144" t="s">
        <v>398</v>
      </c>
      <c r="N31" s="730" t="s">
        <v>1428</v>
      </c>
      <c r="O31" s="90"/>
    </row>
    <row r="32" spans="4:15" x14ac:dyDescent="0.25">
      <c r="D32" s="163">
        <v>28</v>
      </c>
      <c r="E32" s="24" t="str">
        <f t="shared" si="1"/>
        <v>Luxembourg</v>
      </c>
      <c r="F32" s="142" t="s">
        <v>510</v>
      </c>
      <c r="G32" s="143" t="s">
        <v>522</v>
      </c>
      <c r="H32" s="141" t="s">
        <v>523</v>
      </c>
      <c r="I32" s="144" t="s">
        <v>510</v>
      </c>
      <c r="J32" s="141" t="s">
        <v>520</v>
      </c>
      <c r="K32" s="553" t="s">
        <v>520</v>
      </c>
      <c r="L32" s="730" t="s">
        <v>510</v>
      </c>
      <c r="M32" s="144" t="s">
        <v>522</v>
      </c>
      <c r="N32" s="730" t="s">
        <v>1429</v>
      </c>
      <c r="O32" s="90"/>
    </row>
    <row r="33" spans="4:15" x14ac:dyDescent="0.25">
      <c r="D33" s="163">
        <v>29</v>
      </c>
      <c r="E33" s="24" t="str">
        <f t="shared" si="1"/>
        <v>Sweden</v>
      </c>
      <c r="F33" s="142" t="s">
        <v>54</v>
      </c>
      <c r="G33" s="143" t="s">
        <v>76</v>
      </c>
      <c r="H33" s="141" t="s">
        <v>91</v>
      </c>
      <c r="I33" s="144" t="s">
        <v>92</v>
      </c>
      <c r="J33" s="141" t="s">
        <v>102</v>
      </c>
      <c r="K33" s="553" t="s">
        <v>977</v>
      </c>
      <c r="L33" s="730" t="s">
        <v>1598</v>
      </c>
      <c r="M33" s="144" t="s">
        <v>1269</v>
      </c>
      <c r="N33" s="730" t="s">
        <v>1430</v>
      </c>
      <c r="O33" s="90"/>
    </row>
    <row r="34" spans="4:15" x14ac:dyDescent="0.25">
      <c r="D34" s="163">
        <v>30</v>
      </c>
      <c r="E34" s="24" t="str">
        <f t="shared" si="1"/>
        <v>Israel</v>
      </c>
      <c r="F34" s="142" t="s">
        <v>390</v>
      </c>
      <c r="G34" s="143" t="s">
        <v>390</v>
      </c>
      <c r="H34" s="141" t="s">
        <v>434</v>
      </c>
      <c r="I34" s="144" t="s">
        <v>450</v>
      </c>
      <c r="J34" s="141" t="s">
        <v>390</v>
      </c>
      <c r="K34" s="553" t="s">
        <v>450</v>
      </c>
      <c r="L34" s="730" t="s">
        <v>390</v>
      </c>
      <c r="M34" s="144" t="s">
        <v>390</v>
      </c>
      <c r="N34" s="730" t="s">
        <v>1431</v>
      </c>
      <c r="O34" s="90"/>
    </row>
    <row r="35" spans="4:15" x14ac:dyDescent="0.25">
      <c r="D35" s="163">
        <v>31</v>
      </c>
      <c r="E35" s="24" t="str">
        <f t="shared" si="1"/>
        <v>Kazakhstan</v>
      </c>
      <c r="F35" s="142" t="s">
        <v>512</v>
      </c>
      <c r="G35" s="143" t="s">
        <v>530</v>
      </c>
      <c r="H35" s="141" t="s">
        <v>529</v>
      </c>
      <c r="I35" s="144" t="s">
        <v>512</v>
      </c>
      <c r="J35" s="141" t="s">
        <v>528</v>
      </c>
      <c r="K35" s="553" t="s">
        <v>995</v>
      </c>
      <c r="L35" s="730" t="s">
        <v>1599</v>
      </c>
      <c r="M35" s="144" t="s">
        <v>1270</v>
      </c>
      <c r="N35" s="730" t="s">
        <v>1432</v>
      </c>
      <c r="O35" s="90"/>
    </row>
    <row r="36" spans="4:15" x14ac:dyDescent="0.25">
      <c r="D36" s="163">
        <v>32</v>
      </c>
      <c r="E36" s="24" t="str">
        <f t="shared" si="1"/>
        <v>Moldava</v>
      </c>
      <c r="F36" s="142" t="s">
        <v>518</v>
      </c>
      <c r="G36" s="143" t="s">
        <v>518</v>
      </c>
      <c r="H36" s="141" t="s">
        <v>518</v>
      </c>
      <c r="I36" s="144" t="s">
        <v>542</v>
      </c>
      <c r="J36" s="141" t="s">
        <v>543</v>
      </c>
      <c r="K36" s="553" t="s">
        <v>998</v>
      </c>
      <c r="L36" s="730" t="s">
        <v>518</v>
      </c>
      <c r="M36" s="144" t="s">
        <v>1271</v>
      </c>
      <c r="N36" s="730" t="s">
        <v>1433</v>
      </c>
      <c r="O36" s="90"/>
    </row>
    <row r="37" spans="4:15" x14ac:dyDescent="0.25">
      <c r="D37" s="163">
        <v>33</v>
      </c>
      <c r="E37" s="24" t="str">
        <f t="shared" si="1"/>
        <v>Armenia</v>
      </c>
      <c r="F37" s="142" t="s">
        <v>396</v>
      </c>
      <c r="G37" s="143" t="s">
        <v>396</v>
      </c>
      <c r="H37" s="141" t="s">
        <v>396</v>
      </c>
      <c r="I37" s="144" t="s">
        <v>467</v>
      </c>
      <c r="J37" s="141" t="s">
        <v>468</v>
      </c>
      <c r="K37" s="553" t="s">
        <v>994</v>
      </c>
      <c r="L37" s="730" t="s">
        <v>468</v>
      </c>
      <c r="M37" s="144" t="s">
        <v>1272</v>
      </c>
      <c r="N37" s="730" t="s">
        <v>1434</v>
      </c>
      <c r="O37" s="90"/>
    </row>
    <row r="38" spans="4:15" x14ac:dyDescent="0.25">
      <c r="D38" s="163">
        <v>34</v>
      </c>
      <c r="E38" s="24" t="str">
        <f t="shared" si="1"/>
        <v>Georgia</v>
      </c>
      <c r="F38" s="142" t="s">
        <v>400</v>
      </c>
      <c r="G38" s="143" t="s">
        <v>400</v>
      </c>
      <c r="H38" s="141" t="s">
        <v>400</v>
      </c>
      <c r="I38" s="144" t="s">
        <v>472</v>
      </c>
      <c r="J38" s="141" t="s">
        <v>473</v>
      </c>
      <c r="K38" s="553" t="s">
        <v>991</v>
      </c>
      <c r="L38" s="730" t="s">
        <v>473</v>
      </c>
      <c r="M38" s="144" t="s">
        <v>1273</v>
      </c>
      <c r="N38" s="730" t="s">
        <v>1435</v>
      </c>
      <c r="O38" s="90"/>
    </row>
    <row r="39" spans="4:15" x14ac:dyDescent="0.25">
      <c r="D39" s="163">
        <v>35</v>
      </c>
      <c r="E39" s="24" t="str">
        <f t="shared" si="1"/>
        <v>Belarus</v>
      </c>
      <c r="F39" s="142" t="s">
        <v>401</v>
      </c>
      <c r="G39" s="143" t="s">
        <v>1187</v>
      </c>
      <c r="H39" s="141" t="s">
        <v>1188</v>
      </c>
      <c r="I39" s="144" t="s">
        <v>1189</v>
      </c>
      <c r="J39" s="141" t="s">
        <v>401</v>
      </c>
      <c r="K39" s="553" t="s">
        <v>1190</v>
      </c>
      <c r="L39" s="730" t="s">
        <v>401</v>
      </c>
      <c r="M39" s="144" t="s">
        <v>1274</v>
      </c>
      <c r="N39" s="730" t="s">
        <v>1436</v>
      </c>
      <c r="O39" s="90"/>
    </row>
    <row r="40" spans="4:15" x14ac:dyDescent="0.25">
      <c r="D40" s="163">
        <v>36</v>
      </c>
      <c r="E40" s="24" t="str">
        <f t="shared" si="1"/>
        <v>North Macedonia</v>
      </c>
      <c r="F40" s="142" t="s">
        <v>395</v>
      </c>
      <c r="G40" s="143" t="s">
        <v>466</v>
      </c>
      <c r="H40" s="141" t="s">
        <v>465</v>
      </c>
      <c r="I40" s="144" t="s">
        <v>464</v>
      </c>
      <c r="J40" s="141" t="s">
        <v>463</v>
      </c>
      <c r="K40" s="553" t="s">
        <v>987</v>
      </c>
      <c r="L40" s="730" t="s">
        <v>1600</v>
      </c>
      <c r="M40" s="144" t="s">
        <v>1275</v>
      </c>
      <c r="N40" s="730" t="s">
        <v>1437</v>
      </c>
      <c r="O40" s="90"/>
    </row>
    <row r="41" spans="4:15" x14ac:dyDescent="0.25">
      <c r="D41" s="163">
        <v>37</v>
      </c>
      <c r="E41" s="24" t="str">
        <f t="shared" si="1"/>
        <v>Azerbaijan</v>
      </c>
      <c r="F41" s="142" t="s">
        <v>513</v>
      </c>
      <c r="G41" s="143" t="s">
        <v>531</v>
      </c>
      <c r="H41" s="141" t="s">
        <v>513</v>
      </c>
      <c r="I41" s="144" t="s">
        <v>532</v>
      </c>
      <c r="J41" s="141" t="s">
        <v>533</v>
      </c>
      <c r="K41" s="553" t="s">
        <v>996</v>
      </c>
      <c r="L41" s="730" t="s">
        <v>1601</v>
      </c>
      <c r="M41" s="144" t="s">
        <v>1276</v>
      </c>
      <c r="N41" s="730" t="s">
        <v>1438</v>
      </c>
      <c r="O41" s="90"/>
    </row>
    <row r="42" spans="4:15" x14ac:dyDescent="0.25">
      <c r="D42" s="163">
        <v>38</v>
      </c>
      <c r="E42" s="24" t="str">
        <f t="shared" si="1"/>
        <v>Ireland</v>
      </c>
      <c r="F42" s="142" t="s">
        <v>391</v>
      </c>
      <c r="G42" s="143" t="s">
        <v>453</v>
      </c>
      <c r="H42" s="141" t="s">
        <v>453</v>
      </c>
      <c r="I42" s="144" t="s">
        <v>451</v>
      </c>
      <c r="J42" s="141" t="s">
        <v>452</v>
      </c>
      <c r="K42" s="553" t="s">
        <v>981</v>
      </c>
      <c r="L42" s="730" t="s">
        <v>452</v>
      </c>
      <c r="M42" s="144" t="s">
        <v>453</v>
      </c>
      <c r="N42" s="730" t="s">
        <v>1439</v>
      </c>
      <c r="O42" s="90"/>
    </row>
    <row r="43" spans="4:15" x14ac:dyDescent="0.25">
      <c r="D43" s="163">
        <v>39</v>
      </c>
      <c r="E43" s="24" t="str">
        <f t="shared" si="1"/>
        <v>Lithuania</v>
      </c>
      <c r="F43" s="142" t="s">
        <v>515</v>
      </c>
      <c r="G43" s="143" t="s">
        <v>537</v>
      </c>
      <c r="H43" s="141" t="s">
        <v>537</v>
      </c>
      <c r="I43" s="144" t="s">
        <v>538</v>
      </c>
      <c r="J43" s="141" t="s">
        <v>539</v>
      </c>
      <c r="K43" s="553" t="s">
        <v>997</v>
      </c>
      <c r="L43" s="730" t="s">
        <v>539</v>
      </c>
      <c r="M43" s="144" t="s">
        <v>1277</v>
      </c>
      <c r="N43" s="730" t="s">
        <v>1440</v>
      </c>
      <c r="O43" s="90"/>
    </row>
    <row r="44" spans="4:15" x14ac:dyDescent="0.25">
      <c r="D44" s="163">
        <v>40</v>
      </c>
      <c r="E44" s="24" t="str">
        <f t="shared" si="1"/>
        <v>Iceland</v>
      </c>
      <c r="F44" s="142" t="s">
        <v>326</v>
      </c>
      <c r="G44" s="143" t="s">
        <v>327</v>
      </c>
      <c r="H44" s="141" t="s">
        <v>328</v>
      </c>
      <c r="I44" s="144" t="s">
        <v>329</v>
      </c>
      <c r="J44" s="141" t="s">
        <v>259</v>
      </c>
      <c r="K44" s="553" t="s">
        <v>982</v>
      </c>
      <c r="L44" s="730" t="s">
        <v>259</v>
      </c>
      <c r="M44" s="144" t="s">
        <v>1278</v>
      </c>
      <c r="N44" s="730" t="s">
        <v>1441</v>
      </c>
      <c r="O44" s="90"/>
    </row>
    <row r="45" spans="4:15" x14ac:dyDescent="0.25">
      <c r="D45" s="163">
        <v>41</v>
      </c>
      <c r="E45" s="24" t="str">
        <f t="shared" si="1"/>
        <v>Kosovo</v>
      </c>
      <c r="F45" s="142" t="s">
        <v>399</v>
      </c>
      <c r="G45" s="143" t="s">
        <v>399</v>
      </c>
      <c r="H45" s="141" t="s">
        <v>399</v>
      </c>
      <c r="I45" s="144" t="s">
        <v>399</v>
      </c>
      <c r="J45" s="141" t="s">
        <v>399</v>
      </c>
      <c r="K45" s="553" t="s">
        <v>399</v>
      </c>
      <c r="L45" s="730" t="s">
        <v>1602</v>
      </c>
      <c r="M45" s="144" t="s">
        <v>399</v>
      </c>
      <c r="N45" s="730" t="s">
        <v>1442</v>
      </c>
      <c r="O45" s="90"/>
    </row>
    <row r="46" spans="4:15" x14ac:dyDescent="0.25">
      <c r="D46" s="163">
        <v>42</v>
      </c>
      <c r="E46" s="24" t="str">
        <f t="shared" si="1"/>
        <v>Bulgaria</v>
      </c>
      <c r="F46" s="142" t="s">
        <v>397</v>
      </c>
      <c r="G46" s="143" t="s">
        <v>397</v>
      </c>
      <c r="H46" s="141" t="s">
        <v>397</v>
      </c>
      <c r="I46" s="144" t="s">
        <v>469</v>
      </c>
      <c r="J46" s="141" t="s">
        <v>470</v>
      </c>
      <c r="K46" s="553" t="s">
        <v>993</v>
      </c>
      <c r="L46" s="730" t="s">
        <v>470</v>
      </c>
      <c r="M46" s="144" t="s">
        <v>1279</v>
      </c>
      <c r="N46" s="730" t="s">
        <v>1443</v>
      </c>
      <c r="O46" s="90"/>
    </row>
    <row r="47" spans="4:15" x14ac:dyDescent="0.25">
      <c r="D47" s="163">
        <v>43</v>
      </c>
      <c r="E47" s="24" t="str">
        <f t="shared" si="1"/>
        <v>Northern Ireland</v>
      </c>
      <c r="F47" s="142" t="s">
        <v>393</v>
      </c>
      <c r="G47" s="143" t="s">
        <v>460</v>
      </c>
      <c r="H47" s="141" t="s">
        <v>459</v>
      </c>
      <c r="I47" s="144" t="s">
        <v>458</v>
      </c>
      <c r="J47" s="141" t="s">
        <v>457</v>
      </c>
      <c r="K47" s="553" t="s">
        <v>983</v>
      </c>
      <c r="L47" s="730" t="s">
        <v>457</v>
      </c>
      <c r="M47" s="144" t="s">
        <v>1280</v>
      </c>
      <c r="N47" s="730" t="s">
        <v>1444</v>
      </c>
      <c r="O47" s="90"/>
    </row>
    <row r="48" spans="4:15" x14ac:dyDescent="0.25">
      <c r="D48" s="163">
        <v>44</v>
      </c>
      <c r="E48" s="24" t="str">
        <f t="shared" si="1"/>
        <v>Bosnia a. Herzeg.</v>
      </c>
      <c r="F48" s="142" t="s">
        <v>1181</v>
      </c>
      <c r="G48" s="143" t="s">
        <v>1182</v>
      </c>
      <c r="H48" s="141" t="s">
        <v>1183</v>
      </c>
      <c r="I48" s="144" t="s">
        <v>1184</v>
      </c>
      <c r="J48" s="141" t="s">
        <v>1185</v>
      </c>
      <c r="K48" s="553" t="s">
        <v>1186</v>
      </c>
      <c r="L48" s="730" t="s">
        <v>1603</v>
      </c>
      <c r="M48" s="144" t="s">
        <v>1281</v>
      </c>
      <c r="N48" s="730" t="s">
        <v>1445</v>
      </c>
      <c r="O48" s="90"/>
    </row>
    <row r="49" spans="4:15" x14ac:dyDescent="0.25">
      <c r="D49" s="163">
        <v>45</v>
      </c>
      <c r="E49" s="24" t="str">
        <f t="shared" si="1"/>
        <v>Latvia</v>
      </c>
      <c r="F49" s="142" t="s">
        <v>1198</v>
      </c>
      <c r="G49" s="143" t="s">
        <v>1199</v>
      </c>
      <c r="H49" s="141" t="s">
        <v>1200</v>
      </c>
      <c r="I49" s="144" t="s">
        <v>1201</v>
      </c>
      <c r="J49" s="141" t="s">
        <v>1202</v>
      </c>
      <c r="K49" s="553" t="s">
        <v>1203</v>
      </c>
      <c r="L49" s="730" t="s">
        <v>1203</v>
      </c>
      <c r="M49" s="144" t="s">
        <v>1282</v>
      </c>
      <c r="N49" s="730" t="s">
        <v>1446</v>
      </c>
      <c r="O49" s="90"/>
    </row>
    <row r="50" spans="4:15" x14ac:dyDescent="0.25">
      <c r="D50" s="163">
        <v>46</v>
      </c>
      <c r="E50" s="24" t="str">
        <f t="shared" si="1"/>
        <v>Faroe Islands</v>
      </c>
      <c r="F50" s="142" t="s">
        <v>1191</v>
      </c>
      <c r="G50" s="143" t="s">
        <v>1192</v>
      </c>
      <c r="H50" s="141" t="s">
        <v>1193</v>
      </c>
      <c r="I50" s="144" t="s">
        <v>1194</v>
      </c>
      <c r="J50" s="141" t="s">
        <v>1195</v>
      </c>
      <c r="K50" s="553" t="s">
        <v>1196</v>
      </c>
      <c r="L50" s="730" t="s">
        <v>1604</v>
      </c>
      <c r="M50" s="144" t="s">
        <v>1283</v>
      </c>
      <c r="N50" s="730" t="s">
        <v>1447</v>
      </c>
      <c r="O50" s="90"/>
    </row>
    <row r="51" spans="4:15" x14ac:dyDescent="0.25">
      <c r="D51" s="163">
        <v>47</v>
      </c>
      <c r="E51" s="24" t="str">
        <f t="shared" si="1"/>
        <v>Estonia</v>
      </c>
      <c r="F51" s="142" t="s">
        <v>516</v>
      </c>
      <c r="G51" s="143" t="s">
        <v>516</v>
      </c>
      <c r="H51" s="141" t="s">
        <v>516</v>
      </c>
      <c r="I51" s="144" t="s">
        <v>535</v>
      </c>
      <c r="J51" s="141" t="s">
        <v>540</v>
      </c>
      <c r="K51" s="553" t="s">
        <v>540</v>
      </c>
      <c r="L51" s="730" t="s">
        <v>540</v>
      </c>
      <c r="M51" s="144" t="s">
        <v>1284</v>
      </c>
      <c r="N51" s="730" t="s">
        <v>1448</v>
      </c>
      <c r="O51" s="90"/>
    </row>
    <row r="52" spans="4:15" x14ac:dyDescent="0.25">
      <c r="D52" s="163">
        <v>48</v>
      </c>
      <c r="E52" s="24" t="str">
        <f t="shared" si="1"/>
        <v>Malta</v>
      </c>
      <c r="F52" s="142" t="s">
        <v>519</v>
      </c>
      <c r="G52" s="143" t="s">
        <v>519</v>
      </c>
      <c r="H52" s="141" t="s">
        <v>519</v>
      </c>
      <c r="I52" s="144" t="s">
        <v>536</v>
      </c>
      <c r="J52" s="141" t="s">
        <v>519</v>
      </c>
      <c r="K52" s="553" t="s">
        <v>519</v>
      </c>
      <c r="L52" s="730" t="s">
        <v>519</v>
      </c>
      <c r="M52" s="144" t="s">
        <v>519</v>
      </c>
      <c r="N52" s="730" t="s">
        <v>1449</v>
      </c>
      <c r="O52" s="90"/>
    </row>
    <row r="53" spans="4:15" x14ac:dyDescent="0.25">
      <c r="D53" s="163">
        <v>49</v>
      </c>
      <c r="E53" s="24" t="str">
        <f t="shared" si="1"/>
        <v>Cyprus</v>
      </c>
      <c r="F53" s="142" t="s">
        <v>511</v>
      </c>
      <c r="G53" s="143" t="s">
        <v>527</v>
      </c>
      <c r="H53" s="141" t="s">
        <v>526</v>
      </c>
      <c r="I53" s="144" t="s">
        <v>524</v>
      </c>
      <c r="J53" s="141" t="s">
        <v>525</v>
      </c>
      <c r="K53" s="553" t="s">
        <v>511</v>
      </c>
      <c r="L53" s="730" t="s">
        <v>1605</v>
      </c>
      <c r="M53" s="144" t="s">
        <v>527</v>
      </c>
      <c r="N53" s="730" t="s">
        <v>1450</v>
      </c>
      <c r="O53" s="90"/>
    </row>
    <row r="54" spans="4:15" x14ac:dyDescent="0.25">
      <c r="D54" s="163">
        <v>50</v>
      </c>
      <c r="E54" s="24" t="str">
        <f t="shared" si="1"/>
        <v>Gibraltar</v>
      </c>
      <c r="F54" s="142" t="s">
        <v>517</v>
      </c>
      <c r="G54" s="143" t="s">
        <v>517</v>
      </c>
      <c r="H54" s="141" t="s">
        <v>541</v>
      </c>
      <c r="I54" s="144" t="s">
        <v>517</v>
      </c>
      <c r="J54" s="141" t="s">
        <v>517</v>
      </c>
      <c r="K54" s="553" t="s">
        <v>517</v>
      </c>
      <c r="L54" s="730" t="s">
        <v>517</v>
      </c>
      <c r="M54" s="144" t="s">
        <v>517</v>
      </c>
      <c r="N54" s="730" t="s">
        <v>1451</v>
      </c>
      <c r="O54" s="90"/>
    </row>
    <row r="55" spans="4:15" x14ac:dyDescent="0.25">
      <c r="D55" s="163">
        <v>51</v>
      </c>
      <c r="E55" s="24" t="str">
        <f t="shared" si="1"/>
        <v>Andorra</v>
      </c>
      <c r="F55" s="142" t="s">
        <v>514</v>
      </c>
      <c r="G55" s="143" t="s">
        <v>514</v>
      </c>
      <c r="H55" s="141" t="s">
        <v>514</v>
      </c>
      <c r="I55" s="144" t="s">
        <v>534</v>
      </c>
      <c r="J55" s="141" t="s">
        <v>514</v>
      </c>
      <c r="K55" s="553" t="s">
        <v>514</v>
      </c>
      <c r="L55" s="730" t="s">
        <v>514</v>
      </c>
      <c r="M55" s="144" t="s">
        <v>514</v>
      </c>
      <c r="N55" s="730" t="s">
        <v>1452</v>
      </c>
      <c r="O55" s="90"/>
    </row>
    <row r="56" spans="4:15" x14ac:dyDescent="0.25">
      <c r="D56" s="163">
        <v>52</v>
      </c>
      <c r="E56" s="24" t="str">
        <f t="shared" si="1"/>
        <v>Liechtenstein</v>
      </c>
      <c r="F56" s="142" t="s">
        <v>1180</v>
      </c>
      <c r="G56" s="143" t="s">
        <v>1180</v>
      </c>
      <c r="H56" s="141" t="s">
        <v>1180</v>
      </c>
      <c r="I56" s="144" t="s">
        <v>1180</v>
      </c>
      <c r="J56" s="141" t="s">
        <v>1180</v>
      </c>
      <c r="K56" s="553" t="s">
        <v>1180</v>
      </c>
      <c r="L56" s="730" t="s">
        <v>1180</v>
      </c>
      <c r="M56" s="144" t="s">
        <v>1180</v>
      </c>
      <c r="N56" s="730" t="s">
        <v>1453</v>
      </c>
      <c r="O56" s="90"/>
    </row>
    <row r="57" spans="4:15" x14ac:dyDescent="0.25">
      <c r="D57" s="163">
        <v>53</v>
      </c>
      <c r="E57" s="24" t="str">
        <f t="shared" si="1"/>
        <v>San Marino</v>
      </c>
      <c r="F57" s="142" t="s">
        <v>1179</v>
      </c>
      <c r="G57" s="143" t="s">
        <v>1179</v>
      </c>
      <c r="H57" s="141" t="s">
        <v>1179</v>
      </c>
      <c r="I57" s="144" t="s">
        <v>1197</v>
      </c>
      <c r="J57" s="141" t="s">
        <v>1179</v>
      </c>
      <c r="K57" s="553" t="s">
        <v>1179</v>
      </c>
      <c r="L57" s="730" t="s">
        <v>1179</v>
      </c>
      <c r="M57" s="144" t="s">
        <v>1285</v>
      </c>
      <c r="N57" s="730" t="s">
        <v>1454</v>
      </c>
      <c r="O57" s="90"/>
    </row>
    <row r="58" spans="4:15" x14ac:dyDescent="0.25">
      <c r="D58" s="163">
        <v>54</v>
      </c>
      <c r="E58" s="24" t="str">
        <f t="shared" si="1"/>
        <v>Germany</v>
      </c>
      <c r="F58" s="142" t="s">
        <v>1204</v>
      </c>
      <c r="G58" s="143" t="s">
        <v>1205</v>
      </c>
      <c r="H58" s="141" t="s">
        <v>1206</v>
      </c>
      <c r="I58" s="144" t="s">
        <v>1207</v>
      </c>
      <c r="J58" s="141" t="s">
        <v>1208</v>
      </c>
      <c r="K58" s="553" t="s">
        <v>1209</v>
      </c>
      <c r="L58" s="730" t="s">
        <v>1606</v>
      </c>
      <c r="M58" s="144" t="s">
        <v>1286</v>
      </c>
      <c r="N58" s="730" t="s">
        <v>1455</v>
      </c>
      <c r="O58" s="90"/>
    </row>
    <row r="59" spans="4:15" x14ac:dyDescent="0.25">
      <c r="D59" s="163">
        <v>55</v>
      </c>
      <c r="E59" s="24" t="str">
        <f t="shared" si="1"/>
        <v>Russia</v>
      </c>
      <c r="F59" s="142" t="s">
        <v>1210</v>
      </c>
      <c r="G59" s="143" t="s">
        <v>1211</v>
      </c>
      <c r="H59" s="141" t="s">
        <v>1210</v>
      </c>
      <c r="I59" s="144" t="s">
        <v>1212</v>
      </c>
      <c r="J59" s="141" t="s">
        <v>1213</v>
      </c>
      <c r="K59" s="553" t="s">
        <v>1214</v>
      </c>
      <c r="L59" s="730" t="s">
        <v>1214</v>
      </c>
      <c r="M59" s="144" t="s">
        <v>1287</v>
      </c>
      <c r="N59" s="730" t="s">
        <v>1456</v>
      </c>
      <c r="O59" s="90"/>
    </row>
    <row r="60" spans="4:15" x14ac:dyDescent="0.25">
      <c r="D60" s="163">
        <v>71</v>
      </c>
      <c r="E60" s="24" t="str">
        <f t="shared" si="1"/>
        <v>Play-off A</v>
      </c>
      <c r="F60" s="142" t="s">
        <v>1288</v>
      </c>
      <c r="G60" s="143" t="s">
        <v>1288</v>
      </c>
      <c r="H60" s="141" t="s">
        <v>1288</v>
      </c>
      <c r="I60" s="144" t="s">
        <v>1288</v>
      </c>
      <c r="J60" s="141" t="s">
        <v>1288</v>
      </c>
      <c r="K60" s="553" t="s">
        <v>1288</v>
      </c>
      <c r="L60" s="730" t="s">
        <v>1288</v>
      </c>
      <c r="M60" s="144" t="s">
        <v>1288</v>
      </c>
      <c r="N60" s="730" t="s">
        <v>1288</v>
      </c>
      <c r="O60" s="90"/>
    </row>
    <row r="61" spans="4:15" x14ac:dyDescent="0.25">
      <c r="D61" s="163">
        <v>72</v>
      </c>
      <c r="E61" s="24" t="str">
        <f t="shared" si="1"/>
        <v>Play-off B</v>
      </c>
      <c r="F61" s="142" t="s">
        <v>1289</v>
      </c>
      <c r="G61" s="143" t="s">
        <v>1289</v>
      </c>
      <c r="H61" s="141" t="s">
        <v>1289</v>
      </c>
      <c r="I61" s="144" t="s">
        <v>1289</v>
      </c>
      <c r="J61" s="141" t="s">
        <v>1289</v>
      </c>
      <c r="K61" s="553" t="s">
        <v>1289</v>
      </c>
      <c r="L61" s="730" t="s">
        <v>1289</v>
      </c>
      <c r="M61" s="144" t="s">
        <v>1289</v>
      </c>
      <c r="N61" s="730" t="s">
        <v>1289</v>
      </c>
      <c r="O61" s="90"/>
    </row>
    <row r="62" spans="4:15" x14ac:dyDescent="0.25">
      <c r="D62" s="163">
        <v>73</v>
      </c>
      <c r="E62" s="24" t="str">
        <f t="shared" si="1"/>
        <v>Play-off C</v>
      </c>
      <c r="F62" s="142" t="s">
        <v>1290</v>
      </c>
      <c r="G62" s="143" t="s">
        <v>1290</v>
      </c>
      <c r="H62" s="141" t="s">
        <v>1290</v>
      </c>
      <c r="I62" s="144" t="s">
        <v>1290</v>
      </c>
      <c r="J62" s="141" t="s">
        <v>1290</v>
      </c>
      <c r="K62" s="553" t="s">
        <v>1290</v>
      </c>
      <c r="L62" s="730" t="s">
        <v>1290</v>
      </c>
      <c r="M62" s="144" t="s">
        <v>1290</v>
      </c>
      <c r="N62" s="730" t="s">
        <v>1290</v>
      </c>
      <c r="O62" s="90"/>
    </row>
    <row r="63" spans="4:15" ht="15.75" thickBot="1" x14ac:dyDescent="0.3">
      <c r="D63" s="189"/>
      <c r="E63" s="24">
        <f t="shared" si="1"/>
        <v>0</v>
      </c>
      <c r="F63" s="145"/>
      <c r="G63" s="146"/>
      <c r="H63" s="147"/>
      <c r="I63" s="148"/>
      <c r="J63" s="147"/>
      <c r="K63" s="747"/>
      <c r="L63" s="731"/>
      <c r="M63" s="148"/>
      <c r="N63" s="731"/>
      <c r="O63" s="91"/>
    </row>
    <row r="64" spans="4:15" ht="16.5" thickTop="1" thickBot="1" x14ac:dyDescent="0.3">
      <c r="E64" s="24"/>
      <c r="F64" s="60"/>
      <c r="G64" s="60"/>
      <c r="H64" s="60"/>
      <c r="I64" s="60"/>
      <c r="J64" s="60"/>
      <c r="K64" s="60"/>
      <c r="L64" s="60"/>
      <c r="M64" s="60"/>
      <c r="N64" s="60"/>
      <c r="O64" s="60"/>
    </row>
    <row r="65" spans="4:15" ht="30.75" thickTop="1" x14ac:dyDescent="0.45">
      <c r="D65" s="162" t="s">
        <v>361</v>
      </c>
      <c r="E65" s="24"/>
      <c r="F65" s="166" t="s">
        <v>108</v>
      </c>
      <c r="G65" s="167"/>
      <c r="H65" s="167"/>
      <c r="I65" s="167"/>
      <c r="J65" s="167"/>
      <c r="K65" s="167"/>
      <c r="L65" s="167"/>
      <c r="M65" s="167"/>
      <c r="N65" s="167"/>
      <c r="O65" s="168"/>
    </row>
    <row r="66" spans="4:15" x14ac:dyDescent="0.25">
      <c r="D66" s="163">
        <v>1</v>
      </c>
      <c r="E66" s="24" t="str">
        <f t="shared" si="1"/>
        <v>Berlin</v>
      </c>
      <c r="F66" s="142" t="s">
        <v>746</v>
      </c>
      <c r="G66" s="143" t="s">
        <v>755</v>
      </c>
      <c r="H66" s="141" t="s">
        <v>756</v>
      </c>
      <c r="I66" s="144" t="s">
        <v>746</v>
      </c>
      <c r="J66" s="141" t="s">
        <v>746</v>
      </c>
      <c r="K66" s="553" t="s">
        <v>1068</v>
      </c>
      <c r="L66" s="730" t="s">
        <v>746</v>
      </c>
      <c r="M66" s="144" t="s">
        <v>1291</v>
      </c>
      <c r="N66" s="730" t="s">
        <v>1457</v>
      </c>
      <c r="O66" s="90"/>
    </row>
    <row r="67" spans="4:15" x14ac:dyDescent="0.25">
      <c r="D67" s="137">
        <v>2</v>
      </c>
      <c r="E67" s="24" t="str">
        <f t="shared" si="1"/>
        <v>Leipzig</v>
      </c>
      <c r="F67" s="142" t="s">
        <v>747</v>
      </c>
      <c r="G67" s="143" t="s">
        <v>747</v>
      </c>
      <c r="H67" s="141" t="s">
        <v>747</v>
      </c>
      <c r="I67" s="144" t="s">
        <v>747</v>
      </c>
      <c r="J67" s="141" t="s">
        <v>747</v>
      </c>
      <c r="K67" s="553" t="s">
        <v>747</v>
      </c>
      <c r="L67" s="730" t="s">
        <v>747</v>
      </c>
      <c r="M67" s="144" t="s">
        <v>747</v>
      </c>
      <c r="N67" s="730" t="s">
        <v>1458</v>
      </c>
      <c r="O67" s="90"/>
    </row>
    <row r="68" spans="4:15" x14ac:dyDescent="0.25">
      <c r="D68" s="137">
        <v>3</v>
      </c>
      <c r="E68" s="24" t="str">
        <f t="shared" si="1"/>
        <v>Hamburg</v>
      </c>
      <c r="F68" s="142" t="s">
        <v>748</v>
      </c>
      <c r="G68" s="143" t="s">
        <v>758</v>
      </c>
      <c r="H68" s="141" t="s">
        <v>757</v>
      </c>
      <c r="I68" s="144" t="s">
        <v>759</v>
      </c>
      <c r="J68" s="141" t="s">
        <v>748</v>
      </c>
      <c r="K68" s="553" t="s">
        <v>748</v>
      </c>
      <c r="L68" s="730" t="s">
        <v>1607</v>
      </c>
      <c r="M68" s="144" t="s">
        <v>758</v>
      </c>
      <c r="N68" s="730" t="s">
        <v>1459</v>
      </c>
      <c r="O68" s="90"/>
    </row>
    <row r="69" spans="4:15" x14ac:dyDescent="0.25">
      <c r="D69" s="137">
        <v>4</v>
      </c>
      <c r="E69" s="24" t="str">
        <f t="shared" si="1"/>
        <v>Dortmund</v>
      </c>
      <c r="F69" s="142" t="s">
        <v>749</v>
      </c>
      <c r="G69" s="143" t="s">
        <v>760</v>
      </c>
      <c r="H69" s="141" t="s">
        <v>749</v>
      </c>
      <c r="I69" s="144" t="s">
        <v>749</v>
      </c>
      <c r="J69" s="141" t="s">
        <v>749</v>
      </c>
      <c r="K69" s="553" t="s">
        <v>749</v>
      </c>
      <c r="L69" s="730" t="s">
        <v>749</v>
      </c>
      <c r="M69" s="144" t="s">
        <v>749</v>
      </c>
      <c r="N69" s="730" t="s">
        <v>1460</v>
      </c>
      <c r="O69" s="90"/>
    </row>
    <row r="70" spans="4:15" x14ac:dyDescent="0.25">
      <c r="D70" s="137">
        <v>5</v>
      </c>
      <c r="E70" s="24" t="str">
        <f t="shared" ref="E70:E133" si="2">IF($C$3,F70,IF($C$11,G70,IF($C$9,H70,IF($C$7,I70,IF($C$8,J70,IF($C$6,K70,IF($C$5,L70,IF($C$10,M70,IF($C$4,N70,IF(O70&lt;&gt;"",O70,F70))))))))))</f>
        <v>Gelsenkirchen</v>
      </c>
      <c r="F70" s="142" t="s">
        <v>750</v>
      </c>
      <c r="G70" s="143" t="s">
        <v>750</v>
      </c>
      <c r="H70" s="141" t="s">
        <v>750</v>
      </c>
      <c r="I70" s="144" t="s">
        <v>750</v>
      </c>
      <c r="J70" s="141" t="s">
        <v>750</v>
      </c>
      <c r="K70" s="553" t="s">
        <v>750</v>
      </c>
      <c r="L70" s="730" t="s">
        <v>750</v>
      </c>
      <c r="M70" s="144" t="s">
        <v>750</v>
      </c>
      <c r="N70" s="730" t="s">
        <v>1461</v>
      </c>
      <c r="O70" s="90"/>
    </row>
    <row r="71" spans="4:15" x14ac:dyDescent="0.25">
      <c r="D71" s="137">
        <v>6</v>
      </c>
      <c r="E71" s="24" t="str">
        <f t="shared" si="2"/>
        <v>Dusseldorf</v>
      </c>
      <c r="F71" s="142" t="s">
        <v>761</v>
      </c>
      <c r="G71" s="143" t="s">
        <v>751</v>
      </c>
      <c r="H71" s="141" t="s">
        <v>761</v>
      </c>
      <c r="I71" s="144" t="s">
        <v>751</v>
      </c>
      <c r="J71" s="141" t="s">
        <v>751</v>
      </c>
      <c r="K71" s="553" t="s">
        <v>751</v>
      </c>
      <c r="L71" s="730" t="s">
        <v>751</v>
      </c>
      <c r="M71" s="144" t="s">
        <v>751</v>
      </c>
      <c r="N71" s="730" t="s">
        <v>1462</v>
      </c>
      <c r="O71" s="90"/>
    </row>
    <row r="72" spans="4:15" x14ac:dyDescent="0.25">
      <c r="D72" s="137">
        <v>7</v>
      </c>
      <c r="E72" s="24" t="str">
        <f t="shared" si="2"/>
        <v>Cologne</v>
      </c>
      <c r="F72" s="142" t="s">
        <v>762</v>
      </c>
      <c r="G72" s="143" t="s">
        <v>763</v>
      </c>
      <c r="H72" s="141" t="s">
        <v>763</v>
      </c>
      <c r="I72" s="144" t="s">
        <v>762</v>
      </c>
      <c r="J72" s="141" t="s">
        <v>752</v>
      </c>
      <c r="K72" s="553" t="s">
        <v>1069</v>
      </c>
      <c r="L72" s="730" t="s">
        <v>752</v>
      </c>
      <c r="M72" s="144" t="s">
        <v>1292</v>
      </c>
      <c r="N72" s="730" t="s">
        <v>1463</v>
      </c>
      <c r="O72" s="90"/>
    </row>
    <row r="73" spans="4:15" x14ac:dyDescent="0.25">
      <c r="D73" s="137">
        <v>8</v>
      </c>
      <c r="E73" s="24" t="str">
        <f t="shared" si="2"/>
        <v>Frankfurt</v>
      </c>
      <c r="F73" s="142" t="s">
        <v>753</v>
      </c>
      <c r="G73" s="143" t="s">
        <v>765</v>
      </c>
      <c r="H73" s="141" t="s">
        <v>766</v>
      </c>
      <c r="I73" s="144" t="s">
        <v>764</v>
      </c>
      <c r="J73" s="141" t="s">
        <v>753</v>
      </c>
      <c r="K73" s="553" t="s">
        <v>753</v>
      </c>
      <c r="L73" s="730" t="s">
        <v>753</v>
      </c>
      <c r="M73" s="144" t="s">
        <v>753</v>
      </c>
      <c r="N73" s="730" t="s">
        <v>1464</v>
      </c>
      <c r="O73" s="90"/>
    </row>
    <row r="74" spans="4:15" x14ac:dyDescent="0.25">
      <c r="D74" s="137">
        <v>9</v>
      </c>
      <c r="E74" s="24" t="str">
        <f t="shared" si="2"/>
        <v>Stuttgart</v>
      </c>
      <c r="F74" s="142" t="s">
        <v>754</v>
      </c>
      <c r="G74" s="143" t="s">
        <v>754</v>
      </c>
      <c r="H74" s="141" t="s">
        <v>767</v>
      </c>
      <c r="I74" s="144" t="s">
        <v>754</v>
      </c>
      <c r="J74" s="141" t="s">
        <v>754</v>
      </c>
      <c r="K74" s="553" t="s">
        <v>754</v>
      </c>
      <c r="L74" s="730" t="s">
        <v>754</v>
      </c>
      <c r="M74" s="144" t="s">
        <v>1293</v>
      </c>
      <c r="N74" s="730" t="s">
        <v>1465</v>
      </c>
      <c r="O74" s="90"/>
    </row>
    <row r="75" spans="4:15" x14ac:dyDescent="0.25">
      <c r="D75" s="137">
        <v>10</v>
      </c>
      <c r="E75" s="24" t="str">
        <f t="shared" si="2"/>
        <v>Munich</v>
      </c>
      <c r="F75" s="142" t="s">
        <v>546</v>
      </c>
      <c r="G75" s="143" t="s">
        <v>546</v>
      </c>
      <c r="H75" s="141" t="s">
        <v>545</v>
      </c>
      <c r="I75" s="144" t="s">
        <v>546</v>
      </c>
      <c r="J75" s="141" t="s">
        <v>544</v>
      </c>
      <c r="K75" s="553" t="s">
        <v>544</v>
      </c>
      <c r="L75" s="730" t="s">
        <v>544</v>
      </c>
      <c r="M75" s="144" t="s">
        <v>1294</v>
      </c>
      <c r="N75" s="730" t="s">
        <v>1466</v>
      </c>
      <c r="O75" s="90"/>
    </row>
    <row r="76" spans="4:15" x14ac:dyDescent="0.25">
      <c r="D76" s="137">
        <v>11</v>
      </c>
      <c r="E76" s="24">
        <f t="shared" si="2"/>
        <v>0</v>
      </c>
      <c r="F76" s="142"/>
      <c r="G76" s="143"/>
      <c r="H76" s="141"/>
      <c r="I76" s="144"/>
      <c r="J76" s="141"/>
      <c r="K76" s="553"/>
      <c r="L76" s="730"/>
      <c r="M76" s="144"/>
      <c r="N76" s="730"/>
      <c r="O76" s="90"/>
    </row>
    <row r="77" spans="4:15" x14ac:dyDescent="0.25">
      <c r="D77" s="137">
        <v>12</v>
      </c>
      <c r="E77" s="24">
        <f t="shared" si="2"/>
        <v>0</v>
      </c>
      <c r="F77" s="142"/>
      <c r="G77" s="143"/>
      <c r="H77" s="141"/>
      <c r="I77" s="144"/>
      <c r="J77" s="141"/>
      <c r="K77" s="553"/>
      <c r="L77" s="730"/>
      <c r="M77" s="144"/>
      <c r="N77" s="730"/>
      <c r="O77" s="90"/>
    </row>
    <row r="78" spans="4:15" x14ac:dyDescent="0.25">
      <c r="D78" s="137">
        <v>13</v>
      </c>
      <c r="E78" s="24">
        <f t="shared" si="2"/>
        <v>0</v>
      </c>
      <c r="F78" s="142"/>
      <c r="G78" s="143"/>
      <c r="H78" s="141"/>
      <c r="I78" s="144"/>
      <c r="J78" s="141"/>
      <c r="K78" s="553"/>
      <c r="L78" s="730"/>
      <c r="M78" s="144"/>
      <c r="N78" s="730"/>
      <c r="O78" s="90"/>
    </row>
    <row r="79" spans="4:15" x14ac:dyDescent="0.25">
      <c r="D79" s="137">
        <v>14</v>
      </c>
      <c r="E79" s="24">
        <f t="shared" si="2"/>
        <v>0</v>
      </c>
      <c r="F79" s="142"/>
      <c r="G79" s="143"/>
      <c r="H79" s="141"/>
      <c r="I79" s="144"/>
      <c r="J79" s="141"/>
      <c r="K79" s="553"/>
      <c r="L79" s="730"/>
      <c r="M79" s="144"/>
      <c r="N79" s="730"/>
      <c r="O79" s="90"/>
    </row>
    <row r="80" spans="4:15" x14ac:dyDescent="0.25">
      <c r="D80" s="137">
        <v>15</v>
      </c>
      <c r="E80" s="24">
        <f t="shared" si="2"/>
        <v>0</v>
      </c>
      <c r="F80" s="142"/>
      <c r="G80" s="143"/>
      <c r="H80" s="141"/>
      <c r="I80" s="144"/>
      <c r="J80" s="141"/>
      <c r="K80" s="553"/>
      <c r="L80" s="730"/>
      <c r="M80" s="144"/>
      <c r="N80" s="730"/>
      <c r="O80" s="90"/>
    </row>
    <row r="81" spans="4:16" ht="15.75" thickBot="1" x14ac:dyDescent="0.3">
      <c r="D81" s="140">
        <v>16</v>
      </c>
      <c r="E81" s="24">
        <f t="shared" si="2"/>
        <v>0</v>
      </c>
      <c r="F81" s="145"/>
      <c r="G81" s="146"/>
      <c r="H81" s="147"/>
      <c r="I81" s="148"/>
      <c r="J81" s="147"/>
      <c r="K81" s="747"/>
      <c r="L81" s="731"/>
      <c r="M81" s="148"/>
      <c r="N81" s="731"/>
      <c r="O81" s="91"/>
    </row>
    <row r="82" spans="4:16" ht="16.5" thickTop="1" thickBot="1" x14ac:dyDescent="0.3">
      <c r="D82" s="25"/>
      <c r="E82" s="24"/>
      <c r="F82" s="169"/>
      <c r="G82" s="169"/>
      <c r="H82" s="169"/>
      <c r="I82" s="169"/>
      <c r="J82" s="169"/>
      <c r="K82" s="169"/>
      <c r="L82" s="169"/>
      <c r="M82" s="169"/>
      <c r="N82" s="169"/>
      <c r="O82" s="169"/>
    </row>
    <row r="83" spans="4:16" ht="29.25" thickTop="1" x14ac:dyDescent="0.45">
      <c r="E83" s="24"/>
      <c r="F83" s="92" t="s">
        <v>270</v>
      </c>
      <c r="G83" s="93"/>
      <c r="H83" s="93"/>
      <c r="I83" s="93"/>
      <c r="J83" s="93"/>
      <c r="K83" s="93"/>
      <c r="L83" s="93"/>
      <c r="M83" s="93"/>
      <c r="N83" s="93"/>
      <c r="O83" s="94"/>
    </row>
    <row r="84" spans="4:16" ht="30" x14ac:dyDescent="0.25">
      <c r="E84" s="24" t="str">
        <f t="shared" si="2"/>
        <v>European Championship 2024</v>
      </c>
      <c r="F84" s="503" t="s">
        <v>745</v>
      </c>
      <c r="G84" s="504" t="s">
        <v>744</v>
      </c>
      <c r="H84" s="505" t="s">
        <v>743</v>
      </c>
      <c r="I84" s="506" t="s">
        <v>742</v>
      </c>
      <c r="J84" s="505" t="s">
        <v>741</v>
      </c>
      <c r="K84" s="553" t="s">
        <v>741</v>
      </c>
      <c r="L84" s="730" t="s">
        <v>1608</v>
      </c>
      <c r="M84" s="506" t="s">
        <v>1295</v>
      </c>
      <c r="N84" s="732" t="s">
        <v>1467</v>
      </c>
      <c r="O84" s="507"/>
    </row>
    <row r="85" spans="4:16" ht="30" x14ac:dyDescent="0.25">
      <c r="E85" s="24" t="str">
        <f t="shared" si="2"/>
        <v>Direct comparisons</v>
      </c>
      <c r="F85" s="503" t="s">
        <v>281</v>
      </c>
      <c r="G85" s="504" t="s">
        <v>290</v>
      </c>
      <c r="H85" s="505" t="s">
        <v>291</v>
      </c>
      <c r="I85" s="506" t="s">
        <v>289</v>
      </c>
      <c r="J85" s="505" t="s">
        <v>288</v>
      </c>
      <c r="K85" s="748" t="s">
        <v>999</v>
      </c>
      <c r="L85" s="730" t="s">
        <v>1609</v>
      </c>
      <c r="M85" s="506" t="s">
        <v>1296</v>
      </c>
      <c r="N85" s="732" t="s">
        <v>1468</v>
      </c>
      <c r="O85" s="507"/>
    </row>
    <row r="86" spans="4:16" ht="30" x14ac:dyDescent="0.25">
      <c r="E86" s="24" t="str">
        <f t="shared" si="2"/>
        <v>Fair play or draw of lots</v>
      </c>
      <c r="F86" s="503" t="s">
        <v>1216</v>
      </c>
      <c r="G86" s="504" t="s">
        <v>1218</v>
      </c>
      <c r="H86" s="505" t="s">
        <v>1219</v>
      </c>
      <c r="I86" s="506" t="s">
        <v>1217</v>
      </c>
      <c r="J86" s="505" t="s">
        <v>1215</v>
      </c>
      <c r="K86" s="553" t="s">
        <v>1220</v>
      </c>
      <c r="L86" s="730" t="s">
        <v>1610</v>
      </c>
      <c r="M86" s="506" t="s">
        <v>1297</v>
      </c>
      <c r="N86" s="732" t="s">
        <v>1469</v>
      </c>
      <c r="O86" s="507"/>
    </row>
    <row r="87" spans="4:16" ht="30" x14ac:dyDescent="0.25">
      <c r="E87" s="24" t="str">
        <f t="shared" si="2"/>
        <v>Choose time zone</v>
      </c>
      <c r="F87" s="503" t="s">
        <v>340</v>
      </c>
      <c r="G87" s="504" t="s">
        <v>348</v>
      </c>
      <c r="H87" s="505" t="s">
        <v>347</v>
      </c>
      <c r="I87" s="506" t="s">
        <v>346</v>
      </c>
      <c r="J87" s="505" t="s">
        <v>341</v>
      </c>
      <c r="K87" s="553" t="s">
        <v>1000</v>
      </c>
      <c r="L87" s="730" t="s">
        <v>1611</v>
      </c>
      <c r="M87" s="506" t="s">
        <v>1298</v>
      </c>
      <c r="N87" s="732" t="s">
        <v>1470</v>
      </c>
      <c r="O87" s="507"/>
    </row>
    <row r="88" spans="4:16" x14ac:dyDescent="0.25">
      <c r="E88" s="24" t="str">
        <f t="shared" si="2"/>
        <v>Matches</v>
      </c>
      <c r="F88" s="503" t="s">
        <v>258</v>
      </c>
      <c r="G88" s="504" t="s">
        <v>349</v>
      </c>
      <c r="H88" s="505" t="s">
        <v>350</v>
      </c>
      <c r="I88" s="506" t="s">
        <v>345</v>
      </c>
      <c r="J88" s="505" t="s">
        <v>342</v>
      </c>
      <c r="K88" s="553" t="s">
        <v>1001</v>
      </c>
      <c r="L88" s="730" t="s">
        <v>1612</v>
      </c>
      <c r="M88" s="506" t="s">
        <v>1299</v>
      </c>
      <c r="N88" s="732" t="s">
        <v>1471</v>
      </c>
      <c r="O88" s="507"/>
    </row>
    <row r="89" spans="4:16" x14ac:dyDescent="0.25">
      <c r="E89" s="24" t="str">
        <f t="shared" si="2"/>
        <v>Choose language</v>
      </c>
      <c r="F89" s="503" t="s">
        <v>109</v>
      </c>
      <c r="G89" s="504" t="s">
        <v>352</v>
      </c>
      <c r="H89" s="505" t="s">
        <v>351</v>
      </c>
      <c r="I89" s="506" t="s">
        <v>343</v>
      </c>
      <c r="J89" s="505" t="s">
        <v>344</v>
      </c>
      <c r="K89" s="553" t="s">
        <v>1002</v>
      </c>
      <c r="L89" s="730" t="s">
        <v>1613</v>
      </c>
      <c r="M89" s="506" t="s">
        <v>1300</v>
      </c>
      <c r="N89" s="732" t="s">
        <v>1472</v>
      </c>
      <c r="O89" s="507"/>
    </row>
    <row r="90" spans="4:16" ht="63" customHeight="1" x14ac:dyDescent="0.25">
      <c r="E90" s="24" t="str">
        <f t="shared" si="2"/>
        <v>Assignment of the group third in the round of 16</v>
      </c>
      <c r="F90" s="503" t="s">
        <v>603</v>
      </c>
      <c r="G90" s="504" t="s">
        <v>601</v>
      </c>
      <c r="H90" s="505" t="s">
        <v>602</v>
      </c>
      <c r="I90" s="506" t="s">
        <v>600</v>
      </c>
      <c r="J90" s="505" t="s">
        <v>604</v>
      </c>
      <c r="K90" s="749" t="s">
        <v>1088</v>
      </c>
      <c r="L90" s="760" t="s">
        <v>1614</v>
      </c>
      <c r="M90" s="506" t="s">
        <v>1301</v>
      </c>
      <c r="N90" s="732" t="s">
        <v>1473</v>
      </c>
      <c r="O90" s="507"/>
    </row>
    <row r="91" spans="4:16" x14ac:dyDescent="0.25">
      <c r="E91" s="24" t="str">
        <f t="shared" si="2"/>
        <v>Groups</v>
      </c>
      <c r="F91" s="503" t="s">
        <v>409</v>
      </c>
      <c r="G91" s="504" t="s">
        <v>774</v>
      </c>
      <c r="H91" s="505" t="s">
        <v>775</v>
      </c>
      <c r="I91" s="506" t="s">
        <v>776</v>
      </c>
      <c r="J91" s="505" t="s">
        <v>777</v>
      </c>
      <c r="K91" s="553" t="s">
        <v>1003</v>
      </c>
      <c r="L91" s="730" t="s">
        <v>1615</v>
      </c>
      <c r="M91" s="506" t="s">
        <v>774</v>
      </c>
      <c r="N91" s="732" t="s">
        <v>1474</v>
      </c>
      <c r="O91" s="507"/>
    </row>
    <row r="92" spans="4:16" ht="30" x14ac:dyDescent="0.25">
      <c r="E92" s="24" t="str">
        <f t="shared" si="2"/>
        <v>Predictions Ranking</v>
      </c>
      <c r="F92" s="503" t="s">
        <v>940</v>
      </c>
      <c r="G92" s="504" t="s">
        <v>941</v>
      </c>
      <c r="H92" s="505" t="s">
        <v>942</v>
      </c>
      <c r="I92" s="506" t="s">
        <v>943</v>
      </c>
      <c r="J92" s="505" t="s">
        <v>944</v>
      </c>
      <c r="K92" s="748" t="s">
        <v>1035</v>
      </c>
      <c r="L92" s="732" t="s">
        <v>1616</v>
      </c>
      <c r="M92" s="506" t="s">
        <v>1302</v>
      </c>
      <c r="N92" s="732" t="s">
        <v>1475</v>
      </c>
      <c r="O92" s="507"/>
    </row>
    <row r="93" spans="4:16" x14ac:dyDescent="0.25">
      <c r="E93" s="24">
        <f t="shared" si="2"/>
        <v>0</v>
      </c>
      <c r="F93" s="503"/>
      <c r="G93" s="504"/>
      <c r="H93" s="505"/>
      <c r="I93" s="506"/>
      <c r="J93" s="505"/>
      <c r="K93" s="553"/>
      <c r="L93" s="730"/>
      <c r="M93" s="506"/>
      <c r="N93" s="732"/>
      <c r="O93" s="507"/>
    </row>
    <row r="94" spans="4:16" ht="28.5" x14ac:dyDescent="0.45">
      <c r="E94" s="24"/>
      <c r="F94" s="555" t="s">
        <v>150</v>
      </c>
      <c r="G94" s="554"/>
      <c r="H94" s="554"/>
      <c r="I94" s="554"/>
      <c r="J94" s="554"/>
      <c r="K94" s="554"/>
      <c r="L94" s="739"/>
      <c r="M94" s="726"/>
      <c r="N94" s="728"/>
      <c r="O94" s="556"/>
      <c r="P94" s="58"/>
    </row>
    <row r="95" spans="4:16" ht="15" customHeight="1" x14ac:dyDescent="0.45">
      <c r="E95" s="24" t="str">
        <f t="shared" si="2"/>
        <v>Group</v>
      </c>
      <c r="F95" s="503" t="s">
        <v>210</v>
      </c>
      <c r="G95" s="504" t="s">
        <v>373</v>
      </c>
      <c r="H95" s="505" t="s">
        <v>374</v>
      </c>
      <c r="I95" s="506" t="s">
        <v>375</v>
      </c>
      <c r="J95" s="505" t="s">
        <v>376</v>
      </c>
      <c r="K95" s="750" t="s">
        <v>1004</v>
      </c>
      <c r="L95" s="751" t="s">
        <v>376</v>
      </c>
      <c r="M95" s="506" t="s">
        <v>774</v>
      </c>
      <c r="N95" s="732" t="s">
        <v>1476</v>
      </c>
      <c r="O95" s="507"/>
      <c r="P95" s="58"/>
    </row>
    <row r="96" spans="4:16" ht="15" customHeight="1" x14ac:dyDescent="0.45">
      <c r="E96" s="24" t="str">
        <f t="shared" si="2"/>
        <v>Grp</v>
      </c>
      <c r="F96" s="503" t="s">
        <v>554</v>
      </c>
      <c r="G96" s="504" t="s">
        <v>554</v>
      </c>
      <c r="H96" s="505" t="s">
        <v>554</v>
      </c>
      <c r="I96" s="506" t="s">
        <v>554</v>
      </c>
      <c r="J96" s="505" t="s">
        <v>554</v>
      </c>
      <c r="K96" s="750" t="s">
        <v>554</v>
      </c>
      <c r="L96" s="751" t="s">
        <v>554</v>
      </c>
      <c r="M96" s="506" t="s">
        <v>554</v>
      </c>
      <c r="N96" s="732" t="s">
        <v>1477</v>
      </c>
      <c r="O96" s="507"/>
      <c r="P96" s="58"/>
    </row>
    <row r="97" spans="4:18" ht="15" customHeight="1" x14ac:dyDescent="0.45">
      <c r="E97" s="24" t="str">
        <f t="shared" si="2"/>
        <v>Pts</v>
      </c>
      <c r="F97" s="503" t="s">
        <v>616</v>
      </c>
      <c r="G97" s="504" t="s">
        <v>619</v>
      </c>
      <c r="H97" s="505" t="s">
        <v>619</v>
      </c>
      <c r="I97" s="506" t="s">
        <v>619</v>
      </c>
      <c r="J97" s="505" t="s">
        <v>620</v>
      </c>
      <c r="K97" s="750" t="s">
        <v>619</v>
      </c>
      <c r="L97" s="751" t="s">
        <v>616</v>
      </c>
      <c r="M97" s="506" t="s">
        <v>1303</v>
      </c>
      <c r="N97" s="732" t="s">
        <v>1478</v>
      </c>
      <c r="O97" s="507"/>
      <c r="P97" s="58"/>
    </row>
    <row r="98" spans="4:18" ht="15" customHeight="1" x14ac:dyDescent="0.45">
      <c r="E98" s="24" t="str">
        <f t="shared" si="2"/>
        <v>GD</v>
      </c>
      <c r="F98" s="503" t="s">
        <v>191</v>
      </c>
      <c r="G98" s="504" t="s">
        <v>622</v>
      </c>
      <c r="H98" s="505" t="s">
        <v>621</v>
      </c>
      <c r="I98" s="506" t="s">
        <v>621</v>
      </c>
      <c r="J98" s="505" t="s">
        <v>503</v>
      </c>
      <c r="K98" s="750" t="s">
        <v>1005</v>
      </c>
      <c r="L98" s="751" t="s">
        <v>191</v>
      </c>
      <c r="M98" s="506" t="s">
        <v>1304</v>
      </c>
      <c r="N98" s="732" t="s">
        <v>1479</v>
      </c>
      <c r="O98" s="507"/>
      <c r="P98" s="58"/>
    </row>
    <row r="99" spans="4:18" ht="15" customHeight="1" x14ac:dyDescent="0.45">
      <c r="E99" s="24" t="str">
        <f t="shared" si="2"/>
        <v>Goals</v>
      </c>
      <c r="F99" s="503" t="s">
        <v>284</v>
      </c>
      <c r="G99" s="504" t="s">
        <v>286</v>
      </c>
      <c r="H99" s="505" t="s">
        <v>285</v>
      </c>
      <c r="I99" s="506" t="s">
        <v>283</v>
      </c>
      <c r="J99" s="505" t="s">
        <v>282</v>
      </c>
      <c r="K99" s="750" t="s">
        <v>1006</v>
      </c>
      <c r="L99" s="751" t="s">
        <v>1617</v>
      </c>
      <c r="M99" s="506" t="s">
        <v>1305</v>
      </c>
      <c r="N99" s="732" t="s">
        <v>1480</v>
      </c>
      <c r="O99" s="507"/>
      <c r="P99" s="58"/>
    </row>
    <row r="100" spans="4:18" ht="15" customHeight="1" x14ac:dyDescent="0.45">
      <c r="E100" s="24" t="str">
        <f t="shared" si="2"/>
        <v>Wins</v>
      </c>
      <c r="F100" s="503" t="s">
        <v>691</v>
      </c>
      <c r="G100" s="504" t="s">
        <v>697</v>
      </c>
      <c r="H100" s="505" t="s">
        <v>696</v>
      </c>
      <c r="I100" s="506" t="s">
        <v>695</v>
      </c>
      <c r="J100" s="505" t="s">
        <v>694</v>
      </c>
      <c r="K100" s="750" t="s">
        <v>1089</v>
      </c>
      <c r="L100" s="751" t="s">
        <v>1618</v>
      </c>
      <c r="M100" s="506" t="s">
        <v>1306</v>
      </c>
      <c r="N100" s="732" t="s">
        <v>1481</v>
      </c>
      <c r="O100" s="507"/>
      <c r="P100" s="58"/>
    </row>
    <row r="101" spans="4:18" ht="15" customHeight="1" x14ac:dyDescent="0.45">
      <c r="E101" s="24" t="str">
        <f t="shared" si="2"/>
        <v>Pen</v>
      </c>
      <c r="F101" s="503" t="s">
        <v>724</v>
      </c>
      <c r="G101" s="504" t="s">
        <v>724</v>
      </c>
      <c r="H101" s="505" t="s">
        <v>726</v>
      </c>
      <c r="I101" s="506" t="s">
        <v>727</v>
      </c>
      <c r="J101" s="505" t="s">
        <v>725</v>
      </c>
      <c r="K101" s="750" t="s">
        <v>1087</v>
      </c>
      <c r="L101" s="751" t="s">
        <v>724</v>
      </c>
      <c r="M101" s="506" t="s">
        <v>724</v>
      </c>
      <c r="N101" s="732" t="s">
        <v>1482</v>
      </c>
      <c r="O101" s="507"/>
      <c r="P101" s="58"/>
    </row>
    <row r="102" spans="4:18" ht="15" customHeight="1" x14ac:dyDescent="0.45">
      <c r="E102" s="24" t="str">
        <f t="shared" si="2"/>
        <v xml:space="preserve">  Pts      Goals</v>
      </c>
      <c r="F102" s="503" t="s">
        <v>623</v>
      </c>
      <c r="G102" s="504" t="s">
        <v>624</v>
      </c>
      <c r="H102" s="505" t="s">
        <v>625</v>
      </c>
      <c r="I102" s="506" t="s">
        <v>626</v>
      </c>
      <c r="J102" s="505" t="s">
        <v>627</v>
      </c>
      <c r="K102" s="750" t="s">
        <v>1093</v>
      </c>
      <c r="L102" s="751" t="s">
        <v>1619</v>
      </c>
      <c r="M102" s="506" t="s">
        <v>1307</v>
      </c>
      <c r="N102" s="732" t="s">
        <v>1483</v>
      </c>
      <c r="O102" s="507"/>
      <c r="P102" s="58"/>
    </row>
    <row r="103" spans="4:18" ht="15" customHeight="1" x14ac:dyDescent="0.45">
      <c r="E103" s="24" t="str">
        <f t="shared" si="2"/>
        <v>Total</v>
      </c>
      <c r="F103" s="503" t="s">
        <v>287</v>
      </c>
      <c r="G103" s="504" t="s">
        <v>287</v>
      </c>
      <c r="H103" s="505" t="s">
        <v>295</v>
      </c>
      <c r="I103" s="506" t="s">
        <v>287</v>
      </c>
      <c r="J103" s="505" t="s">
        <v>287</v>
      </c>
      <c r="K103" s="750" t="s">
        <v>1036</v>
      </c>
      <c r="L103" s="751" t="s">
        <v>287</v>
      </c>
      <c r="M103" s="506" t="s">
        <v>287</v>
      </c>
      <c r="N103" s="732" t="s">
        <v>1484</v>
      </c>
      <c r="O103" s="507"/>
      <c r="P103" s="58"/>
    </row>
    <row r="104" spans="4:18" ht="15" customHeight="1" x14ac:dyDescent="0.45">
      <c r="E104" s="24" t="str">
        <f t="shared" si="2"/>
        <v>Fair Play</v>
      </c>
      <c r="F104" s="503" t="s">
        <v>783</v>
      </c>
      <c r="G104" s="504" t="s">
        <v>783</v>
      </c>
      <c r="H104" s="505" t="s">
        <v>783</v>
      </c>
      <c r="I104" s="506" t="s">
        <v>553</v>
      </c>
      <c r="J104" s="505" t="s">
        <v>553</v>
      </c>
      <c r="K104" s="750" t="s">
        <v>553</v>
      </c>
      <c r="L104" s="751" t="s">
        <v>783</v>
      </c>
      <c r="M104" s="506" t="s">
        <v>1308</v>
      </c>
      <c r="N104" s="732" t="s">
        <v>1485</v>
      </c>
      <c r="O104" s="507"/>
      <c r="P104" s="58"/>
    </row>
    <row r="105" spans="4:18" ht="15" customHeight="1" x14ac:dyDescent="0.45">
      <c r="E105" s="24" t="str">
        <f t="shared" si="2"/>
        <v>Not clear</v>
      </c>
      <c r="F105" s="503" t="s">
        <v>211</v>
      </c>
      <c r="G105" s="504" t="s">
        <v>300</v>
      </c>
      <c r="H105" s="505" t="s">
        <v>301</v>
      </c>
      <c r="I105" s="506" t="s">
        <v>302</v>
      </c>
      <c r="J105" s="505" t="s">
        <v>303</v>
      </c>
      <c r="K105" s="750" t="s">
        <v>1090</v>
      </c>
      <c r="L105" s="751" t="s">
        <v>1620</v>
      </c>
      <c r="M105" s="506" t="s">
        <v>1309</v>
      </c>
      <c r="N105" s="732"/>
      <c r="O105" s="507"/>
      <c r="P105" s="58"/>
    </row>
    <row r="106" spans="4:18" ht="15" customHeight="1" x14ac:dyDescent="0.45">
      <c r="E106" s="24" t="str">
        <f t="shared" si="2"/>
        <v>Dir. Comp.(2)</v>
      </c>
      <c r="F106" s="503" t="s">
        <v>1130</v>
      </c>
      <c r="G106" s="504" t="s">
        <v>298</v>
      </c>
      <c r="H106" s="505" t="s">
        <v>297</v>
      </c>
      <c r="I106" s="506" t="s">
        <v>298</v>
      </c>
      <c r="J106" s="505" t="s">
        <v>292</v>
      </c>
      <c r="K106" s="750" t="s">
        <v>292</v>
      </c>
      <c r="L106" s="751" t="s">
        <v>1621</v>
      </c>
      <c r="M106" s="506" t="s">
        <v>1310</v>
      </c>
      <c r="N106" s="732" t="s">
        <v>1486</v>
      </c>
      <c r="O106" s="507"/>
      <c r="P106" s="58"/>
    </row>
    <row r="107" spans="4:18" ht="15" customHeight="1" x14ac:dyDescent="0.45">
      <c r="E107" s="24" t="str">
        <f t="shared" si="2"/>
        <v>Dir. Comp.(3)</v>
      </c>
      <c r="F107" s="503" t="s">
        <v>294</v>
      </c>
      <c r="G107" s="504" t="s">
        <v>299</v>
      </c>
      <c r="H107" s="505" t="s">
        <v>296</v>
      </c>
      <c r="I107" s="506" t="s">
        <v>299</v>
      </c>
      <c r="J107" s="505" t="s">
        <v>293</v>
      </c>
      <c r="K107" s="750" t="s">
        <v>293</v>
      </c>
      <c r="L107" s="751" t="s">
        <v>1622</v>
      </c>
      <c r="M107" s="506" t="s">
        <v>1311</v>
      </c>
      <c r="N107" s="732" t="s">
        <v>1487</v>
      </c>
      <c r="O107" s="507"/>
      <c r="P107" s="58"/>
    </row>
    <row r="108" spans="4:18" x14ac:dyDescent="0.25">
      <c r="E108" s="24" t="str">
        <f t="shared" si="2"/>
        <v>Final table</v>
      </c>
      <c r="F108" s="503" t="s">
        <v>55</v>
      </c>
      <c r="G108" s="504" t="s">
        <v>214</v>
      </c>
      <c r="H108" s="505" t="s">
        <v>213</v>
      </c>
      <c r="I108" s="506" t="s">
        <v>212</v>
      </c>
      <c r="J108" s="505" t="s">
        <v>152</v>
      </c>
      <c r="K108" s="750" t="s">
        <v>1007</v>
      </c>
      <c r="L108" s="751" t="s">
        <v>1623</v>
      </c>
      <c r="M108" s="506" t="s">
        <v>1312</v>
      </c>
      <c r="N108" s="732" t="s">
        <v>1488</v>
      </c>
      <c r="O108" s="507"/>
      <c r="P108" s="89"/>
      <c r="Q108" s="89"/>
      <c r="R108" s="89"/>
    </row>
    <row r="109" spans="4:18" ht="30.75" thickBot="1" x14ac:dyDescent="0.3">
      <c r="E109" s="24" t="str">
        <f t="shared" si="2"/>
        <v>European Champion 2024:</v>
      </c>
      <c r="F109" s="503" t="s">
        <v>772</v>
      </c>
      <c r="G109" s="504" t="s">
        <v>771</v>
      </c>
      <c r="H109" s="505" t="s">
        <v>770</v>
      </c>
      <c r="I109" s="506" t="s">
        <v>769</v>
      </c>
      <c r="J109" s="505" t="s">
        <v>768</v>
      </c>
      <c r="K109" s="750" t="s">
        <v>1067</v>
      </c>
      <c r="L109" s="751" t="s">
        <v>1624</v>
      </c>
      <c r="M109" s="506" t="s">
        <v>1313</v>
      </c>
      <c r="N109" s="732" t="s">
        <v>1489</v>
      </c>
      <c r="O109" s="507"/>
      <c r="P109" s="89"/>
      <c r="Q109" s="89"/>
      <c r="R109" s="89"/>
    </row>
    <row r="110" spans="4:18" ht="15.75" thickTop="1" x14ac:dyDescent="0.25">
      <c r="D110" s="186">
        <v>1</v>
      </c>
      <c r="E110" s="24" t="str">
        <f t="shared" si="2"/>
        <v>Round of 16 - 1</v>
      </c>
      <c r="F110" s="503" t="s">
        <v>60</v>
      </c>
      <c r="G110" s="504" t="s">
        <v>215</v>
      </c>
      <c r="H110" s="505" t="s">
        <v>223</v>
      </c>
      <c r="I110" s="506" t="s">
        <v>231</v>
      </c>
      <c r="J110" s="505" t="s">
        <v>153</v>
      </c>
      <c r="K110" s="750" t="s">
        <v>1008</v>
      </c>
      <c r="L110" s="751" t="s">
        <v>1625</v>
      </c>
      <c r="M110" s="506" t="s">
        <v>1314</v>
      </c>
      <c r="N110" s="732" t="s">
        <v>1490</v>
      </c>
      <c r="O110" s="507"/>
      <c r="P110" s="89"/>
      <c r="Q110" s="89"/>
      <c r="R110" s="89"/>
    </row>
    <row r="111" spans="4:18" x14ac:dyDescent="0.25">
      <c r="D111" s="137">
        <v>2</v>
      </c>
      <c r="E111" s="24" t="str">
        <f t="shared" si="2"/>
        <v>Round of 16 - 2</v>
      </c>
      <c r="F111" s="503" t="s">
        <v>58</v>
      </c>
      <c r="G111" s="504" t="s">
        <v>216</v>
      </c>
      <c r="H111" s="505" t="s">
        <v>224</v>
      </c>
      <c r="I111" s="506" t="s">
        <v>232</v>
      </c>
      <c r="J111" s="505" t="s">
        <v>154</v>
      </c>
      <c r="K111" s="750" t="s">
        <v>1009</v>
      </c>
      <c r="L111" s="751" t="s">
        <v>1626</v>
      </c>
      <c r="M111" s="506" t="s">
        <v>1315</v>
      </c>
      <c r="N111" s="732" t="s">
        <v>1491</v>
      </c>
      <c r="O111" s="507"/>
      <c r="P111" s="89"/>
      <c r="Q111" s="89"/>
      <c r="R111" s="89"/>
    </row>
    <row r="112" spans="4:18" x14ac:dyDescent="0.25">
      <c r="D112" s="137">
        <v>3</v>
      </c>
      <c r="E112" s="24" t="str">
        <f t="shared" si="2"/>
        <v>Round of 16 - 3</v>
      </c>
      <c r="F112" s="503" t="s">
        <v>61</v>
      </c>
      <c r="G112" s="504" t="s">
        <v>217</v>
      </c>
      <c r="H112" s="505" t="s">
        <v>225</v>
      </c>
      <c r="I112" s="506" t="s">
        <v>233</v>
      </c>
      <c r="J112" s="505" t="s">
        <v>155</v>
      </c>
      <c r="K112" s="750" t="s">
        <v>1010</v>
      </c>
      <c r="L112" s="751" t="s">
        <v>1627</v>
      </c>
      <c r="M112" s="506" t="s">
        <v>1316</v>
      </c>
      <c r="N112" s="732" t="s">
        <v>1492</v>
      </c>
      <c r="O112" s="507"/>
      <c r="P112" s="89"/>
      <c r="Q112" s="89"/>
      <c r="R112" s="89"/>
    </row>
    <row r="113" spans="4:18" x14ac:dyDescent="0.25">
      <c r="D113" s="137">
        <v>4</v>
      </c>
      <c r="E113" s="24" t="str">
        <f t="shared" si="2"/>
        <v>Round of 16 - 4</v>
      </c>
      <c r="F113" s="503" t="s">
        <v>59</v>
      </c>
      <c r="G113" s="504" t="s">
        <v>218</v>
      </c>
      <c r="H113" s="505" t="s">
        <v>226</v>
      </c>
      <c r="I113" s="506" t="s">
        <v>234</v>
      </c>
      <c r="J113" s="505" t="s">
        <v>156</v>
      </c>
      <c r="K113" s="750" t="s">
        <v>1011</v>
      </c>
      <c r="L113" s="751" t="s">
        <v>1628</v>
      </c>
      <c r="M113" s="506" t="s">
        <v>1317</v>
      </c>
      <c r="N113" s="732" t="s">
        <v>1493</v>
      </c>
      <c r="O113" s="507"/>
      <c r="P113" s="89"/>
      <c r="Q113" s="89"/>
      <c r="R113" s="89"/>
    </row>
    <row r="114" spans="4:18" x14ac:dyDescent="0.25">
      <c r="D114" s="137">
        <v>5</v>
      </c>
      <c r="E114" s="24" t="str">
        <f t="shared" si="2"/>
        <v>Round of 16 - 5</v>
      </c>
      <c r="F114" s="503" t="s">
        <v>56</v>
      </c>
      <c r="G114" s="504" t="s">
        <v>219</v>
      </c>
      <c r="H114" s="505" t="s">
        <v>227</v>
      </c>
      <c r="I114" s="506" t="s">
        <v>235</v>
      </c>
      <c r="J114" s="505" t="s">
        <v>157</v>
      </c>
      <c r="K114" s="750" t="s">
        <v>1012</v>
      </c>
      <c r="L114" s="751" t="s">
        <v>1629</v>
      </c>
      <c r="M114" s="506" t="s">
        <v>1318</v>
      </c>
      <c r="N114" s="732" t="s">
        <v>1494</v>
      </c>
      <c r="O114" s="507"/>
      <c r="P114" s="89"/>
      <c r="Q114" s="89"/>
      <c r="R114" s="89"/>
    </row>
    <row r="115" spans="4:18" x14ac:dyDescent="0.25">
      <c r="D115" s="137">
        <v>6</v>
      </c>
      <c r="E115" s="24" t="str">
        <f t="shared" si="2"/>
        <v>Round of 16 - 6</v>
      </c>
      <c r="F115" s="503" t="s">
        <v>57</v>
      </c>
      <c r="G115" s="504" t="s">
        <v>220</v>
      </c>
      <c r="H115" s="505" t="s">
        <v>228</v>
      </c>
      <c r="I115" s="506" t="s">
        <v>236</v>
      </c>
      <c r="J115" s="505" t="s">
        <v>158</v>
      </c>
      <c r="K115" s="750" t="s">
        <v>1013</v>
      </c>
      <c r="L115" s="751" t="s">
        <v>1630</v>
      </c>
      <c r="M115" s="506" t="s">
        <v>1319</v>
      </c>
      <c r="N115" s="732" t="s">
        <v>1495</v>
      </c>
      <c r="O115" s="507"/>
      <c r="P115" s="89"/>
      <c r="Q115" s="89"/>
      <c r="R115" s="89"/>
    </row>
    <row r="116" spans="4:18" x14ac:dyDescent="0.25">
      <c r="D116" s="137">
        <v>7</v>
      </c>
      <c r="E116" s="24" t="str">
        <f t="shared" si="2"/>
        <v>Round of 16 - 7</v>
      </c>
      <c r="F116" s="503" t="s">
        <v>62</v>
      </c>
      <c r="G116" s="504" t="s">
        <v>221</v>
      </c>
      <c r="H116" s="505" t="s">
        <v>229</v>
      </c>
      <c r="I116" s="506" t="s">
        <v>237</v>
      </c>
      <c r="J116" s="505" t="s">
        <v>159</v>
      </c>
      <c r="K116" s="750" t="s">
        <v>1014</v>
      </c>
      <c r="L116" s="751" t="s">
        <v>1631</v>
      </c>
      <c r="M116" s="506" t="s">
        <v>1320</v>
      </c>
      <c r="N116" s="732" t="s">
        <v>1496</v>
      </c>
      <c r="O116" s="507"/>
    </row>
    <row r="117" spans="4:18" ht="15.75" thickBot="1" x14ac:dyDescent="0.3">
      <c r="D117" s="140">
        <v>8</v>
      </c>
      <c r="E117" s="24" t="str">
        <f t="shared" si="2"/>
        <v>Round of 16 - 8</v>
      </c>
      <c r="F117" s="503" t="s">
        <v>63</v>
      </c>
      <c r="G117" s="504" t="s">
        <v>222</v>
      </c>
      <c r="H117" s="505" t="s">
        <v>230</v>
      </c>
      <c r="I117" s="506" t="s">
        <v>238</v>
      </c>
      <c r="J117" s="505" t="s">
        <v>160</v>
      </c>
      <c r="K117" s="750" t="s">
        <v>1015</v>
      </c>
      <c r="L117" s="751" t="s">
        <v>1632</v>
      </c>
      <c r="M117" s="506" t="s">
        <v>1321</v>
      </c>
      <c r="N117" s="732" t="s">
        <v>1497</v>
      </c>
      <c r="O117" s="507"/>
    </row>
    <row r="118" spans="4:18" ht="15.75" thickTop="1" x14ac:dyDescent="0.25">
      <c r="D118" s="186">
        <v>1</v>
      </c>
      <c r="E118" s="24" t="str">
        <f t="shared" si="2"/>
        <v>Quarter final 1</v>
      </c>
      <c r="F118" s="557" t="s">
        <v>335</v>
      </c>
      <c r="G118" s="504" t="s">
        <v>247</v>
      </c>
      <c r="H118" s="505" t="s">
        <v>243</v>
      </c>
      <c r="I118" s="506" t="s">
        <v>239</v>
      </c>
      <c r="J118" s="505" t="s">
        <v>161</v>
      </c>
      <c r="K118" s="750" t="s">
        <v>1016</v>
      </c>
      <c r="L118" s="751" t="s">
        <v>1633</v>
      </c>
      <c r="M118" s="506" t="s">
        <v>1322</v>
      </c>
      <c r="N118" s="732" t="s">
        <v>1498</v>
      </c>
      <c r="O118" s="507"/>
    </row>
    <row r="119" spans="4:18" x14ac:dyDescent="0.25">
      <c r="D119" s="137">
        <v>2</v>
      </c>
      <c r="E119" s="24" t="str">
        <f t="shared" si="2"/>
        <v>Quarter final 2</v>
      </c>
      <c r="F119" s="557" t="s">
        <v>336</v>
      </c>
      <c r="G119" s="504" t="s">
        <v>248</v>
      </c>
      <c r="H119" s="505" t="s">
        <v>244</v>
      </c>
      <c r="I119" s="506" t="s">
        <v>240</v>
      </c>
      <c r="J119" s="505" t="s">
        <v>162</v>
      </c>
      <c r="K119" s="750" t="s">
        <v>1017</v>
      </c>
      <c r="L119" s="751" t="s">
        <v>1634</v>
      </c>
      <c r="M119" s="506" t="s">
        <v>1323</v>
      </c>
      <c r="N119" s="732" t="s">
        <v>1499</v>
      </c>
      <c r="O119" s="507"/>
    </row>
    <row r="120" spans="4:18" x14ac:dyDescent="0.25">
      <c r="D120" s="137">
        <v>3</v>
      </c>
      <c r="E120" s="24" t="str">
        <f t="shared" si="2"/>
        <v>Quarter final 3</v>
      </c>
      <c r="F120" s="557" t="s">
        <v>337</v>
      </c>
      <c r="G120" s="504" t="s">
        <v>249</v>
      </c>
      <c r="H120" s="505" t="s">
        <v>245</v>
      </c>
      <c r="I120" s="506" t="s">
        <v>241</v>
      </c>
      <c r="J120" s="505" t="s">
        <v>163</v>
      </c>
      <c r="K120" s="750" t="s">
        <v>1018</v>
      </c>
      <c r="L120" s="751" t="s">
        <v>1635</v>
      </c>
      <c r="M120" s="506" t="s">
        <v>1324</v>
      </c>
      <c r="N120" s="732" t="s">
        <v>1500</v>
      </c>
      <c r="O120" s="507"/>
    </row>
    <row r="121" spans="4:18" ht="15.75" thickBot="1" x14ac:dyDescent="0.3">
      <c r="D121" s="140">
        <v>4</v>
      </c>
      <c r="E121" s="24" t="str">
        <f t="shared" si="2"/>
        <v>Quarter final 4</v>
      </c>
      <c r="F121" s="557" t="s">
        <v>338</v>
      </c>
      <c r="G121" s="504" t="s">
        <v>250</v>
      </c>
      <c r="H121" s="505" t="s">
        <v>246</v>
      </c>
      <c r="I121" s="506" t="s">
        <v>242</v>
      </c>
      <c r="J121" s="505" t="s">
        <v>164</v>
      </c>
      <c r="K121" s="750" t="s">
        <v>1019</v>
      </c>
      <c r="L121" s="751" t="s">
        <v>1636</v>
      </c>
      <c r="M121" s="506" t="s">
        <v>1325</v>
      </c>
      <c r="N121" s="732" t="s">
        <v>1501</v>
      </c>
      <c r="O121" s="507"/>
    </row>
    <row r="122" spans="4:18" ht="15.75" thickTop="1" x14ac:dyDescent="0.25">
      <c r="E122" s="24" t="str">
        <f t="shared" si="2"/>
        <v>Semi-Final 1</v>
      </c>
      <c r="F122" s="503" t="s">
        <v>64</v>
      </c>
      <c r="G122" s="504" t="s">
        <v>251</v>
      </c>
      <c r="H122" s="505" t="s">
        <v>253</v>
      </c>
      <c r="I122" s="506" t="s">
        <v>255</v>
      </c>
      <c r="J122" s="505" t="s">
        <v>165</v>
      </c>
      <c r="K122" s="750" t="s">
        <v>1020</v>
      </c>
      <c r="L122" s="751" t="s">
        <v>1637</v>
      </c>
      <c r="M122" s="506" t="s">
        <v>1326</v>
      </c>
      <c r="N122" s="732" t="s">
        <v>1502</v>
      </c>
      <c r="O122" s="507"/>
    </row>
    <row r="123" spans="4:18" x14ac:dyDescent="0.25">
      <c r="E123" s="24" t="str">
        <f t="shared" si="2"/>
        <v>Semi-Final 2</v>
      </c>
      <c r="F123" s="503" t="s">
        <v>65</v>
      </c>
      <c r="G123" s="504" t="s">
        <v>252</v>
      </c>
      <c r="H123" s="505" t="s">
        <v>254</v>
      </c>
      <c r="I123" s="506" t="s">
        <v>256</v>
      </c>
      <c r="J123" s="505" t="s">
        <v>166</v>
      </c>
      <c r="K123" s="750" t="s">
        <v>1021</v>
      </c>
      <c r="L123" s="751" t="s">
        <v>1638</v>
      </c>
      <c r="M123" s="506" t="s">
        <v>1327</v>
      </c>
      <c r="N123" s="732" t="s">
        <v>1503</v>
      </c>
      <c r="O123" s="507"/>
    </row>
    <row r="124" spans="4:18" x14ac:dyDescent="0.25">
      <c r="E124" s="24" t="str">
        <f t="shared" si="2"/>
        <v>Third place</v>
      </c>
      <c r="F124" s="503" t="s">
        <v>151</v>
      </c>
      <c r="G124" s="504" t="s">
        <v>366</v>
      </c>
      <c r="H124" s="505" t="s">
        <v>367</v>
      </c>
      <c r="I124" s="506" t="s">
        <v>257</v>
      </c>
      <c r="J124" s="505" t="s">
        <v>167</v>
      </c>
      <c r="K124" s="750" t="s">
        <v>1022</v>
      </c>
      <c r="L124" s="751" t="s">
        <v>1639</v>
      </c>
      <c r="M124" s="506" t="s">
        <v>1328</v>
      </c>
      <c r="N124" s="732" t="s">
        <v>1504</v>
      </c>
      <c r="O124" s="507"/>
    </row>
    <row r="125" spans="4:18" x14ac:dyDescent="0.25">
      <c r="E125" s="24" t="str">
        <f t="shared" si="2"/>
        <v>Final</v>
      </c>
      <c r="F125" s="503" t="s">
        <v>66</v>
      </c>
      <c r="G125" s="504" t="s">
        <v>66</v>
      </c>
      <c r="H125" s="505" t="s">
        <v>168</v>
      </c>
      <c r="I125" s="506" t="s">
        <v>66</v>
      </c>
      <c r="J125" s="505" t="s">
        <v>168</v>
      </c>
      <c r="K125" s="750" t="s">
        <v>168</v>
      </c>
      <c r="L125" s="751" t="s">
        <v>168</v>
      </c>
      <c r="M125" s="506" t="s">
        <v>66</v>
      </c>
      <c r="N125" s="732" t="s">
        <v>1505</v>
      </c>
      <c r="O125" s="507"/>
    </row>
    <row r="126" spans="4:18" x14ac:dyDescent="0.25">
      <c r="E126" s="24" t="str">
        <f t="shared" si="2"/>
        <v>Bonus</v>
      </c>
      <c r="F126" s="503" t="s">
        <v>271</v>
      </c>
      <c r="G126" s="504" t="s">
        <v>365</v>
      </c>
      <c r="H126" s="505" t="s">
        <v>271</v>
      </c>
      <c r="I126" s="506" t="s">
        <v>364</v>
      </c>
      <c r="J126" s="505" t="s">
        <v>271</v>
      </c>
      <c r="K126" s="750" t="s">
        <v>271</v>
      </c>
      <c r="L126" s="751" t="s">
        <v>271</v>
      </c>
      <c r="M126" s="506" t="s">
        <v>1329</v>
      </c>
      <c r="N126" s="732" t="s">
        <v>1506</v>
      </c>
      <c r="O126" s="507"/>
    </row>
    <row r="127" spans="4:18" ht="30" x14ac:dyDescent="0.25">
      <c r="E127" s="24" t="str">
        <f t="shared" si="2"/>
        <v>Penalty shoot-out:</v>
      </c>
      <c r="F127" s="503" t="s">
        <v>498</v>
      </c>
      <c r="G127" s="504" t="s">
        <v>499</v>
      </c>
      <c r="H127" s="505" t="s">
        <v>500</v>
      </c>
      <c r="I127" s="506" t="s">
        <v>501</v>
      </c>
      <c r="J127" s="505" t="s">
        <v>497</v>
      </c>
      <c r="K127" s="750" t="s">
        <v>1023</v>
      </c>
      <c r="L127" s="751" t="s">
        <v>1640</v>
      </c>
      <c r="M127" s="506" t="s">
        <v>1330</v>
      </c>
      <c r="N127" s="732" t="s">
        <v>1507</v>
      </c>
      <c r="O127" s="507"/>
    </row>
    <row r="128" spans="4:18" x14ac:dyDescent="0.25">
      <c r="E128" s="24" t="str">
        <f t="shared" si="2"/>
        <v>Third in the group</v>
      </c>
      <c r="F128" s="503" t="s">
        <v>557</v>
      </c>
      <c r="G128" s="504" t="s">
        <v>556</v>
      </c>
      <c r="H128" s="505" t="s">
        <v>558</v>
      </c>
      <c r="I128" s="506" t="s">
        <v>559</v>
      </c>
      <c r="J128" s="505" t="s">
        <v>502</v>
      </c>
      <c r="K128" s="750" t="s">
        <v>1024</v>
      </c>
      <c r="L128" s="751" t="s">
        <v>1641</v>
      </c>
      <c r="M128" s="506" t="s">
        <v>1331</v>
      </c>
      <c r="N128" s="732" t="s">
        <v>1508</v>
      </c>
      <c r="O128" s="507"/>
    </row>
    <row r="129" spans="5:15" ht="30" x14ac:dyDescent="0.25">
      <c r="E129" s="24" t="str">
        <f t="shared" si="2"/>
        <v>Group combination:</v>
      </c>
      <c r="F129" s="503" t="s">
        <v>561</v>
      </c>
      <c r="G129" s="504" t="s">
        <v>562</v>
      </c>
      <c r="H129" s="505" t="s">
        <v>563</v>
      </c>
      <c r="I129" s="506" t="s">
        <v>564</v>
      </c>
      <c r="J129" s="505" t="s">
        <v>507</v>
      </c>
      <c r="K129" s="750" t="s">
        <v>1025</v>
      </c>
      <c r="L129" s="751" t="s">
        <v>1642</v>
      </c>
      <c r="M129" s="506" t="s">
        <v>1332</v>
      </c>
      <c r="N129" s="732" t="s">
        <v>1509</v>
      </c>
      <c r="O129" s="507"/>
    </row>
    <row r="130" spans="5:15" x14ac:dyDescent="0.25">
      <c r="E130" s="24" t="str">
        <f t="shared" si="2"/>
        <v>Not qualified:</v>
      </c>
      <c r="F130" s="503" t="s">
        <v>568</v>
      </c>
      <c r="G130" s="504" t="s">
        <v>567</v>
      </c>
      <c r="H130" s="505" t="s">
        <v>566</v>
      </c>
      <c r="I130" s="506" t="s">
        <v>565</v>
      </c>
      <c r="J130" s="505" t="s">
        <v>555</v>
      </c>
      <c r="K130" s="750" t="s">
        <v>1086</v>
      </c>
      <c r="L130" s="751" t="s">
        <v>1643</v>
      </c>
      <c r="M130" s="506" t="s">
        <v>1333</v>
      </c>
      <c r="N130" s="732" t="s">
        <v>1510</v>
      </c>
      <c r="O130" s="507"/>
    </row>
    <row r="131" spans="5:15" ht="30" x14ac:dyDescent="0.25">
      <c r="E131" s="24" t="str">
        <f t="shared" si="2"/>
        <v>Group combination:</v>
      </c>
      <c r="F131" s="503" t="s">
        <v>561</v>
      </c>
      <c r="G131" s="504" t="s">
        <v>562</v>
      </c>
      <c r="H131" s="505" t="s">
        <v>563</v>
      </c>
      <c r="I131" s="506" t="s">
        <v>564</v>
      </c>
      <c r="J131" s="505" t="s">
        <v>615</v>
      </c>
      <c r="K131" s="750" t="s">
        <v>1026</v>
      </c>
      <c r="L131" s="751" t="s">
        <v>1642</v>
      </c>
      <c r="M131" s="506" t="s">
        <v>1332</v>
      </c>
      <c r="N131" s="732" t="s">
        <v>1509</v>
      </c>
      <c r="O131" s="507"/>
    </row>
    <row r="132" spans="5:15" x14ac:dyDescent="0.25">
      <c r="E132" s="24" t="str">
        <f t="shared" si="2"/>
        <v>First in Group</v>
      </c>
      <c r="F132" s="503" t="s">
        <v>614</v>
      </c>
      <c r="G132" s="504" t="s">
        <v>613</v>
      </c>
      <c r="H132" s="505" t="s">
        <v>612</v>
      </c>
      <c r="I132" s="506" t="s">
        <v>610</v>
      </c>
      <c r="J132" s="505" t="s">
        <v>611</v>
      </c>
      <c r="K132" s="750" t="s">
        <v>1027</v>
      </c>
      <c r="L132" s="751" t="s">
        <v>1644</v>
      </c>
      <c r="M132" s="506" t="s">
        <v>1334</v>
      </c>
      <c r="N132" s="732" t="s">
        <v>1511</v>
      </c>
      <c r="O132" s="507"/>
    </row>
    <row r="133" spans="5:15" ht="32.25" customHeight="1" x14ac:dyDescent="0.25">
      <c r="E133" s="24" t="str">
        <f t="shared" si="2"/>
        <v>against third of Group</v>
      </c>
      <c r="F133" s="503" t="s">
        <v>606</v>
      </c>
      <c r="G133" s="504" t="s">
        <v>607</v>
      </c>
      <c r="H133" s="505" t="s">
        <v>608</v>
      </c>
      <c r="I133" s="506" t="s">
        <v>609</v>
      </c>
      <c r="J133" s="505" t="s">
        <v>605</v>
      </c>
      <c r="K133" s="750" t="s">
        <v>1028</v>
      </c>
      <c r="L133" s="751" t="s">
        <v>1645</v>
      </c>
      <c r="M133" s="506" t="s">
        <v>1335</v>
      </c>
      <c r="N133" s="732" t="s">
        <v>1512</v>
      </c>
      <c r="O133" s="507"/>
    </row>
    <row r="134" spans="5:15" x14ac:dyDescent="0.25">
      <c r="E134" s="24" t="str">
        <f t="shared" ref="E134:E197" si="3">IF($C$3,F134,IF($C$11,G134,IF($C$9,H134,IF($C$7,I134,IF($C$8,J134,IF($C$6,K134,IF($C$5,L134,IF($C$10,M134,IF($C$4,N134,IF(O134&lt;&gt;"",O134,F134))))))))))</f>
        <v>The red dot   •</v>
      </c>
      <c r="F134" s="503" t="s">
        <v>784</v>
      </c>
      <c r="G134" s="504" t="s">
        <v>740</v>
      </c>
      <c r="H134" s="505" t="s">
        <v>739</v>
      </c>
      <c r="I134" s="506" t="s">
        <v>738</v>
      </c>
      <c r="J134" s="505" t="s">
        <v>737</v>
      </c>
      <c r="K134" s="750" t="s">
        <v>1029</v>
      </c>
      <c r="L134" s="751" t="s">
        <v>1646</v>
      </c>
      <c r="M134" s="506" t="s">
        <v>1336</v>
      </c>
      <c r="N134" s="732" t="s">
        <v>1513</v>
      </c>
      <c r="O134" s="507"/>
    </row>
    <row r="135" spans="5:15" x14ac:dyDescent="0.25">
      <c r="E135" s="24" t="str">
        <f t="shared" si="3"/>
        <v>Name</v>
      </c>
      <c r="F135" s="503" t="s">
        <v>370</v>
      </c>
      <c r="G135" s="504" t="s">
        <v>945</v>
      </c>
      <c r="H135" s="505" t="s">
        <v>946</v>
      </c>
      <c r="I135" s="506" t="s">
        <v>947</v>
      </c>
      <c r="J135" s="505" t="s">
        <v>370</v>
      </c>
      <c r="K135" s="750" t="s">
        <v>1037</v>
      </c>
      <c r="L135" s="751" t="s">
        <v>1647</v>
      </c>
      <c r="M135" s="506" t="s">
        <v>946</v>
      </c>
      <c r="N135" s="732" t="s">
        <v>1514</v>
      </c>
      <c r="O135" s="507"/>
    </row>
    <row r="136" spans="5:15" x14ac:dyDescent="0.25">
      <c r="E136" s="24" t="str">
        <f t="shared" si="3"/>
        <v>Venue</v>
      </c>
      <c r="F136" s="503" t="s">
        <v>362</v>
      </c>
      <c r="G136" s="504" t="s">
        <v>1231</v>
      </c>
      <c r="H136" s="505" t="s">
        <v>1232</v>
      </c>
      <c r="I136" s="506" t="s">
        <v>1230</v>
      </c>
      <c r="J136" s="505" t="s">
        <v>1234</v>
      </c>
      <c r="K136" s="750" t="s">
        <v>1233</v>
      </c>
      <c r="L136" s="751" t="s">
        <v>1648</v>
      </c>
      <c r="M136" s="506" t="s">
        <v>1231</v>
      </c>
      <c r="N136" s="732" t="s">
        <v>1515</v>
      </c>
      <c r="O136" s="507"/>
    </row>
    <row r="137" spans="5:15" ht="29.25" thickBot="1" x14ac:dyDescent="0.3">
      <c r="E137" s="24"/>
      <c r="F137" s="555" t="s">
        <v>205</v>
      </c>
      <c r="G137" s="554"/>
      <c r="H137" s="554"/>
      <c r="I137" s="554"/>
      <c r="J137" s="554"/>
      <c r="K137" s="757"/>
      <c r="L137" s="757"/>
      <c r="M137" s="726"/>
      <c r="N137" s="728"/>
      <c r="O137" s="556"/>
    </row>
    <row r="138" spans="5:15" ht="54.75" customHeight="1" thickBot="1" x14ac:dyDescent="0.3">
      <c r="E138" s="24" t="str">
        <f t="shared" si="3"/>
        <v>Groups with fair play valuation:</v>
      </c>
      <c r="F138" s="503" t="s">
        <v>552</v>
      </c>
      <c r="G138" s="504" t="s">
        <v>551</v>
      </c>
      <c r="H138" s="505" t="s">
        <v>550</v>
      </c>
      <c r="I138" s="506" t="s">
        <v>549</v>
      </c>
      <c r="J138" s="505" t="s">
        <v>548</v>
      </c>
      <c r="K138" s="750" t="s">
        <v>1085</v>
      </c>
      <c r="L138" s="751" t="s">
        <v>1649</v>
      </c>
      <c r="M138" s="506" t="s">
        <v>1337</v>
      </c>
      <c r="N138" s="732" t="s">
        <v>1516</v>
      </c>
      <c r="O138" s="742"/>
    </row>
    <row r="139" spans="5:15" ht="51.75" customHeight="1" thickBot="1" x14ac:dyDescent="0.3">
      <c r="E139" s="24" t="str">
        <f t="shared" si="3"/>
        <v>The placement has been clarified in all groups.</v>
      </c>
      <c r="F139" s="503" t="s">
        <v>273</v>
      </c>
      <c r="G139" s="504" t="s">
        <v>276</v>
      </c>
      <c r="H139" s="505" t="s">
        <v>275</v>
      </c>
      <c r="I139" s="506" t="s">
        <v>274</v>
      </c>
      <c r="J139" s="505" t="s">
        <v>272</v>
      </c>
      <c r="K139" s="750" t="s">
        <v>1030</v>
      </c>
      <c r="L139" s="751" t="s">
        <v>1650</v>
      </c>
      <c r="M139" s="506" t="s">
        <v>1338</v>
      </c>
      <c r="N139" s="732" t="s">
        <v>1517</v>
      </c>
      <c r="O139" s="743"/>
    </row>
    <row r="140" spans="5:15" ht="16.5" customHeight="1" thickBot="1" x14ac:dyDescent="0.3">
      <c r="E140" s="24" t="str">
        <f t="shared" si="3"/>
        <v xml:space="preserve"> and </v>
      </c>
      <c r="F140" s="503" t="s">
        <v>313</v>
      </c>
      <c r="G140" s="504" t="s">
        <v>314</v>
      </c>
      <c r="H140" s="505" t="s">
        <v>315</v>
      </c>
      <c r="I140" s="506" t="s">
        <v>316</v>
      </c>
      <c r="J140" s="558" t="s">
        <v>317</v>
      </c>
      <c r="K140" s="752" t="s">
        <v>1031</v>
      </c>
      <c r="L140" s="753" t="s">
        <v>1651</v>
      </c>
      <c r="M140" s="506" t="s">
        <v>1339</v>
      </c>
      <c r="N140" s="733" t="s">
        <v>1518</v>
      </c>
      <c r="O140" s="743"/>
    </row>
    <row r="141" spans="5:15" ht="20.25" customHeight="1" thickBot="1" x14ac:dyDescent="0.3">
      <c r="E141" s="24" t="str">
        <f t="shared" si="3"/>
        <v>Invalid result!</v>
      </c>
      <c r="F141" s="560" t="s">
        <v>266</v>
      </c>
      <c r="G141" s="561" t="s">
        <v>268</v>
      </c>
      <c r="H141" s="562" t="s">
        <v>267</v>
      </c>
      <c r="I141" s="563" t="s">
        <v>269</v>
      </c>
      <c r="J141" s="562" t="s">
        <v>265</v>
      </c>
      <c r="K141" s="750" t="s">
        <v>1032</v>
      </c>
      <c r="L141" s="754" t="s">
        <v>1652</v>
      </c>
      <c r="M141" s="563" t="s">
        <v>1340</v>
      </c>
      <c r="N141" s="734" t="s">
        <v>1519</v>
      </c>
      <c r="O141" s="743"/>
    </row>
    <row r="142" spans="5:15" ht="135" customHeight="1" thickBot="1" x14ac:dyDescent="0.3">
      <c r="E142" s="24" t="str">
        <f t="shared" si="3"/>
        <v>If the fair play rating or the drawing of lots decides the better placement in the group for two teams, a "1" is entered here for the better team.</v>
      </c>
      <c r="F142" s="149" t="s">
        <v>1226</v>
      </c>
      <c r="G142" s="150" t="s">
        <v>1223</v>
      </c>
      <c r="H142" s="151" t="s">
        <v>1224</v>
      </c>
      <c r="I142" s="152" t="s">
        <v>1225</v>
      </c>
      <c r="J142" s="151" t="s">
        <v>1221</v>
      </c>
      <c r="K142" s="752" t="s">
        <v>1222</v>
      </c>
      <c r="L142" s="753" t="s">
        <v>1653</v>
      </c>
      <c r="M142" s="152" t="s">
        <v>1341</v>
      </c>
      <c r="N142" s="733" t="s">
        <v>1520</v>
      </c>
      <c r="O142" s="743"/>
    </row>
    <row r="143" spans="5:15" ht="47.25" customHeight="1" thickBot="1" x14ac:dyDescent="0.3">
      <c r="E143" s="24" t="str">
        <f t="shared" si="3"/>
        <v>Click here and
choose time zone:</v>
      </c>
      <c r="F143" s="149" t="s">
        <v>279</v>
      </c>
      <c r="G143" s="150" t="s">
        <v>355</v>
      </c>
      <c r="H143" s="151" t="s">
        <v>360</v>
      </c>
      <c r="I143" s="152" t="s">
        <v>359</v>
      </c>
      <c r="J143" s="161" t="s">
        <v>353</v>
      </c>
      <c r="K143" s="752" t="s">
        <v>1092</v>
      </c>
      <c r="L143" s="753" t="s">
        <v>1654</v>
      </c>
      <c r="M143" s="152" t="s">
        <v>1342</v>
      </c>
      <c r="N143" s="733" t="s">
        <v>1521</v>
      </c>
      <c r="O143" s="743"/>
    </row>
    <row r="144" spans="5:15" ht="47.25" customHeight="1" thickBot="1" x14ac:dyDescent="0.3">
      <c r="E144" s="24" t="str">
        <f t="shared" si="3"/>
        <v>Time zone of
the host country:</v>
      </c>
      <c r="F144" s="149" t="s">
        <v>778</v>
      </c>
      <c r="G144" s="150" t="s">
        <v>779</v>
      </c>
      <c r="H144" s="151" t="s">
        <v>780</v>
      </c>
      <c r="I144" s="152" t="s">
        <v>781</v>
      </c>
      <c r="J144" s="161" t="s">
        <v>782</v>
      </c>
      <c r="K144" s="752" t="s">
        <v>1033</v>
      </c>
      <c r="L144" s="753" t="s">
        <v>1655</v>
      </c>
      <c r="M144" s="152" t="s">
        <v>1771</v>
      </c>
      <c r="N144" s="733" t="s">
        <v>1522</v>
      </c>
      <c r="O144" s="743"/>
    </row>
    <row r="145" spans="5:15" ht="39.75" customHeight="1" thickBot="1" x14ac:dyDescent="0.3">
      <c r="E145" s="24" t="str">
        <f t="shared" si="3"/>
        <v>Click here and choose language:</v>
      </c>
      <c r="F145" s="149" t="s">
        <v>110</v>
      </c>
      <c r="G145" s="150" t="s">
        <v>356</v>
      </c>
      <c r="H145" s="151" t="s">
        <v>357</v>
      </c>
      <c r="I145" s="152" t="s">
        <v>358</v>
      </c>
      <c r="J145" s="161" t="s">
        <v>354</v>
      </c>
      <c r="K145" s="752" t="s">
        <v>1034</v>
      </c>
      <c r="L145" s="753" t="s">
        <v>1656</v>
      </c>
      <c r="M145" s="152" t="s">
        <v>1343</v>
      </c>
      <c r="N145" s="733" t="s">
        <v>1523</v>
      </c>
      <c r="O145" s="743"/>
    </row>
    <row r="146" spans="5:15" ht="16.5" customHeight="1" thickBot="1" x14ac:dyDescent="0.3">
      <c r="E146" s="24" t="str">
        <f t="shared" si="3"/>
        <v xml:space="preserve"> - </v>
      </c>
      <c r="F146" s="503" t="s">
        <v>333</v>
      </c>
      <c r="G146" s="504" t="s">
        <v>333</v>
      </c>
      <c r="H146" s="505" t="s">
        <v>333</v>
      </c>
      <c r="I146" s="506" t="s">
        <v>333</v>
      </c>
      <c r="J146" s="558" t="s">
        <v>332</v>
      </c>
      <c r="K146" s="752" t="s">
        <v>332</v>
      </c>
      <c r="L146" s="753" t="s">
        <v>36</v>
      </c>
      <c r="M146" s="506" t="s">
        <v>506</v>
      </c>
      <c r="N146" s="733" t="s">
        <v>506</v>
      </c>
      <c r="O146" s="743"/>
    </row>
    <row r="147" spans="5:15" ht="91.5" customHeight="1" thickBot="1" x14ac:dyDescent="0.3">
      <c r="E147" s="24" t="str">
        <f t="shared" si="3"/>
        <v>For daylight saving time, the time zone must be adjusted accordingly (e.g. UTC+2 instead of UTC+1)</v>
      </c>
      <c r="F147" s="149" t="s">
        <v>1115</v>
      </c>
      <c r="G147" s="150" t="s">
        <v>1118</v>
      </c>
      <c r="H147" s="151" t="s">
        <v>1116</v>
      </c>
      <c r="I147" s="152" t="s">
        <v>1117</v>
      </c>
      <c r="J147" s="161" t="s">
        <v>1114</v>
      </c>
      <c r="K147" s="752" t="s">
        <v>1119</v>
      </c>
      <c r="L147" s="753" t="s">
        <v>1657</v>
      </c>
      <c r="M147" s="152" t="s">
        <v>1344</v>
      </c>
      <c r="N147" s="733" t="s">
        <v>1524</v>
      </c>
      <c r="O147" s="743"/>
    </row>
    <row r="148" spans="5:15" ht="33.75" customHeight="1" thickBot="1" x14ac:dyDescent="0.3">
      <c r="E148" s="24" t="str">
        <f t="shared" si="3"/>
        <v>Qualification for the Round of 16</v>
      </c>
      <c r="F148" s="149" t="s">
        <v>637</v>
      </c>
      <c r="G148" s="150" t="s">
        <v>638</v>
      </c>
      <c r="H148" s="151" t="s">
        <v>639</v>
      </c>
      <c r="I148" s="152" t="s">
        <v>690</v>
      </c>
      <c r="J148" s="161" t="s">
        <v>636</v>
      </c>
      <c r="K148" s="752" t="s">
        <v>1074</v>
      </c>
      <c r="L148" s="753" t="s">
        <v>1658</v>
      </c>
      <c r="M148" s="152" t="s">
        <v>1345</v>
      </c>
      <c r="N148" s="733" t="s">
        <v>1525</v>
      </c>
      <c r="O148" s="743"/>
    </row>
    <row r="149" spans="5:15" ht="50.1" customHeight="1" thickBot="1" x14ac:dyDescent="0.3">
      <c r="E149" s="24" t="str">
        <f t="shared" si="3"/>
        <v>Criteria for placement within the groups:</v>
      </c>
      <c r="F149" s="149" t="s">
        <v>644</v>
      </c>
      <c r="G149" s="150" t="s">
        <v>643</v>
      </c>
      <c r="H149" s="151" t="s">
        <v>642</v>
      </c>
      <c r="I149" s="152" t="s">
        <v>641</v>
      </c>
      <c r="J149" s="161" t="s">
        <v>640</v>
      </c>
      <c r="K149" s="752" t="s">
        <v>1075</v>
      </c>
      <c r="L149" s="753" t="s">
        <v>1659</v>
      </c>
      <c r="M149" s="152" t="s">
        <v>1346</v>
      </c>
      <c r="N149" s="733" t="s">
        <v>1526</v>
      </c>
      <c r="O149" s="743"/>
    </row>
    <row r="150" spans="5:15" ht="50.1" customHeight="1" thickBot="1" x14ac:dyDescent="0.3">
      <c r="E150" s="24" t="str">
        <f t="shared" si="3"/>
        <v xml:space="preserve">  1.  points in all group matches</v>
      </c>
      <c r="F150" s="149" t="s">
        <v>705</v>
      </c>
      <c r="G150" s="150" t="s">
        <v>664</v>
      </c>
      <c r="H150" s="151" t="s">
        <v>658</v>
      </c>
      <c r="I150" s="152" t="s">
        <v>652</v>
      </c>
      <c r="J150" s="161" t="s">
        <v>645</v>
      </c>
      <c r="K150" s="752" t="s">
        <v>1076</v>
      </c>
      <c r="L150" s="753" t="s">
        <v>1660</v>
      </c>
      <c r="M150" s="152" t="s">
        <v>1347</v>
      </c>
      <c r="N150" s="733" t="s">
        <v>1527</v>
      </c>
      <c r="O150" s="743"/>
    </row>
    <row r="151" spans="5:15" ht="50.1" customHeight="1" thickBot="1" x14ac:dyDescent="0.3">
      <c r="E151" s="24" t="str">
        <f t="shared" si="3"/>
        <v xml:space="preserve">  2.  points in the direct encounters</v>
      </c>
      <c r="F151" s="149" t="s">
        <v>707</v>
      </c>
      <c r="G151" s="150" t="s">
        <v>665</v>
      </c>
      <c r="H151" s="151" t="s">
        <v>659</v>
      </c>
      <c r="I151" s="152" t="s">
        <v>653</v>
      </c>
      <c r="J151" s="161" t="s">
        <v>646</v>
      </c>
      <c r="K151" s="752" t="s">
        <v>1077</v>
      </c>
      <c r="L151" s="753" t="s">
        <v>1661</v>
      </c>
      <c r="M151" s="152" t="s">
        <v>1348</v>
      </c>
      <c r="N151" s="733" t="s">
        <v>1528</v>
      </c>
      <c r="O151" s="743"/>
    </row>
    <row r="152" spans="5:15" ht="50.1" customHeight="1" thickBot="1" x14ac:dyDescent="0.3">
      <c r="E152" s="24" t="str">
        <f t="shared" si="3"/>
        <v xml:space="preserve">  3.  goal difference in the direct encounters</v>
      </c>
      <c r="F152" s="149" t="s">
        <v>706</v>
      </c>
      <c r="G152" s="150" t="s">
        <v>710</v>
      </c>
      <c r="H152" s="151" t="s">
        <v>709</v>
      </c>
      <c r="I152" s="152" t="s">
        <v>708</v>
      </c>
      <c r="J152" s="161" t="s">
        <v>647</v>
      </c>
      <c r="K152" s="752" t="s">
        <v>1078</v>
      </c>
      <c r="L152" s="753" t="s">
        <v>1662</v>
      </c>
      <c r="M152" s="152" t="s">
        <v>1349</v>
      </c>
      <c r="N152" s="733" t="s">
        <v>1529</v>
      </c>
      <c r="O152" s="743"/>
    </row>
    <row r="153" spans="5:15" ht="50.1" customHeight="1" thickBot="1" x14ac:dyDescent="0.3">
      <c r="E153" s="24" t="str">
        <f t="shared" si="3"/>
        <v xml:space="preserve">  4.  number of goals scored in the direct encounters</v>
      </c>
      <c r="F153" s="149" t="s">
        <v>670</v>
      </c>
      <c r="G153" s="150" t="s">
        <v>666</v>
      </c>
      <c r="H153" s="151" t="s">
        <v>660</v>
      </c>
      <c r="I153" s="152" t="s">
        <v>654</v>
      </c>
      <c r="J153" s="161" t="s">
        <v>648</v>
      </c>
      <c r="K153" s="752" t="s">
        <v>1079</v>
      </c>
      <c r="L153" s="753" t="s">
        <v>1663</v>
      </c>
      <c r="M153" s="152" t="s">
        <v>1350</v>
      </c>
      <c r="N153" s="733" t="s">
        <v>1530</v>
      </c>
      <c r="O153" s="743"/>
    </row>
    <row r="154" spans="5:15" ht="65.25" customHeight="1" thickBot="1" x14ac:dyDescent="0.3">
      <c r="E154" s="24" t="str">
        <f t="shared" si="3"/>
        <v xml:space="preserve">  5.  reapplication of criterion 2 to 4 only to the teams that were not</v>
      </c>
      <c r="F154" s="149" t="s">
        <v>699</v>
      </c>
      <c r="G154" s="150" t="s">
        <v>677</v>
      </c>
      <c r="H154" s="151" t="s">
        <v>675</v>
      </c>
      <c r="I154" s="152" t="s">
        <v>673</v>
      </c>
      <c r="J154" s="161" t="s">
        <v>671</v>
      </c>
      <c r="K154" s="752" t="s">
        <v>1080</v>
      </c>
      <c r="L154" s="753" t="s">
        <v>1664</v>
      </c>
      <c r="M154" s="152" t="s">
        <v>1351</v>
      </c>
      <c r="N154" s="733" t="s">
        <v>1531</v>
      </c>
      <c r="O154" s="743"/>
    </row>
    <row r="155" spans="5:15" ht="51" customHeight="1" thickBot="1" x14ac:dyDescent="0.3">
      <c r="E155" s="24" t="str">
        <f t="shared" si="3"/>
        <v xml:space="preserve">       distinguishable in the 1st run.</v>
      </c>
      <c r="F155" s="149" t="s">
        <v>679</v>
      </c>
      <c r="G155" s="150" t="s">
        <v>678</v>
      </c>
      <c r="H155" s="151" t="s">
        <v>676</v>
      </c>
      <c r="I155" s="152" t="s">
        <v>674</v>
      </c>
      <c r="J155" s="161" t="s">
        <v>672</v>
      </c>
      <c r="K155" s="752" t="s">
        <v>1081</v>
      </c>
      <c r="L155" s="753" t="s">
        <v>1665</v>
      </c>
      <c r="M155" s="152" t="s">
        <v>1352</v>
      </c>
      <c r="N155" s="733" t="s">
        <v>1532</v>
      </c>
      <c r="O155" s="743"/>
    </row>
    <row r="156" spans="5:15" ht="50.1" customHeight="1" thickBot="1" x14ac:dyDescent="0.3">
      <c r="E156" s="24" t="str">
        <f t="shared" si="3"/>
        <v xml:space="preserve">  6.  goal difference in all group matches</v>
      </c>
      <c r="F156" s="149" t="s">
        <v>700</v>
      </c>
      <c r="G156" s="150" t="s">
        <v>667</v>
      </c>
      <c r="H156" s="151" t="s">
        <v>661</v>
      </c>
      <c r="I156" s="152" t="s">
        <v>655</v>
      </c>
      <c r="J156" s="161" t="s">
        <v>649</v>
      </c>
      <c r="K156" s="752" t="s">
        <v>1082</v>
      </c>
      <c r="L156" s="753" t="s">
        <v>1666</v>
      </c>
      <c r="M156" s="152" t="s">
        <v>1353</v>
      </c>
      <c r="N156" s="733" t="s">
        <v>1533</v>
      </c>
      <c r="O156" s="743"/>
    </row>
    <row r="157" spans="5:15" ht="50.1" customHeight="1" thickBot="1" x14ac:dyDescent="0.3">
      <c r="E157" s="24" t="str">
        <f t="shared" si="3"/>
        <v xml:space="preserve">  7.  number of goals scored in all group matches</v>
      </c>
      <c r="F157" s="149" t="s">
        <v>701</v>
      </c>
      <c r="G157" s="150" t="s">
        <v>668</v>
      </c>
      <c r="H157" s="151" t="s">
        <v>662</v>
      </c>
      <c r="I157" s="152" t="s">
        <v>656</v>
      </c>
      <c r="J157" s="161" t="s">
        <v>650</v>
      </c>
      <c r="K157" s="752" t="s">
        <v>1083</v>
      </c>
      <c r="L157" s="753" t="s">
        <v>1667</v>
      </c>
      <c r="M157" s="152" t="s">
        <v>1354</v>
      </c>
      <c r="N157" s="733" t="s">
        <v>1534</v>
      </c>
      <c r="O157" s="743"/>
    </row>
    <row r="158" spans="5:15" ht="50.1" customHeight="1" thickBot="1" x14ac:dyDescent="0.3">
      <c r="E158" s="24" t="str">
        <f t="shared" si="3"/>
        <v xml:space="preserve">  8.  number of wins in all group matches</v>
      </c>
      <c r="F158" s="149" t="s">
        <v>702</v>
      </c>
      <c r="G158" s="150" t="s">
        <v>669</v>
      </c>
      <c r="H158" s="151" t="s">
        <v>685</v>
      </c>
      <c r="I158" s="152" t="s">
        <v>657</v>
      </c>
      <c r="J158" s="161" t="s">
        <v>651</v>
      </c>
      <c r="K158" s="752" t="s">
        <v>1084</v>
      </c>
      <c r="L158" s="753" t="s">
        <v>1668</v>
      </c>
      <c r="M158" s="152" t="s">
        <v>1355</v>
      </c>
      <c r="N158" s="733" t="s">
        <v>1535</v>
      </c>
      <c r="O158" s="743"/>
    </row>
    <row r="159" spans="5:15" ht="65.25" customHeight="1" thickBot="1" x14ac:dyDescent="0.3">
      <c r="E159" s="24" t="str">
        <f t="shared" si="3"/>
        <v xml:space="preserve">  9.  fair-play ranking or penalty shoot-out in the last group match,</v>
      </c>
      <c r="F159" s="149" t="s">
        <v>687</v>
      </c>
      <c r="G159" s="150" t="s">
        <v>680</v>
      </c>
      <c r="H159" s="151" t="s">
        <v>663</v>
      </c>
      <c r="I159" s="152" t="s">
        <v>682</v>
      </c>
      <c r="J159" s="161" t="s">
        <v>684</v>
      </c>
      <c r="K159" s="752" t="s">
        <v>1073</v>
      </c>
      <c r="L159" s="753" t="s">
        <v>1669</v>
      </c>
      <c r="M159" s="152" t="s">
        <v>1356</v>
      </c>
      <c r="N159" s="733" t="s">
        <v>1536</v>
      </c>
      <c r="O159" s="743"/>
    </row>
    <row r="160" spans="5:15" ht="52.5" customHeight="1" thickBot="1" x14ac:dyDescent="0.3">
      <c r="E160" s="24" t="str">
        <f t="shared" si="3"/>
        <v xml:space="preserve">       if the conditions for this apply</v>
      </c>
      <c r="F160" s="149" t="s">
        <v>681</v>
      </c>
      <c r="G160" s="150" t="s">
        <v>689</v>
      </c>
      <c r="H160" s="151" t="s">
        <v>686</v>
      </c>
      <c r="I160" s="152" t="s">
        <v>688</v>
      </c>
      <c r="J160" s="161" t="s">
        <v>683</v>
      </c>
      <c r="K160" s="752" t="s">
        <v>1072</v>
      </c>
      <c r="L160" s="753" t="s">
        <v>1670</v>
      </c>
      <c r="M160" s="152" t="s">
        <v>1357</v>
      </c>
      <c r="N160" s="733" t="s">
        <v>1537</v>
      </c>
      <c r="O160" s="743"/>
    </row>
    <row r="161" spans="5:15" ht="63" customHeight="1" thickBot="1" x14ac:dyDescent="0.3">
      <c r="E161" s="24" t="str">
        <f t="shared" si="3"/>
        <v>10.  Position in the overall European Qualifiers Rankings</v>
      </c>
      <c r="F161" s="149" t="s">
        <v>703</v>
      </c>
      <c r="G161" s="150" t="s">
        <v>729</v>
      </c>
      <c r="H161" s="151" t="s">
        <v>730</v>
      </c>
      <c r="I161" s="152" t="s">
        <v>731</v>
      </c>
      <c r="J161" s="161" t="s">
        <v>704</v>
      </c>
      <c r="K161" s="752" t="s">
        <v>1091</v>
      </c>
      <c r="L161" s="753" t="s">
        <v>1671</v>
      </c>
      <c r="M161" s="152" t="s">
        <v>1358</v>
      </c>
      <c r="N161" s="733" t="s">
        <v>1538</v>
      </c>
      <c r="O161" s="743"/>
    </row>
    <row r="162" spans="5:15" ht="203.25" customHeight="1" thickBot="1" x14ac:dyDescent="0.3">
      <c r="E162" s="24" t="str">
        <f t="shared" si="3"/>
        <v>If a red dot appears above the group name, the ranking order within the group is not clear. Fair play or the overall European Qualifiers Rankings will then decide. In this case, enter Fair Play!</v>
      </c>
      <c r="F162" s="149" t="s">
        <v>732</v>
      </c>
      <c r="G162" s="150" t="s">
        <v>733</v>
      </c>
      <c r="H162" s="151" t="s">
        <v>734</v>
      </c>
      <c r="I162" s="152" t="s">
        <v>735</v>
      </c>
      <c r="J162" s="161" t="s">
        <v>736</v>
      </c>
      <c r="K162" s="752" t="s">
        <v>1071</v>
      </c>
      <c r="L162" s="753" t="s">
        <v>1672</v>
      </c>
      <c r="M162" s="152" t="s">
        <v>1359</v>
      </c>
      <c r="N162" s="733" t="s">
        <v>1539</v>
      </c>
      <c r="O162" s="743"/>
    </row>
    <row r="163" spans="5:15" ht="67.5" customHeight="1" thickBot="1" x14ac:dyDescent="0.3">
      <c r="E163" s="24" t="str">
        <f t="shared" si="3"/>
        <v>The first favorite is also highlighted on the 'EURO' spreadsheet.</v>
      </c>
      <c r="F163" s="513" t="s">
        <v>1785</v>
      </c>
      <c r="G163" s="514" t="s">
        <v>1787</v>
      </c>
      <c r="H163" s="515" t="s">
        <v>1786</v>
      </c>
      <c r="I163" s="516" t="s">
        <v>1788</v>
      </c>
      <c r="J163" s="564" t="s">
        <v>1783</v>
      </c>
      <c r="K163" s="755" t="s">
        <v>1784</v>
      </c>
      <c r="L163" s="756" t="s">
        <v>1789</v>
      </c>
      <c r="M163" s="516" t="s">
        <v>1790</v>
      </c>
      <c r="N163" s="735" t="s">
        <v>1791</v>
      </c>
      <c r="O163" s="517"/>
    </row>
    <row r="164" spans="5:15" ht="15.75" thickTop="1" x14ac:dyDescent="0.25">
      <c r="E164" s="24"/>
      <c r="F164" s="554"/>
      <c r="G164" s="554"/>
      <c r="H164" s="554"/>
      <c r="I164" s="554"/>
      <c r="J164" s="554"/>
      <c r="K164" s="554"/>
      <c r="L164" s="739"/>
      <c r="M164" s="726"/>
      <c r="N164" s="728"/>
      <c r="O164" s="554"/>
    </row>
    <row r="165" spans="5:15" x14ac:dyDescent="0.25">
      <c r="E165" s="24"/>
      <c r="F165" s="554"/>
      <c r="G165" s="554"/>
      <c r="H165" s="554"/>
      <c r="I165" s="554"/>
      <c r="J165" s="554"/>
      <c r="K165" s="554"/>
      <c r="L165" s="739"/>
      <c r="M165" s="726"/>
      <c r="N165" s="728"/>
      <c r="O165" s="554"/>
    </row>
    <row r="166" spans="5:15" x14ac:dyDescent="0.25">
      <c r="E166" s="24"/>
      <c r="F166" s="554"/>
      <c r="G166" s="554"/>
      <c r="H166" s="554"/>
      <c r="I166" s="554"/>
      <c r="J166" s="554"/>
      <c r="K166" s="554"/>
      <c r="L166" s="739"/>
      <c r="M166" s="726"/>
      <c r="N166" s="728"/>
      <c r="O166" s="554"/>
    </row>
    <row r="167" spans="5:15" x14ac:dyDescent="0.25">
      <c r="E167" s="24"/>
      <c r="F167" s="554"/>
      <c r="G167" s="554"/>
      <c r="H167" s="554"/>
      <c r="I167" s="554"/>
      <c r="J167" s="554"/>
      <c r="K167" s="554"/>
      <c r="L167" s="739"/>
      <c r="M167" s="726"/>
      <c r="N167" s="728"/>
      <c r="O167" s="554"/>
    </row>
    <row r="168" spans="5:15" x14ac:dyDescent="0.25">
      <c r="E168" s="24"/>
      <c r="F168" s="554"/>
      <c r="G168" s="554"/>
      <c r="H168" s="554"/>
      <c r="I168" s="554"/>
      <c r="J168" s="554"/>
      <c r="K168" s="554"/>
      <c r="L168" s="739"/>
      <c r="M168" s="726"/>
      <c r="N168" s="728"/>
      <c r="O168" s="554"/>
    </row>
    <row r="169" spans="5:15" x14ac:dyDescent="0.25">
      <c r="E169" s="24"/>
      <c r="F169" s="554"/>
      <c r="G169" s="554"/>
      <c r="H169" s="554"/>
      <c r="I169" s="554"/>
      <c r="J169" s="554"/>
      <c r="K169" s="554"/>
      <c r="L169" s="739"/>
      <c r="M169" s="726"/>
      <c r="N169" s="728"/>
      <c r="O169" s="554"/>
    </row>
    <row r="170" spans="5:15" ht="15.75" thickBot="1" x14ac:dyDescent="0.3">
      <c r="E170" s="24"/>
      <c r="F170" s="554"/>
      <c r="G170" s="554"/>
      <c r="H170" s="554"/>
      <c r="I170" s="554"/>
      <c r="J170" s="554"/>
      <c r="K170" s="554"/>
      <c r="L170" s="739"/>
      <c r="M170" s="726"/>
      <c r="N170" s="728"/>
      <c r="O170" s="554"/>
    </row>
    <row r="171" spans="5:15" ht="29.25" thickTop="1" x14ac:dyDescent="0.25">
      <c r="E171" s="24"/>
      <c r="F171" s="565" t="s">
        <v>786</v>
      </c>
      <c r="G171" s="566"/>
      <c r="H171" s="566"/>
      <c r="I171" s="566"/>
      <c r="J171" s="566"/>
      <c r="K171" s="566"/>
      <c r="L171" s="566"/>
      <c r="M171" s="566"/>
      <c r="N171" s="566"/>
      <c r="O171" s="567"/>
    </row>
    <row r="172" spans="5:15" x14ac:dyDescent="0.25">
      <c r="E172" s="24" t="str">
        <f t="shared" si="3"/>
        <v>Predictions</v>
      </c>
      <c r="F172" s="503" t="s">
        <v>786</v>
      </c>
      <c r="G172" s="504" t="s">
        <v>787</v>
      </c>
      <c r="H172" s="505" t="s">
        <v>788</v>
      </c>
      <c r="I172" s="506" t="s">
        <v>789</v>
      </c>
      <c r="J172" s="505" t="s">
        <v>790</v>
      </c>
      <c r="K172" s="758" t="s">
        <v>1038</v>
      </c>
      <c r="L172" s="759" t="s">
        <v>1673</v>
      </c>
      <c r="M172" s="506" t="s">
        <v>1360</v>
      </c>
      <c r="N172" s="733" t="s">
        <v>1540</v>
      </c>
      <c r="O172" s="559"/>
    </row>
    <row r="173" spans="5:15" x14ac:dyDescent="0.25">
      <c r="E173" s="24" t="str">
        <f t="shared" si="3"/>
        <v>Correct Results</v>
      </c>
      <c r="F173" s="503" t="s">
        <v>791</v>
      </c>
      <c r="G173" s="504" t="s">
        <v>792</v>
      </c>
      <c r="H173" s="505" t="s">
        <v>793</v>
      </c>
      <c r="I173" s="506" t="s">
        <v>794</v>
      </c>
      <c r="J173" s="505" t="s">
        <v>795</v>
      </c>
      <c r="K173" s="758" t="s">
        <v>1039</v>
      </c>
      <c r="L173" s="759" t="s">
        <v>1674</v>
      </c>
      <c r="M173" s="506" t="s">
        <v>1361</v>
      </c>
      <c r="N173" s="733" t="s">
        <v>1541</v>
      </c>
      <c r="O173" s="559"/>
    </row>
    <row r="174" spans="5:15" x14ac:dyDescent="0.25">
      <c r="E174" s="24" t="str">
        <f t="shared" si="3"/>
        <v>Result</v>
      </c>
      <c r="F174" s="503" t="s">
        <v>796</v>
      </c>
      <c r="G174" s="504" t="s">
        <v>797</v>
      </c>
      <c r="H174" s="505" t="s">
        <v>798</v>
      </c>
      <c r="I174" s="506" t="s">
        <v>799</v>
      </c>
      <c r="J174" s="505" t="s">
        <v>800</v>
      </c>
      <c r="K174" s="758" t="s">
        <v>1040</v>
      </c>
      <c r="L174" s="759" t="s">
        <v>1675</v>
      </c>
      <c r="M174" s="506" t="s">
        <v>805</v>
      </c>
      <c r="N174" s="733" t="s">
        <v>1542</v>
      </c>
      <c r="O174" s="559"/>
    </row>
    <row r="175" spans="5:15" x14ac:dyDescent="0.25">
      <c r="E175" s="24" t="str">
        <f t="shared" si="3"/>
        <v>Points:</v>
      </c>
      <c r="F175" s="503" t="s">
        <v>1235</v>
      </c>
      <c r="G175" s="504" t="s">
        <v>1236</v>
      </c>
      <c r="H175" s="505" t="s">
        <v>1237</v>
      </c>
      <c r="I175" s="506" t="s">
        <v>1235</v>
      </c>
      <c r="J175" s="505" t="s">
        <v>1238</v>
      </c>
      <c r="K175" s="758" t="s">
        <v>1239</v>
      </c>
      <c r="L175" s="759" t="s">
        <v>1235</v>
      </c>
      <c r="M175" s="506" t="s">
        <v>1362</v>
      </c>
      <c r="N175" s="733" t="s">
        <v>1543</v>
      </c>
      <c r="O175" s="559"/>
    </row>
    <row r="176" spans="5:15" x14ac:dyDescent="0.25">
      <c r="E176" s="24" t="str">
        <f t="shared" si="3"/>
        <v>Sum:</v>
      </c>
      <c r="F176" s="503" t="s">
        <v>190</v>
      </c>
      <c r="G176" s="504" t="s">
        <v>801</v>
      </c>
      <c r="H176" s="505" t="s">
        <v>802</v>
      </c>
      <c r="I176" s="506" t="s">
        <v>801</v>
      </c>
      <c r="J176" s="505" t="s">
        <v>803</v>
      </c>
      <c r="K176" s="758" t="s">
        <v>1041</v>
      </c>
      <c r="L176" s="759" t="s">
        <v>190</v>
      </c>
      <c r="M176" s="506" t="s">
        <v>801</v>
      </c>
      <c r="N176" s="733" t="s">
        <v>1544</v>
      </c>
      <c r="O176" s="559"/>
    </row>
    <row r="177" spans="5:15" x14ac:dyDescent="0.25">
      <c r="E177" s="24" t="str">
        <f t="shared" si="3"/>
        <v>result</v>
      </c>
      <c r="F177" s="503" t="s">
        <v>804</v>
      </c>
      <c r="G177" s="504" t="s">
        <v>805</v>
      </c>
      <c r="H177" s="505" t="s">
        <v>806</v>
      </c>
      <c r="I177" s="506" t="s">
        <v>807</v>
      </c>
      <c r="J177" s="505" t="s">
        <v>800</v>
      </c>
      <c r="K177" s="758" t="s">
        <v>1040</v>
      </c>
      <c r="L177" s="759" t="s">
        <v>1676</v>
      </c>
      <c r="M177" s="506" t="s">
        <v>1363</v>
      </c>
      <c r="N177" s="733" t="s">
        <v>1545</v>
      </c>
      <c r="O177" s="559"/>
    </row>
    <row r="178" spans="5:15" x14ac:dyDescent="0.25">
      <c r="E178" s="24" t="str">
        <f t="shared" si="3"/>
        <v>W/D/L</v>
      </c>
      <c r="F178" s="503" t="s">
        <v>808</v>
      </c>
      <c r="G178" s="504" t="s">
        <v>809</v>
      </c>
      <c r="H178" s="505" t="s">
        <v>810</v>
      </c>
      <c r="I178" s="506" t="s">
        <v>811</v>
      </c>
      <c r="J178" s="505" t="s">
        <v>812</v>
      </c>
      <c r="K178" s="758" t="s">
        <v>1042</v>
      </c>
      <c r="L178" s="759" t="s">
        <v>1677</v>
      </c>
      <c r="M178" s="506" t="s">
        <v>1364</v>
      </c>
      <c r="N178" s="733" t="s">
        <v>1546</v>
      </c>
      <c r="O178" s="559"/>
    </row>
    <row r="179" spans="5:15" x14ac:dyDescent="0.25">
      <c r="E179" s="24" t="str">
        <f t="shared" si="3"/>
        <v>GD</v>
      </c>
      <c r="F179" s="503" t="s">
        <v>191</v>
      </c>
      <c r="G179" s="504" t="s">
        <v>813</v>
      </c>
      <c r="H179" s="505" t="s">
        <v>814</v>
      </c>
      <c r="I179" s="506" t="s">
        <v>815</v>
      </c>
      <c r="J179" s="505" t="s">
        <v>503</v>
      </c>
      <c r="K179" s="758" t="s">
        <v>1005</v>
      </c>
      <c r="L179" s="759" t="s">
        <v>191</v>
      </c>
      <c r="M179" s="506" t="s">
        <v>1365</v>
      </c>
      <c r="N179" s="733" t="s">
        <v>1479</v>
      </c>
      <c r="O179" s="559"/>
    </row>
    <row r="180" spans="5:15" x14ac:dyDescent="0.25">
      <c r="E180" s="24" t="str">
        <f t="shared" si="3"/>
        <v>exact</v>
      </c>
      <c r="F180" s="503" t="s">
        <v>816</v>
      </c>
      <c r="G180" s="504" t="s">
        <v>817</v>
      </c>
      <c r="H180" s="505" t="s">
        <v>818</v>
      </c>
      <c r="I180" s="506" t="s">
        <v>817</v>
      </c>
      <c r="J180" s="505" t="s">
        <v>819</v>
      </c>
      <c r="K180" s="758" t="s">
        <v>816</v>
      </c>
      <c r="L180" s="759" t="s">
        <v>1678</v>
      </c>
      <c r="M180" s="506" t="s">
        <v>1366</v>
      </c>
      <c r="N180" s="733" t="s">
        <v>1547</v>
      </c>
      <c r="O180" s="559"/>
    </row>
    <row r="181" spans="5:15" x14ac:dyDescent="0.25">
      <c r="E181" s="24" t="str">
        <f t="shared" si="3"/>
        <v>teams</v>
      </c>
      <c r="F181" s="503" t="s">
        <v>820</v>
      </c>
      <c r="G181" s="504" t="s">
        <v>821</v>
      </c>
      <c r="H181" s="505" t="s">
        <v>822</v>
      </c>
      <c r="I181" s="506" t="s">
        <v>823</v>
      </c>
      <c r="J181" s="505" t="s">
        <v>311</v>
      </c>
      <c r="K181" s="758" t="s">
        <v>820</v>
      </c>
      <c r="L181" s="759" t="s">
        <v>1679</v>
      </c>
      <c r="M181" s="506" t="s">
        <v>1367</v>
      </c>
      <c r="N181" s="733" t="s">
        <v>1548</v>
      </c>
      <c r="O181" s="559"/>
    </row>
    <row r="182" spans="5:15" x14ac:dyDescent="0.25">
      <c r="E182" s="24" t="str">
        <f t="shared" si="3"/>
        <v>Round of 16</v>
      </c>
      <c r="F182" s="503" t="s">
        <v>824</v>
      </c>
      <c r="G182" s="504" t="s">
        <v>825</v>
      </c>
      <c r="H182" s="505" t="s">
        <v>826</v>
      </c>
      <c r="I182" s="506" t="s">
        <v>827</v>
      </c>
      <c r="J182" s="505" t="s">
        <v>828</v>
      </c>
      <c r="K182" s="758" t="s">
        <v>1043</v>
      </c>
      <c r="L182" s="759" t="s">
        <v>1680</v>
      </c>
      <c r="M182" s="506" t="s">
        <v>1368</v>
      </c>
      <c r="N182" s="733" t="s">
        <v>1549</v>
      </c>
      <c r="O182" s="559"/>
    </row>
    <row r="183" spans="5:15" x14ac:dyDescent="0.25">
      <c r="E183" s="24" t="str">
        <f t="shared" si="3"/>
        <v>Quarter final</v>
      </c>
      <c r="F183" s="557" t="s">
        <v>829</v>
      </c>
      <c r="G183" s="504" t="s">
        <v>830</v>
      </c>
      <c r="H183" s="505" t="s">
        <v>831</v>
      </c>
      <c r="I183" s="506" t="s">
        <v>832</v>
      </c>
      <c r="J183" s="505" t="s">
        <v>833</v>
      </c>
      <c r="K183" s="758" t="s">
        <v>1044</v>
      </c>
      <c r="L183" s="759" t="s">
        <v>1681</v>
      </c>
      <c r="M183" s="506" t="s">
        <v>1369</v>
      </c>
      <c r="N183" s="733" t="s">
        <v>1550</v>
      </c>
      <c r="O183" s="559"/>
    </row>
    <row r="184" spans="5:15" x14ac:dyDescent="0.25">
      <c r="E184" s="24" t="str">
        <f t="shared" si="3"/>
        <v>Semi-Final</v>
      </c>
      <c r="F184" s="503" t="s">
        <v>834</v>
      </c>
      <c r="G184" s="504" t="s">
        <v>835</v>
      </c>
      <c r="H184" s="505" t="s">
        <v>836</v>
      </c>
      <c r="I184" s="506" t="s">
        <v>837</v>
      </c>
      <c r="J184" s="505" t="s">
        <v>838</v>
      </c>
      <c r="K184" s="758" t="s">
        <v>1045</v>
      </c>
      <c r="L184" s="759" t="s">
        <v>1682</v>
      </c>
      <c r="M184" s="506" t="s">
        <v>1370</v>
      </c>
      <c r="N184" s="733" t="s">
        <v>1551</v>
      </c>
      <c r="O184" s="559"/>
    </row>
    <row r="185" spans="5:15" x14ac:dyDescent="0.25">
      <c r="E185" s="24" t="str">
        <f t="shared" si="3"/>
        <v>Third place</v>
      </c>
      <c r="F185" s="503" t="s">
        <v>151</v>
      </c>
      <c r="G185" s="504" t="s">
        <v>366</v>
      </c>
      <c r="H185" s="505" t="s">
        <v>367</v>
      </c>
      <c r="I185" s="506" t="s">
        <v>257</v>
      </c>
      <c r="J185" s="505" t="s">
        <v>167</v>
      </c>
      <c r="K185" s="758" t="s">
        <v>1022</v>
      </c>
      <c r="L185" s="759" t="s">
        <v>1639</v>
      </c>
      <c r="M185" s="506" t="s">
        <v>1328</v>
      </c>
      <c r="N185" s="733" t="s">
        <v>1504</v>
      </c>
      <c r="O185" s="559"/>
    </row>
    <row r="186" spans="5:15" x14ac:dyDescent="0.25">
      <c r="E186" s="24" t="str">
        <f t="shared" si="3"/>
        <v>Final</v>
      </c>
      <c r="F186" s="503" t="s">
        <v>66</v>
      </c>
      <c r="G186" s="504" t="s">
        <v>66</v>
      </c>
      <c r="H186" s="505" t="s">
        <v>168</v>
      </c>
      <c r="I186" s="506" t="s">
        <v>66</v>
      </c>
      <c r="J186" s="505" t="s">
        <v>168</v>
      </c>
      <c r="K186" s="758" t="s">
        <v>168</v>
      </c>
      <c r="L186" s="759" t="s">
        <v>168</v>
      </c>
      <c r="M186" s="506" t="s">
        <v>66</v>
      </c>
      <c r="N186" s="733" t="s">
        <v>1505</v>
      </c>
      <c r="O186" s="559"/>
    </row>
    <row r="187" spans="5:15" x14ac:dyDescent="0.25">
      <c r="E187" s="24" t="str">
        <f t="shared" si="3"/>
        <v>World Champion</v>
      </c>
      <c r="F187" s="149" t="s">
        <v>1120</v>
      </c>
      <c r="G187" s="150" t="s">
        <v>1121</v>
      </c>
      <c r="H187" s="151" t="s">
        <v>1122</v>
      </c>
      <c r="I187" s="152" t="s">
        <v>1123</v>
      </c>
      <c r="J187" s="151" t="s">
        <v>1124</v>
      </c>
      <c r="K187" s="758" t="s">
        <v>1125</v>
      </c>
      <c r="L187" s="759" t="s">
        <v>1683</v>
      </c>
      <c r="M187" s="152" t="s">
        <v>1371</v>
      </c>
      <c r="N187" s="733" t="s">
        <v>1552</v>
      </c>
      <c r="O187" s="135"/>
    </row>
    <row r="188" spans="5:15" x14ac:dyDescent="0.25">
      <c r="E188" s="24" t="str">
        <f t="shared" si="3"/>
        <v>Hint</v>
      </c>
      <c r="F188" s="149" t="s">
        <v>839</v>
      </c>
      <c r="G188" s="150" t="s">
        <v>840</v>
      </c>
      <c r="H188" s="151" t="s">
        <v>841</v>
      </c>
      <c r="I188" s="152" t="s">
        <v>842</v>
      </c>
      <c r="J188" s="151" t="s">
        <v>843</v>
      </c>
      <c r="K188" s="758" t="s">
        <v>1046</v>
      </c>
      <c r="L188" s="759" t="s">
        <v>1684</v>
      </c>
      <c r="M188" s="152" t="s">
        <v>1372</v>
      </c>
      <c r="N188" s="733" t="s">
        <v>1553</v>
      </c>
      <c r="O188" s="135"/>
    </row>
    <row r="189" spans="5:15" x14ac:dyDescent="0.25">
      <c r="E189" s="24" t="str">
        <f t="shared" si="3"/>
        <v>Factors</v>
      </c>
      <c r="F189" s="149" t="s">
        <v>630</v>
      </c>
      <c r="G189" s="150" t="s">
        <v>844</v>
      </c>
      <c r="H189" s="151" t="s">
        <v>845</v>
      </c>
      <c r="I189" s="152" t="s">
        <v>846</v>
      </c>
      <c r="J189" s="151" t="s">
        <v>37</v>
      </c>
      <c r="K189" s="758" t="s">
        <v>1047</v>
      </c>
      <c r="L189" s="759" t="s">
        <v>1685</v>
      </c>
      <c r="M189" s="152" t="s">
        <v>844</v>
      </c>
      <c r="N189" s="733" t="s">
        <v>1554</v>
      </c>
      <c r="O189" s="135"/>
    </row>
    <row r="190" spans="5:15" x14ac:dyDescent="0.25">
      <c r="E190" s="24" t="str">
        <f t="shared" si="3"/>
        <v>Settings</v>
      </c>
      <c r="F190" s="149" t="s">
        <v>847</v>
      </c>
      <c r="G190" s="150" t="s">
        <v>848</v>
      </c>
      <c r="H190" s="151" t="s">
        <v>849</v>
      </c>
      <c r="I190" s="152" t="s">
        <v>850</v>
      </c>
      <c r="J190" s="151" t="s">
        <v>851</v>
      </c>
      <c r="K190" s="758" t="s">
        <v>1048</v>
      </c>
      <c r="L190" s="759" t="s">
        <v>1686</v>
      </c>
      <c r="M190" s="152" t="s">
        <v>848</v>
      </c>
      <c r="N190" s="733" t="s">
        <v>1555</v>
      </c>
      <c r="O190" s="135"/>
    </row>
    <row r="191" spans="5:15" x14ac:dyDescent="0.25">
      <c r="E191" s="24" t="str">
        <f t="shared" si="3"/>
        <v>many g.</v>
      </c>
      <c r="F191" s="503" t="s">
        <v>852</v>
      </c>
      <c r="G191" s="504" t="s">
        <v>853</v>
      </c>
      <c r="H191" s="505" t="s">
        <v>854</v>
      </c>
      <c r="I191" s="506" t="s">
        <v>855</v>
      </c>
      <c r="J191" s="505" t="s">
        <v>856</v>
      </c>
      <c r="K191" s="758" t="s">
        <v>1049</v>
      </c>
      <c r="L191" s="759" t="s">
        <v>1687</v>
      </c>
      <c r="M191" s="506" t="s">
        <v>1373</v>
      </c>
      <c r="N191" s="733" t="s">
        <v>1556</v>
      </c>
      <c r="O191" s="135"/>
    </row>
    <row r="192" spans="5:15" ht="31.5" customHeight="1" x14ac:dyDescent="0.25">
      <c r="E192" s="24" t="str">
        <f t="shared" si="3"/>
        <v>Won/Draw/Loss:</v>
      </c>
      <c r="F192" s="149" t="s">
        <v>857</v>
      </c>
      <c r="G192" s="150" t="s">
        <v>858</v>
      </c>
      <c r="H192" s="151" t="s">
        <v>859</v>
      </c>
      <c r="I192" s="152" t="s">
        <v>860</v>
      </c>
      <c r="J192" s="151" t="s">
        <v>861</v>
      </c>
      <c r="K192" s="758" t="s">
        <v>1050</v>
      </c>
      <c r="L192" s="759" t="s">
        <v>1688</v>
      </c>
      <c r="M192" s="152" t="s">
        <v>1374</v>
      </c>
      <c r="N192" s="733" t="s">
        <v>1557</v>
      </c>
      <c r="O192" s="135"/>
    </row>
    <row r="193" spans="5:15" ht="15" customHeight="1" x14ac:dyDescent="0.25">
      <c r="E193" s="24" t="str">
        <f t="shared" si="3"/>
        <v>goal difference:</v>
      </c>
      <c r="F193" s="149" t="s">
        <v>862</v>
      </c>
      <c r="G193" s="150" t="s">
        <v>863</v>
      </c>
      <c r="H193" s="151" t="s">
        <v>864</v>
      </c>
      <c r="I193" s="152" t="s">
        <v>865</v>
      </c>
      <c r="J193" s="151" t="s">
        <v>866</v>
      </c>
      <c r="K193" s="758" t="s">
        <v>1051</v>
      </c>
      <c r="L193" s="759" t="s">
        <v>1689</v>
      </c>
      <c r="M193" s="152" t="s">
        <v>1375</v>
      </c>
      <c r="N193" s="733" t="s">
        <v>1558</v>
      </c>
      <c r="O193" s="135"/>
    </row>
    <row r="194" spans="5:15" ht="46.5" customHeight="1" x14ac:dyDescent="0.25">
      <c r="E194" s="24" t="str">
        <f t="shared" si="3"/>
        <v>Many goals - good approximation</v>
      </c>
      <c r="F194" s="149" t="s">
        <v>867</v>
      </c>
      <c r="G194" s="150" t="s">
        <v>868</v>
      </c>
      <c r="H194" s="151" t="s">
        <v>869</v>
      </c>
      <c r="I194" s="152" t="s">
        <v>870</v>
      </c>
      <c r="J194" s="151" t="s">
        <v>871</v>
      </c>
      <c r="K194" s="758" t="s">
        <v>1052</v>
      </c>
      <c r="L194" s="759" t="s">
        <v>1690</v>
      </c>
      <c r="M194" s="152" t="s">
        <v>1376</v>
      </c>
      <c r="N194" s="733" t="s">
        <v>1559</v>
      </c>
      <c r="O194" s="135"/>
    </row>
    <row r="195" spans="5:15" ht="15" customHeight="1" x14ac:dyDescent="0.25">
      <c r="E195" s="24" t="str">
        <f t="shared" si="3"/>
        <v>goals exact:</v>
      </c>
      <c r="F195" s="149" t="s">
        <v>872</v>
      </c>
      <c r="G195" s="150" t="s">
        <v>873</v>
      </c>
      <c r="H195" s="151" t="s">
        <v>874</v>
      </c>
      <c r="I195" s="152" t="s">
        <v>875</v>
      </c>
      <c r="J195" s="151" t="s">
        <v>876</v>
      </c>
      <c r="K195" s="758" t="s">
        <v>1053</v>
      </c>
      <c r="L195" s="759" t="s">
        <v>1691</v>
      </c>
      <c r="M195" s="152" t="s">
        <v>1377</v>
      </c>
      <c r="N195" s="733" t="s">
        <v>1560</v>
      </c>
      <c r="O195" s="135"/>
    </row>
    <row r="196" spans="5:15" ht="35.25" customHeight="1" x14ac:dyDescent="0.25">
      <c r="E196" s="24" t="str">
        <f t="shared" si="3"/>
        <v>correct team (knockout phase):</v>
      </c>
      <c r="F196" s="149" t="s">
        <v>877</v>
      </c>
      <c r="G196" s="150" t="s">
        <v>878</v>
      </c>
      <c r="H196" s="151" t="s">
        <v>879</v>
      </c>
      <c r="I196" s="152" t="s">
        <v>880</v>
      </c>
      <c r="J196" s="151" t="s">
        <v>881</v>
      </c>
      <c r="K196" s="758" t="s">
        <v>1054</v>
      </c>
      <c r="L196" s="759" t="s">
        <v>1692</v>
      </c>
      <c r="M196" s="152" t="s">
        <v>1378</v>
      </c>
      <c r="N196" s="733" t="s">
        <v>1561</v>
      </c>
      <c r="O196" s="135"/>
    </row>
    <row r="197" spans="5:15" ht="121.5" customHeight="1" x14ac:dyDescent="0.25">
      <c r="E197" s="24" t="str">
        <f t="shared" si="3"/>
        <v>For example, to add ten more people, select columns HI through MG and copy them to the right. Finished.
(Remove sheet protection!)</v>
      </c>
      <c r="F197" s="149" t="s">
        <v>959</v>
      </c>
      <c r="G197" s="150" t="s">
        <v>960</v>
      </c>
      <c r="H197" s="151" t="s">
        <v>961</v>
      </c>
      <c r="I197" s="152" t="s">
        <v>962</v>
      </c>
      <c r="J197" s="151" t="s">
        <v>963</v>
      </c>
      <c r="K197" s="758" t="s">
        <v>1055</v>
      </c>
      <c r="L197" s="759" t="s">
        <v>1693</v>
      </c>
      <c r="M197" s="152" t="s">
        <v>1379</v>
      </c>
      <c r="N197" s="733" t="s">
        <v>1562</v>
      </c>
      <c r="O197" s="135"/>
    </row>
    <row r="198" spans="5:15" ht="107.25" customHeight="1" x14ac:dyDescent="0.25">
      <c r="E198" s="24" t="str">
        <f t="shared" ref="E198:E233" si="4">IF($C$3,F198,IF($C$11,G198,IF($C$9,H198,IF($C$7,I198,IF($C$8,J198,IF($C$6,K198,IF($C$5,L198,IF($C$10,M198,IF($C$4,N198,IF(O198&lt;&gt;"",O198,F198))))))))))</f>
        <v>To predict the teams in the KO round, enter the team numbers in the yellow fields.</v>
      </c>
      <c r="F198" s="149" t="s">
        <v>882</v>
      </c>
      <c r="G198" s="150" t="s">
        <v>883</v>
      </c>
      <c r="H198" s="151" t="s">
        <v>884</v>
      </c>
      <c r="I198" s="152" t="s">
        <v>885</v>
      </c>
      <c r="J198" s="151" t="s">
        <v>886</v>
      </c>
      <c r="K198" s="758" t="s">
        <v>1056</v>
      </c>
      <c r="L198" s="759" t="s">
        <v>1694</v>
      </c>
      <c r="M198" s="152" t="s">
        <v>1380</v>
      </c>
      <c r="N198" s="733" t="s">
        <v>1563</v>
      </c>
      <c r="O198" s="135"/>
    </row>
    <row r="199" spans="5:15" ht="123" customHeight="1" x14ac:dyDescent="0.25">
      <c r="E199" s="24" t="str">
        <f t="shared" si="4"/>
        <v>The factors for the individual categories and other presettings can be selected on the 'PrSettings' worksheet.</v>
      </c>
      <c r="F199" s="149" t="s">
        <v>887</v>
      </c>
      <c r="G199" s="150" t="s">
        <v>888</v>
      </c>
      <c r="H199" s="151" t="s">
        <v>889</v>
      </c>
      <c r="I199" s="152" t="s">
        <v>890</v>
      </c>
      <c r="J199" s="151" t="s">
        <v>891</v>
      </c>
      <c r="K199" s="758" t="s">
        <v>1057</v>
      </c>
      <c r="L199" s="759" t="s">
        <v>1695</v>
      </c>
      <c r="M199" s="152" t="s">
        <v>1381</v>
      </c>
      <c r="N199" s="733" t="s">
        <v>1564</v>
      </c>
      <c r="O199" s="135"/>
    </row>
    <row r="200" spans="5:15" x14ac:dyDescent="0.25">
      <c r="E200" s="24" t="str">
        <f t="shared" si="4"/>
        <v>Access to file</v>
      </c>
      <c r="F200" s="503" t="s">
        <v>892</v>
      </c>
      <c r="G200" s="504" t="s">
        <v>893</v>
      </c>
      <c r="H200" s="505" t="s">
        <v>894</v>
      </c>
      <c r="I200" s="506" t="s">
        <v>895</v>
      </c>
      <c r="J200" s="505" t="s">
        <v>896</v>
      </c>
      <c r="K200" s="749" t="s">
        <v>1058</v>
      </c>
      <c r="L200" s="760" t="s">
        <v>1696</v>
      </c>
      <c r="M200" s="506" t="s">
        <v>1382</v>
      </c>
      <c r="N200" s="732" t="s">
        <v>1565</v>
      </c>
      <c r="O200" s="507"/>
    </row>
    <row r="201" spans="5:15" x14ac:dyDescent="0.25">
      <c r="E201" s="24" t="str">
        <f t="shared" si="4"/>
        <v>Worksheet</v>
      </c>
      <c r="F201" s="149" t="s">
        <v>897</v>
      </c>
      <c r="G201" s="150" t="s">
        <v>898</v>
      </c>
      <c r="H201" s="151" t="s">
        <v>899</v>
      </c>
      <c r="I201" s="152" t="s">
        <v>900</v>
      </c>
      <c r="J201" s="151" t="s">
        <v>901</v>
      </c>
      <c r="K201" s="758" t="s">
        <v>1059</v>
      </c>
      <c r="L201" s="759" t="s">
        <v>1697</v>
      </c>
      <c r="M201" s="152" t="s">
        <v>1383</v>
      </c>
      <c r="N201" s="733" t="s">
        <v>1566</v>
      </c>
      <c r="O201" s="135"/>
    </row>
    <row r="202" spans="5:15" x14ac:dyDescent="0.25">
      <c r="E202" s="24" t="str">
        <f t="shared" si="4"/>
        <v>Final Winner:</v>
      </c>
      <c r="F202" s="508" t="s">
        <v>952</v>
      </c>
      <c r="G202" s="509" t="s">
        <v>951</v>
      </c>
      <c r="H202" s="510" t="s">
        <v>950</v>
      </c>
      <c r="I202" s="511" t="s">
        <v>949</v>
      </c>
      <c r="J202" s="510" t="s">
        <v>948</v>
      </c>
      <c r="K202" s="761" t="s">
        <v>1070</v>
      </c>
      <c r="L202" s="762" t="s">
        <v>1698</v>
      </c>
      <c r="M202" s="511" t="s">
        <v>1384</v>
      </c>
      <c r="N202" s="736" t="s">
        <v>1567</v>
      </c>
      <c r="O202" s="512"/>
    </row>
    <row r="203" spans="5:15" ht="60" x14ac:dyDescent="0.25">
      <c r="E203" s="24" t="str">
        <f t="shared" si="4"/>
        <v>Points for goal difference in the event of a draw:</v>
      </c>
      <c r="F203" s="503" t="s">
        <v>1775</v>
      </c>
      <c r="G203" s="504" t="s">
        <v>902</v>
      </c>
      <c r="H203" s="505" t="s">
        <v>903</v>
      </c>
      <c r="I203" s="506" t="s">
        <v>904</v>
      </c>
      <c r="J203" s="505" t="s">
        <v>905</v>
      </c>
      <c r="K203" s="749" t="s">
        <v>1060</v>
      </c>
      <c r="L203" s="760" t="s">
        <v>1699</v>
      </c>
      <c r="M203" s="506" t="s">
        <v>1385</v>
      </c>
      <c r="N203" s="732" t="s">
        <v>1568</v>
      </c>
      <c r="O203" s="507"/>
    </row>
    <row r="204" spans="5:15" x14ac:dyDescent="0.25">
      <c r="E204" s="24" t="str">
        <f t="shared" si="4"/>
        <v>yes</v>
      </c>
      <c r="F204" s="503" t="s">
        <v>906</v>
      </c>
      <c r="G204" s="504" t="s">
        <v>907</v>
      </c>
      <c r="H204" s="505" t="s">
        <v>908</v>
      </c>
      <c r="I204" s="506" t="s">
        <v>909</v>
      </c>
      <c r="J204" s="505" t="s">
        <v>910</v>
      </c>
      <c r="K204" s="749" t="s">
        <v>910</v>
      </c>
      <c r="L204" s="760" t="s">
        <v>1700</v>
      </c>
      <c r="M204" s="506" t="s">
        <v>1386</v>
      </c>
      <c r="N204" s="732" t="s">
        <v>1569</v>
      </c>
      <c r="O204" s="507"/>
    </row>
    <row r="205" spans="5:15" x14ac:dyDescent="0.25">
      <c r="E205" s="24" t="str">
        <f t="shared" si="4"/>
        <v>no</v>
      </c>
      <c r="F205" s="503" t="s">
        <v>911</v>
      </c>
      <c r="G205" s="504" t="s">
        <v>911</v>
      </c>
      <c r="H205" s="505" t="s">
        <v>911</v>
      </c>
      <c r="I205" s="506" t="s">
        <v>912</v>
      </c>
      <c r="J205" s="505" t="s">
        <v>913</v>
      </c>
      <c r="K205" s="749" t="s">
        <v>1061</v>
      </c>
      <c r="L205" s="760" t="s">
        <v>1701</v>
      </c>
      <c r="M205" s="506" t="s">
        <v>1387</v>
      </c>
      <c r="N205" s="732" t="s">
        <v>1570</v>
      </c>
      <c r="O205" s="507"/>
    </row>
    <row r="206" spans="5:15" ht="60" x14ac:dyDescent="0.25">
      <c r="E206" s="24" t="str">
        <f t="shared" si="4"/>
        <v>Minimum number for 'Many Goals' in the event of a draw:</v>
      </c>
      <c r="F206" s="149" t="s">
        <v>1776</v>
      </c>
      <c r="G206" s="150" t="s">
        <v>914</v>
      </c>
      <c r="H206" s="151" t="s">
        <v>915</v>
      </c>
      <c r="I206" s="152" t="s">
        <v>916</v>
      </c>
      <c r="J206" s="151" t="s">
        <v>917</v>
      </c>
      <c r="K206" s="758" t="s">
        <v>1062</v>
      </c>
      <c r="L206" s="759" t="s">
        <v>1702</v>
      </c>
      <c r="M206" s="152" t="s">
        <v>1388</v>
      </c>
      <c r="N206" s="733" t="s">
        <v>1571</v>
      </c>
      <c r="O206" s="135"/>
    </row>
    <row r="207" spans="5:15" ht="60" x14ac:dyDescent="0.25">
      <c r="E207" s="24" t="str">
        <f t="shared" si="4"/>
        <v>Minimum number for a large goal difference:</v>
      </c>
      <c r="F207" s="149" t="s">
        <v>918</v>
      </c>
      <c r="G207" s="150" t="s">
        <v>919</v>
      </c>
      <c r="H207" s="151" t="s">
        <v>920</v>
      </c>
      <c r="I207" s="152" t="s">
        <v>921</v>
      </c>
      <c r="J207" s="151" t="s">
        <v>922</v>
      </c>
      <c r="K207" s="758" t="s">
        <v>1063</v>
      </c>
      <c r="L207" s="759" t="s">
        <v>1703</v>
      </c>
      <c r="M207" s="152" t="s">
        <v>1389</v>
      </c>
      <c r="N207" s="733" t="s">
        <v>1572</v>
      </c>
      <c r="O207" s="135"/>
    </row>
    <row r="208" spans="5:15" ht="138" customHeight="1" x14ac:dyDescent="0.25">
      <c r="E208" s="24" t="str">
        <f t="shared" si="4"/>
        <v>If many goals have been scored, points can also be awarded for a good approximation of the result. There are 3 cases:</v>
      </c>
      <c r="F208" s="149" t="s">
        <v>1746</v>
      </c>
      <c r="G208" s="150" t="s">
        <v>1744</v>
      </c>
      <c r="H208" s="151" t="s">
        <v>1742</v>
      </c>
      <c r="I208" s="152" t="s">
        <v>1740</v>
      </c>
      <c r="J208" s="151" t="s">
        <v>1732</v>
      </c>
      <c r="K208" s="758" t="s">
        <v>1774</v>
      </c>
      <c r="L208" s="759" t="s">
        <v>1737</v>
      </c>
      <c r="M208" s="152" t="s">
        <v>1772</v>
      </c>
      <c r="N208" s="733" t="s">
        <v>1734</v>
      </c>
      <c r="O208" s="135"/>
    </row>
    <row r="209" spans="5:15" ht="53.25" customHeight="1" x14ac:dyDescent="0.25">
      <c r="E209" s="24" t="str">
        <f t="shared" si="4"/>
        <v>a) Deviation of a maximum of 1 goal in a draw
     e.g. 4-4 instead of 5-5</v>
      </c>
      <c r="F209" s="149" t="s">
        <v>1752</v>
      </c>
      <c r="G209" s="150" t="s">
        <v>1756</v>
      </c>
      <c r="H209" s="151" t="s">
        <v>1759</v>
      </c>
      <c r="I209" s="152" t="s">
        <v>1762</v>
      </c>
      <c r="J209" s="151" t="s">
        <v>1747</v>
      </c>
      <c r="K209" s="758" t="s">
        <v>1778</v>
      </c>
      <c r="L209" s="759" t="s">
        <v>1766</v>
      </c>
      <c r="M209" s="152" t="s">
        <v>1768</v>
      </c>
      <c r="N209" s="733" t="s">
        <v>1770</v>
      </c>
      <c r="O209" s="135"/>
    </row>
    <row r="210" spans="5:15" ht="53.25" customHeight="1" x14ac:dyDescent="0.25">
      <c r="E210" s="24" t="str">
        <f t="shared" si="4"/>
        <v>b) Deviation of a maximum of 1 goal in the goal difference
     e.g. 4-1 instead of 5-1</v>
      </c>
      <c r="F210" s="149" t="s">
        <v>1753</v>
      </c>
      <c r="G210" s="150" t="s">
        <v>1755</v>
      </c>
      <c r="H210" s="151" t="s">
        <v>1758</v>
      </c>
      <c r="I210" s="152" t="s">
        <v>1761</v>
      </c>
      <c r="J210" s="151" t="s">
        <v>1748</v>
      </c>
      <c r="K210" s="758" t="s">
        <v>1763</v>
      </c>
      <c r="L210" s="759" t="s">
        <v>1765</v>
      </c>
      <c r="M210" s="152" t="s">
        <v>1767</v>
      </c>
      <c r="N210" s="733" t="s">
        <v>1769</v>
      </c>
      <c r="O210" s="135"/>
    </row>
    <row r="211" spans="5:15" ht="76.5" customHeight="1" x14ac:dyDescent="0.25">
      <c r="E211" s="24" t="str">
        <f t="shared" si="4"/>
        <v>c) Deviation of a maximum of 1 goal for one team or for both teams. A deviation for both teams must be in the same direction,
     e.g. 5-1 instead of 6-2</v>
      </c>
      <c r="F211" s="149" t="s">
        <v>1780</v>
      </c>
      <c r="G211" s="150" t="s">
        <v>1754</v>
      </c>
      <c r="H211" s="151" t="s">
        <v>1757</v>
      </c>
      <c r="I211" s="152" t="s">
        <v>1760</v>
      </c>
      <c r="J211" s="151" t="s">
        <v>1779</v>
      </c>
      <c r="K211" s="758" t="s">
        <v>1749</v>
      </c>
      <c r="L211" s="759" t="s">
        <v>1764</v>
      </c>
      <c r="M211" s="152" t="s">
        <v>1750</v>
      </c>
      <c r="N211" s="733" t="s">
        <v>1751</v>
      </c>
      <c r="O211" s="135"/>
    </row>
    <row r="212" spans="5:15" ht="158.25" customHeight="1" x14ac:dyDescent="0.25">
      <c r="E212" s="24" t="str">
        <f t="shared" si="4"/>
        <v>If you don't want that, you can enter a zero for the relevant factor.
You can also deactivate individual options by entering a minimum of 99.</v>
      </c>
      <c r="F212" s="149" t="s">
        <v>1745</v>
      </c>
      <c r="G212" s="150" t="s">
        <v>1743</v>
      </c>
      <c r="H212" s="151" t="s">
        <v>1741</v>
      </c>
      <c r="I212" s="152" t="s">
        <v>1739</v>
      </c>
      <c r="J212" s="151" t="s">
        <v>1731</v>
      </c>
      <c r="K212" s="758" t="s">
        <v>1738</v>
      </c>
      <c r="L212" s="759" t="s">
        <v>1736</v>
      </c>
      <c r="M212" s="152" t="s">
        <v>1735</v>
      </c>
      <c r="N212" s="733" t="s">
        <v>1733</v>
      </c>
      <c r="O212" s="135"/>
    </row>
    <row r="213" spans="5:15" ht="300" x14ac:dyDescent="0.25">
      <c r="E213" s="24" t="str">
        <f t="shared" si="4"/>
        <v>In the event of a draw, should points be awarded for goal difference?
Many are used to it. But for logical reasons these are free points because in this case the goal difference is automatically correct. In the settings above you can therefore choose 'yes' or 'no'.</v>
      </c>
      <c r="F213" s="149" t="s">
        <v>1777</v>
      </c>
      <c r="G213" s="150" t="s">
        <v>923</v>
      </c>
      <c r="H213" s="151" t="s">
        <v>924</v>
      </c>
      <c r="I213" s="152" t="s">
        <v>925</v>
      </c>
      <c r="J213" s="151" t="s">
        <v>926</v>
      </c>
      <c r="K213" s="758" t="s">
        <v>1064</v>
      </c>
      <c r="L213" s="759" t="s">
        <v>1704</v>
      </c>
      <c r="M213" s="152" t="s">
        <v>1773</v>
      </c>
      <c r="N213" s="733" t="s">
        <v>1573</v>
      </c>
      <c r="O213" s="135"/>
    </row>
    <row r="214" spans="5:15" ht="47.25" customHeight="1" x14ac:dyDescent="0.25">
      <c r="E214" s="24" t="str">
        <f t="shared" si="4"/>
        <v>Minimum number for a large sum of goals:</v>
      </c>
      <c r="F214" s="149" t="s">
        <v>927</v>
      </c>
      <c r="G214" s="150" t="s">
        <v>928</v>
      </c>
      <c r="H214" s="151" t="s">
        <v>929</v>
      </c>
      <c r="I214" s="152" t="s">
        <v>930</v>
      </c>
      <c r="J214" s="151" t="s">
        <v>931</v>
      </c>
      <c r="K214" s="758" t="s">
        <v>1065</v>
      </c>
      <c r="L214" s="759" t="s">
        <v>1705</v>
      </c>
      <c r="M214" s="152" t="s">
        <v>1390</v>
      </c>
      <c r="N214" s="733" t="s">
        <v>1574</v>
      </c>
      <c r="O214" s="135"/>
    </row>
    <row r="215" spans="5:15" ht="257.25" customHeight="1" x14ac:dyDescent="0.25">
      <c r="E215" s="24" t="str">
        <f t="shared" si="4"/>
        <v>In the round of 16, quarter-finals and semi-finals, the result is predicted without a penalty shoot-out. A tie can also be entered. In the final and third-place match, the total score (including penalty shoot-outs) must be entered.</v>
      </c>
      <c r="F215" s="149" t="s">
        <v>932</v>
      </c>
      <c r="G215" s="150" t="s">
        <v>933</v>
      </c>
      <c r="H215" s="151" t="s">
        <v>934</v>
      </c>
      <c r="I215" s="152" t="s">
        <v>935</v>
      </c>
      <c r="J215" s="151" t="s">
        <v>936</v>
      </c>
      <c r="K215" s="758" t="s">
        <v>1066</v>
      </c>
      <c r="L215" s="759" t="s">
        <v>1706</v>
      </c>
      <c r="M215" s="152" t="s">
        <v>1391</v>
      </c>
      <c r="N215" s="733" t="s">
        <v>1575</v>
      </c>
      <c r="O215" s="135"/>
    </row>
    <row r="216" spans="5:15" ht="19.5" customHeight="1" x14ac:dyDescent="0.25">
      <c r="E216" s="24" t="str">
        <f t="shared" si="4"/>
        <v>Number:</v>
      </c>
      <c r="F216" s="149" t="s">
        <v>1240</v>
      </c>
      <c r="G216" s="150" t="s">
        <v>1241</v>
      </c>
      <c r="H216" s="151" t="s">
        <v>1242</v>
      </c>
      <c r="I216" s="152" t="s">
        <v>1243</v>
      </c>
      <c r="J216" s="151" t="s">
        <v>1244</v>
      </c>
      <c r="K216" s="758" t="s">
        <v>1245</v>
      </c>
      <c r="L216" s="759" t="s">
        <v>1245</v>
      </c>
      <c r="M216" s="152" t="s">
        <v>1241</v>
      </c>
      <c r="N216" s="733" t="s">
        <v>1576</v>
      </c>
      <c r="O216" s="135"/>
    </row>
    <row r="217" spans="5:15" ht="27.75" customHeight="1" x14ac:dyDescent="0.25">
      <c r="E217" s="24" t="str">
        <f t="shared" si="4"/>
        <v>European Champion</v>
      </c>
      <c r="F217" s="149" t="s">
        <v>1718</v>
      </c>
      <c r="G217" s="150" t="s">
        <v>1719</v>
      </c>
      <c r="H217" s="151" t="s">
        <v>1720</v>
      </c>
      <c r="I217" s="152" t="s">
        <v>1721</v>
      </c>
      <c r="J217" s="151" t="s">
        <v>1722</v>
      </c>
      <c r="K217" s="758" t="s">
        <v>1723</v>
      </c>
      <c r="L217" s="759" t="s">
        <v>1724</v>
      </c>
      <c r="M217" s="152" t="s">
        <v>1725</v>
      </c>
      <c r="N217" s="733" t="s">
        <v>1726</v>
      </c>
      <c r="O217" s="135"/>
    </row>
    <row r="218" spans="5:15" ht="15.75" thickBot="1" x14ac:dyDescent="0.3">
      <c r="E218" s="24">
        <f t="shared" si="4"/>
        <v>0</v>
      </c>
      <c r="F218" s="513"/>
      <c r="G218" s="514"/>
      <c r="H218" s="515"/>
      <c r="I218" s="516"/>
      <c r="J218" s="515"/>
      <c r="K218" s="763"/>
      <c r="L218" s="764"/>
      <c r="M218" s="516"/>
      <c r="N218" s="735"/>
      <c r="O218" s="517"/>
    </row>
    <row r="219" spans="5:15" ht="16.5" thickTop="1" thickBot="1" x14ac:dyDescent="0.3">
      <c r="E219" s="24"/>
    </row>
    <row r="220" spans="5:15" ht="29.25" thickTop="1" x14ac:dyDescent="0.45">
      <c r="E220" s="24"/>
      <c r="F220" s="92" t="s">
        <v>1134</v>
      </c>
      <c r="G220" s="614"/>
      <c r="H220" s="614"/>
      <c r="I220" s="614"/>
      <c r="J220" s="614"/>
      <c r="K220" s="615"/>
      <c r="L220" s="614"/>
      <c r="M220" s="614"/>
      <c r="N220" s="614"/>
      <c r="O220" s="616"/>
    </row>
    <row r="221" spans="5:15" x14ac:dyDescent="0.25">
      <c r="E221" s="24" t="str">
        <f t="shared" si="4"/>
        <v>Daily schedule</v>
      </c>
      <c r="F221" s="142" t="s">
        <v>1134</v>
      </c>
      <c r="G221" s="143" t="s">
        <v>1135</v>
      </c>
      <c r="H221" s="141" t="s">
        <v>1136</v>
      </c>
      <c r="I221" s="144" t="s">
        <v>1137</v>
      </c>
      <c r="J221" s="141" t="s">
        <v>1138</v>
      </c>
      <c r="K221" s="765" t="s">
        <v>1139</v>
      </c>
      <c r="L221" s="766" t="s">
        <v>1707</v>
      </c>
      <c r="M221" s="144" t="s">
        <v>1392</v>
      </c>
      <c r="N221" s="737" t="s">
        <v>1577</v>
      </c>
      <c r="O221" s="617"/>
    </row>
    <row r="222" spans="5:15" x14ac:dyDescent="0.25">
      <c r="E222" s="24" t="str">
        <f t="shared" si="4"/>
        <v>Match No.</v>
      </c>
      <c r="F222" s="142" t="s">
        <v>363</v>
      </c>
      <c r="G222" s="143" t="s">
        <v>1140</v>
      </c>
      <c r="H222" s="141" t="s">
        <v>1141</v>
      </c>
      <c r="I222" s="144" t="s">
        <v>1142</v>
      </c>
      <c r="J222" s="141" t="s">
        <v>1143</v>
      </c>
      <c r="K222" s="765" t="s">
        <v>1144</v>
      </c>
      <c r="L222" s="766" t="s">
        <v>1708</v>
      </c>
      <c r="M222" s="144" t="s">
        <v>1393</v>
      </c>
      <c r="N222" s="737" t="s">
        <v>1578</v>
      </c>
      <c r="O222" s="617"/>
    </row>
    <row r="223" spans="5:15" x14ac:dyDescent="0.25">
      <c r="E223" s="24" t="str">
        <f t="shared" si="4"/>
        <v>Teams</v>
      </c>
      <c r="F223" s="142" t="s">
        <v>311</v>
      </c>
      <c r="G223" s="143" t="s">
        <v>1145</v>
      </c>
      <c r="H223" s="141" t="s">
        <v>1146</v>
      </c>
      <c r="I223" s="144" t="s">
        <v>1147</v>
      </c>
      <c r="J223" s="141" t="s">
        <v>311</v>
      </c>
      <c r="K223" s="765" t="s">
        <v>311</v>
      </c>
      <c r="L223" s="766" t="s">
        <v>1709</v>
      </c>
      <c r="M223" s="144" t="s">
        <v>1367</v>
      </c>
      <c r="N223" s="737" t="s">
        <v>1579</v>
      </c>
      <c r="O223" s="617"/>
    </row>
    <row r="224" spans="5:15" x14ac:dyDescent="0.25">
      <c r="E224" s="24" t="str">
        <f t="shared" si="4"/>
        <v>Time</v>
      </c>
      <c r="F224" s="142" t="s">
        <v>1148</v>
      </c>
      <c r="G224" s="143" t="s">
        <v>1149</v>
      </c>
      <c r="H224" s="141" t="s">
        <v>1150</v>
      </c>
      <c r="I224" s="144" t="s">
        <v>1151</v>
      </c>
      <c r="J224" s="141" t="s">
        <v>1152</v>
      </c>
      <c r="K224" s="765" t="s">
        <v>1153</v>
      </c>
      <c r="L224" s="766" t="s">
        <v>1710</v>
      </c>
      <c r="M224" s="144" t="s">
        <v>1150</v>
      </c>
      <c r="N224" s="737" t="s">
        <v>1580</v>
      </c>
      <c r="O224" s="617"/>
    </row>
    <row r="225" spans="5:15" x14ac:dyDescent="0.25">
      <c r="E225" s="24" t="str">
        <f t="shared" si="4"/>
        <v>Team 1</v>
      </c>
      <c r="F225" s="142" t="s">
        <v>277</v>
      </c>
      <c r="G225" s="143" t="s">
        <v>1154</v>
      </c>
      <c r="H225" s="141" t="s">
        <v>1155</v>
      </c>
      <c r="I225" s="144" t="s">
        <v>1156</v>
      </c>
      <c r="J225" s="141" t="s">
        <v>277</v>
      </c>
      <c r="K225" s="765" t="s">
        <v>277</v>
      </c>
      <c r="L225" s="766" t="s">
        <v>1711</v>
      </c>
      <c r="M225" s="144" t="s">
        <v>1394</v>
      </c>
      <c r="N225" s="737" t="s">
        <v>1581</v>
      </c>
      <c r="O225" s="617"/>
    </row>
    <row r="226" spans="5:15" x14ac:dyDescent="0.25">
      <c r="E226" s="24" t="str">
        <f t="shared" si="4"/>
        <v>Team 2</v>
      </c>
      <c r="F226" s="142" t="s">
        <v>278</v>
      </c>
      <c r="G226" s="143" t="s">
        <v>1157</v>
      </c>
      <c r="H226" s="141" t="s">
        <v>1158</v>
      </c>
      <c r="I226" s="144" t="s">
        <v>1159</v>
      </c>
      <c r="J226" s="141" t="s">
        <v>278</v>
      </c>
      <c r="K226" s="765" t="s">
        <v>278</v>
      </c>
      <c r="L226" s="766" t="s">
        <v>1712</v>
      </c>
      <c r="M226" s="144" t="s">
        <v>1395</v>
      </c>
      <c r="N226" s="737" t="s">
        <v>1582</v>
      </c>
      <c r="O226" s="617"/>
    </row>
    <row r="227" spans="5:15" x14ac:dyDescent="0.25">
      <c r="E227" s="24" t="str">
        <f t="shared" si="4"/>
        <v>Round of 16</v>
      </c>
      <c r="F227" s="142" t="s">
        <v>824</v>
      </c>
      <c r="G227" s="143" t="s">
        <v>825</v>
      </c>
      <c r="H227" s="141" t="s">
        <v>826</v>
      </c>
      <c r="I227" s="144" t="s">
        <v>1160</v>
      </c>
      <c r="J227" s="141" t="s">
        <v>828</v>
      </c>
      <c r="K227" s="767" t="s">
        <v>1043</v>
      </c>
      <c r="L227" s="766" t="s">
        <v>1713</v>
      </c>
      <c r="M227" s="144" t="s">
        <v>1396</v>
      </c>
      <c r="N227" s="737" t="s">
        <v>1549</v>
      </c>
      <c r="O227" s="617"/>
    </row>
    <row r="228" spans="5:15" x14ac:dyDescent="0.25">
      <c r="E228" s="24" t="str">
        <f t="shared" si="4"/>
        <v>Quarter final</v>
      </c>
      <c r="F228" s="618" t="s">
        <v>829</v>
      </c>
      <c r="G228" s="143" t="s">
        <v>830</v>
      </c>
      <c r="H228" s="141" t="s">
        <v>831</v>
      </c>
      <c r="I228" s="144" t="s">
        <v>832</v>
      </c>
      <c r="J228" s="141" t="s">
        <v>833</v>
      </c>
      <c r="K228" s="767" t="s">
        <v>1044</v>
      </c>
      <c r="L228" s="766" t="s">
        <v>1681</v>
      </c>
      <c r="M228" s="144" t="s">
        <v>1397</v>
      </c>
      <c r="N228" s="737" t="s">
        <v>1550</v>
      </c>
      <c r="O228" s="617"/>
    </row>
    <row r="229" spans="5:15" x14ac:dyDescent="0.25">
      <c r="E229" s="24" t="str">
        <f t="shared" si="4"/>
        <v>Semi-Final</v>
      </c>
      <c r="F229" s="142" t="s">
        <v>834</v>
      </c>
      <c r="G229" s="143" t="s">
        <v>835</v>
      </c>
      <c r="H229" s="141" t="s">
        <v>836</v>
      </c>
      <c r="I229" s="144" t="s">
        <v>837</v>
      </c>
      <c r="J229" s="141" t="s">
        <v>838</v>
      </c>
      <c r="K229" s="767" t="s">
        <v>1045</v>
      </c>
      <c r="L229" s="766" t="s">
        <v>1682</v>
      </c>
      <c r="M229" s="144" t="s">
        <v>1398</v>
      </c>
      <c r="N229" s="737" t="s">
        <v>1551</v>
      </c>
      <c r="O229" s="617"/>
    </row>
    <row r="230" spans="5:15" x14ac:dyDescent="0.25">
      <c r="E230" s="24" t="str">
        <f t="shared" si="4"/>
        <v>Date</v>
      </c>
      <c r="F230" s="142" t="s">
        <v>1161</v>
      </c>
      <c r="G230" s="143" t="s">
        <v>1162</v>
      </c>
      <c r="H230" s="141" t="s">
        <v>1163</v>
      </c>
      <c r="I230" s="144" t="s">
        <v>1161</v>
      </c>
      <c r="J230" s="141" t="s">
        <v>1164</v>
      </c>
      <c r="K230" s="765" t="s">
        <v>1164</v>
      </c>
      <c r="L230" s="766" t="s">
        <v>1714</v>
      </c>
      <c r="M230" s="144" t="s">
        <v>1163</v>
      </c>
      <c r="N230" s="737" t="s">
        <v>1583</v>
      </c>
      <c r="O230" s="617"/>
    </row>
    <row r="231" spans="5:15" x14ac:dyDescent="0.25">
      <c r="E231" s="24" t="str">
        <f t="shared" si="4"/>
        <v>Color favorites</v>
      </c>
      <c r="F231" s="142" t="s">
        <v>1165</v>
      </c>
      <c r="G231" s="143" t="s">
        <v>1166</v>
      </c>
      <c r="H231" s="141" t="s">
        <v>1167</v>
      </c>
      <c r="I231" s="144" t="s">
        <v>1168</v>
      </c>
      <c r="J231" s="141" t="s">
        <v>1169</v>
      </c>
      <c r="K231" s="765" t="s">
        <v>1170</v>
      </c>
      <c r="L231" s="766" t="s">
        <v>1715</v>
      </c>
      <c r="M231" s="144" t="s">
        <v>1399</v>
      </c>
      <c r="N231" s="737" t="s">
        <v>1584</v>
      </c>
      <c r="O231" s="617"/>
    </row>
    <row r="232" spans="5:15" ht="30" x14ac:dyDescent="0.25">
      <c r="E232" s="24" t="str">
        <f t="shared" si="4"/>
        <v>Enter the group code here</v>
      </c>
      <c r="F232" s="619" t="s">
        <v>1171</v>
      </c>
      <c r="G232" s="620" t="s">
        <v>1172</v>
      </c>
      <c r="H232" s="621" t="s">
        <v>1173</v>
      </c>
      <c r="I232" s="622" t="s">
        <v>1174</v>
      </c>
      <c r="J232" s="621" t="s">
        <v>1175</v>
      </c>
      <c r="K232" s="765" t="s">
        <v>1176</v>
      </c>
      <c r="L232" s="768" t="s">
        <v>1716</v>
      </c>
      <c r="M232" s="622" t="s">
        <v>1400</v>
      </c>
      <c r="N232" s="738" t="s">
        <v>1585</v>
      </c>
      <c r="O232" s="617"/>
    </row>
    <row r="233" spans="5:15" ht="15.75" thickBot="1" x14ac:dyDescent="0.3">
      <c r="E233" s="24">
        <f t="shared" si="4"/>
        <v>0</v>
      </c>
      <c r="F233" s="145"/>
      <c r="G233" s="146"/>
      <c r="H233" s="147"/>
      <c r="I233" s="148"/>
      <c r="J233" s="147"/>
      <c r="K233" s="769"/>
      <c r="L233" s="770"/>
      <c r="M233" s="148"/>
      <c r="N233" s="731"/>
      <c r="O233" s="623"/>
    </row>
    <row r="234" spans="5:15" ht="15.75" thickTop="1" x14ac:dyDescent="0.25"/>
    <row r="235" spans="5:15" x14ac:dyDescent="0.25"/>
    <row r="236" spans="5:15" x14ac:dyDescent="0.25"/>
    <row r="237" spans="5:15" x14ac:dyDescent="0.25"/>
    <row r="238" spans="5:15" x14ac:dyDescent="0.25"/>
    <row r="239" spans="5:15" x14ac:dyDescent="0.25"/>
  </sheetData>
  <sheetProtection sheet="1" selectLockedCells="1"/>
  <mergeCells count="14">
    <mergeCell ref="O3:O4"/>
    <mergeCell ref="F1:J1"/>
    <mergeCell ref="F2:J2"/>
    <mergeCell ref="D3:D4"/>
    <mergeCell ref="J3:J4"/>
    <mergeCell ref="E3:E4"/>
    <mergeCell ref="F3:F4"/>
    <mergeCell ref="G3:G4"/>
    <mergeCell ref="H3:H4"/>
    <mergeCell ref="I3:I4"/>
    <mergeCell ref="K3:K4"/>
    <mergeCell ref="M3:M4"/>
    <mergeCell ref="N3:N4"/>
    <mergeCell ref="L3:L4"/>
  </mergeCells>
  <conditionalFormatting sqref="F3:F4">
    <cfRule type="expression" dxfId="14" priority="15">
      <formula>$C$3</formula>
    </cfRule>
  </conditionalFormatting>
  <conditionalFormatting sqref="G3:G4">
    <cfRule type="expression" dxfId="13" priority="14">
      <formula>$C$11</formula>
    </cfRule>
  </conditionalFormatting>
  <conditionalFormatting sqref="D3:D4">
    <cfRule type="expression" dxfId="12" priority="399">
      <formula>#REF!</formula>
    </cfRule>
  </conditionalFormatting>
  <conditionalFormatting sqref="H3:H4">
    <cfRule type="expression" dxfId="11" priority="400">
      <formula>$C$9</formula>
    </cfRule>
  </conditionalFormatting>
  <conditionalFormatting sqref="I3:I4">
    <cfRule type="expression" dxfId="10" priority="401">
      <formula>$C$7</formula>
    </cfRule>
  </conditionalFormatting>
  <conditionalFormatting sqref="J3:J4">
    <cfRule type="expression" dxfId="9" priority="402">
      <formula>$C$8</formula>
    </cfRule>
  </conditionalFormatting>
  <conditionalFormatting sqref="O3:O4">
    <cfRule type="expression" dxfId="8" priority="403">
      <formula>$C$12</formula>
    </cfRule>
  </conditionalFormatting>
  <conditionalFormatting sqref="K3:K4">
    <cfRule type="expression" dxfId="7" priority="4">
      <formula>$C$6</formula>
    </cfRule>
  </conditionalFormatting>
  <conditionalFormatting sqref="M3:M4">
    <cfRule type="expression" dxfId="6" priority="3">
      <formula>$C$10</formula>
    </cfRule>
  </conditionalFormatting>
  <conditionalFormatting sqref="N3:N4">
    <cfRule type="expression" dxfId="5" priority="2">
      <formula>$C$4</formula>
    </cfRule>
  </conditionalFormatting>
  <conditionalFormatting sqref="L3:L4">
    <cfRule type="expression" dxfId="4" priority="1">
      <formula>$C$5</formula>
    </cfRule>
  </conditionalFormatting>
  <dataValidations count="3">
    <dataValidation type="whole" allowBlank="1" showInputMessage="1" showErrorMessage="1" sqref="Q2" xr:uid="{00000000-0002-0000-0B00-000000000000}">
      <formula1>1</formula1>
      <formula2>5</formula2>
    </dataValidation>
    <dataValidation allowBlank="1" showErrorMessage="1" errorTitle="Language" error="Invalid language" promptTitle="Language" prompt="Please choose a language for the country names" sqref="P3" xr:uid="{00000000-0002-0000-0B00-000001000000}"/>
    <dataValidation type="list" allowBlank="1" showErrorMessage="1" errorTitle="Language" error="Invalid language" sqref="N1" xr:uid="{00000000-0002-0000-0B00-000002000000}">
      <formula1>$B$3:$B$12</formula1>
    </dataValidation>
  </dataValidation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customWidth="1"/>
    <col min="2" max="2" width="11.42578125" hidden="1" customWidth="1"/>
    <col min="3" max="3" width="11.42578125" customWidth="1"/>
    <col min="4" max="4" width="13.140625" customWidth="1"/>
    <col min="5" max="5" width="5.140625" hidden="1" customWidth="1"/>
    <col min="6" max="6" width="11.42578125" customWidth="1"/>
    <col min="7" max="7" width="20.42578125" customWidth="1"/>
    <col min="8" max="8" width="15.5703125" customWidth="1"/>
    <col min="9" max="9" width="17" customWidth="1"/>
    <col min="10" max="10" width="20.28515625" customWidth="1"/>
    <col min="11" max="11" width="25.85546875" hidden="1" customWidth="1"/>
    <col min="12" max="12" width="15.85546875" hidden="1" customWidth="1"/>
    <col min="13" max="13" width="16.5703125" hidden="1" customWidth="1"/>
    <col min="14" max="14" width="16.85546875" hidden="1" customWidth="1"/>
    <col min="15" max="16384" width="11.42578125" hidden="1"/>
  </cols>
  <sheetData>
    <row r="1" spans="1:14" ht="36.75" customHeight="1" thickBot="1" x14ac:dyDescent="0.5">
      <c r="A1" s="984" t="str">
        <f>Language!$E$87</f>
        <v>Choose time zone</v>
      </c>
      <c r="B1" s="984"/>
      <c r="C1" s="984"/>
      <c r="D1" s="984"/>
      <c r="E1" s="984"/>
      <c r="F1" s="984"/>
      <c r="G1" s="319" t="str">
        <f>Language!$E$143</f>
        <v>Click here and
choose time zone:</v>
      </c>
      <c r="H1" s="59" t="s">
        <v>148</v>
      </c>
      <c r="I1" s="371" t="s">
        <v>1229</v>
      </c>
    </row>
    <row r="2" spans="1:14" x14ac:dyDescent="0.25"/>
    <row r="3" spans="1:14" x14ac:dyDescent="0.25">
      <c r="C3" s="36"/>
      <c r="D3" s="5"/>
    </row>
    <row r="4" spans="1:14" ht="15.75" thickBot="1" x14ac:dyDescent="0.3">
      <c r="B4" s="153">
        <v>-12</v>
      </c>
      <c r="C4" s="184" t="s">
        <v>136</v>
      </c>
      <c r="D4" s="185" t="s">
        <v>111</v>
      </c>
      <c r="E4">
        <f>$B4/24</f>
        <v>-0.5</v>
      </c>
      <c r="F4" s="154"/>
      <c r="G4" s="998" t="str">
        <f>Language!$E$147</f>
        <v>For daylight saving time, the time zone must be adjusted accordingly (e.g. UTC+2 instead of UTC+1)</v>
      </c>
      <c r="H4" s="998"/>
      <c r="I4" s="998"/>
      <c r="J4" s="156"/>
    </row>
    <row r="5" spans="1:14" ht="15" customHeight="1" x14ac:dyDescent="0.25">
      <c r="B5" s="153">
        <v>-11</v>
      </c>
      <c r="C5" s="184" t="s">
        <v>137</v>
      </c>
      <c r="D5" s="185"/>
      <c r="E5">
        <f t="shared" ref="E5:E39" si="0">$B5/24</f>
        <v>-0.45833333333333331</v>
      </c>
      <c r="G5" s="998"/>
      <c r="H5" s="998"/>
      <c r="I5" s="998"/>
      <c r="J5" s="87"/>
      <c r="K5" s="995" t="str">
        <f>Language!$E$144</f>
        <v>Time zone of
the host country:</v>
      </c>
      <c r="L5" s="996" t="s">
        <v>148</v>
      </c>
      <c r="M5" s="60"/>
      <c r="N5" s="60"/>
    </row>
    <row r="6" spans="1:14" ht="15.75" thickBot="1" x14ac:dyDescent="0.3">
      <c r="B6" s="153">
        <v>-10</v>
      </c>
      <c r="C6" s="184" t="s">
        <v>138</v>
      </c>
      <c r="D6" s="185" t="s">
        <v>112</v>
      </c>
      <c r="E6">
        <f t="shared" si="0"/>
        <v>-0.41666666666666669</v>
      </c>
      <c r="G6" s="998"/>
      <c r="H6" s="998"/>
      <c r="I6" s="998"/>
      <c r="J6" s="87"/>
      <c r="K6" s="995"/>
      <c r="L6" s="997"/>
      <c r="M6" s="60"/>
      <c r="N6" s="60"/>
    </row>
    <row r="7" spans="1:14" x14ac:dyDescent="0.25">
      <c r="B7" s="153">
        <v>-9</v>
      </c>
      <c r="C7" s="184" t="s">
        <v>139</v>
      </c>
      <c r="D7" s="185" t="s">
        <v>113</v>
      </c>
      <c r="E7">
        <f t="shared" si="0"/>
        <v>-0.375</v>
      </c>
      <c r="G7" s="158"/>
      <c r="I7" s="153"/>
      <c r="J7" s="87"/>
      <c r="K7" s="87"/>
      <c r="L7" s="60"/>
      <c r="M7" s="60"/>
      <c r="N7" s="60"/>
    </row>
    <row r="8" spans="1:14" x14ac:dyDescent="0.25">
      <c r="B8" s="153">
        <v>-8</v>
      </c>
      <c r="C8" s="184" t="s">
        <v>140</v>
      </c>
      <c r="D8" s="185" t="s">
        <v>114</v>
      </c>
      <c r="E8">
        <f t="shared" si="0"/>
        <v>-0.33333333333333331</v>
      </c>
      <c r="I8" s="153"/>
      <c r="J8" s="87"/>
      <c r="K8" s="87"/>
      <c r="L8" s="60"/>
      <c r="M8" s="60"/>
      <c r="N8" s="60"/>
    </row>
    <row r="9" spans="1:14" x14ac:dyDescent="0.25">
      <c r="B9" s="153">
        <v>-7</v>
      </c>
      <c r="C9" s="184" t="s">
        <v>141</v>
      </c>
      <c r="D9" s="185" t="s">
        <v>115</v>
      </c>
      <c r="E9">
        <f t="shared" si="0"/>
        <v>-0.29166666666666669</v>
      </c>
      <c r="I9" s="153"/>
      <c r="J9" s="87"/>
      <c r="K9" s="87"/>
      <c r="L9" s="60"/>
      <c r="M9" s="60"/>
      <c r="N9" s="60"/>
    </row>
    <row r="10" spans="1:14" ht="15" customHeight="1" x14ac:dyDescent="0.25">
      <c r="B10" s="153">
        <v>-6</v>
      </c>
      <c r="C10" s="184" t="s">
        <v>142</v>
      </c>
      <c r="D10" s="185" t="s">
        <v>116</v>
      </c>
      <c r="E10">
        <f t="shared" si="0"/>
        <v>-0.25</v>
      </c>
      <c r="J10" s="87"/>
      <c r="K10" s="87"/>
      <c r="L10" s="60"/>
      <c r="M10" s="60"/>
      <c r="N10" s="60"/>
    </row>
    <row r="11" spans="1:14" x14ac:dyDescent="0.25">
      <c r="B11" s="153">
        <v>-5</v>
      </c>
      <c r="C11" s="184" t="s">
        <v>143</v>
      </c>
      <c r="D11" s="185" t="s">
        <v>117</v>
      </c>
      <c r="E11">
        <f t="shared" si="0"/>
        <v>-0.20833333333333334</v>
      </c>
      <c r="J11" s="153"/>
      <c r="K11" s="87"/>
      <c r="L11" s="60"/>
      <c r="M11" s="60"/>
      <c r="N11" s="60"/>
    </row>
    <row r="12" spans="1:14" x14ac:dyDescent="0.25">
      <c r="B12" s="153">
        <v>-4</v>
      </c>
      <c r="C12" s="184" t="s">
        <v>144</v>
      </c>
      <c r="D12" s="185" t="s">
        <v>118</v>
      </c>
      <c r="E12">
        <f t="shared" si="0"/>
        <v>-0.16666666666666666</v>
      </c>
      <c r="J12" s="87"/>
      <c r="K12" s="87"/>
      <c r="L12" s="60"/>
      <c r="M12" s="60"/>
      <c r="N12" s="60"/>
    </row>
    <row r="13" spans="1:14" x14ac:dyDescent="0.25">
      <c r="B13" s="153">
        <v>-3.5</v>
      </c>
      <c r="C13" s="184" t="s">
        <v>135</v>
      </c>
      <c r="D13" s="185" t="s">
        <v>119</v>
      </c>
      <c r="E13">
        <f t="shared" si="0"/>
        <v>-0.14583333333333334</v>
      </c>
      <c r="I13" s="153"/>
      <c r="J13" s="87"/>
      <c r="K13" s="87"/>
      <c r="L13" s="60"/>
      <c r="M13" s="60"/>
      <c r="N13" s="60"/>
    </row>
    <row r="14" spans="1:14" x14ac:dyDescent="0.25">
      <c r="B14" s="153">
        <v>-3</v>
      </c>
      <c r="C14" s="184" t="s">
        <v>145</v>
      </c>
      <c r="D14" s="185"/>
      <c r="E14">
        <f t="shared" si="0"/>
        <v>-0.125</v>
      </c>
      <c r="I14" s="153"/>
      <c r="J14" s="87"/>
      <c r="K14" s="87"/>
      <c r="L14" s="60"/>
      <c r="M14" s="60"/>
      <c r="N14" s="60"/>
    </row>
    <row r="15" spans="1:14" x14ac:dyDescent="0.25">
      <c r="B15" s="153">
        <v>-2</v>
      </c>
      <c r="C15" s="184" t="s">
        <v>146</v>
      </c>
      <c r="D15" s="185"/>
      <c r="E15">
        <f t="shared" si="0"/>
        <v>-8.3333333333333329E-2</v>
      </c>
      <c r="I15" s="153"/>
      <c r="J15" s="87"/>
      <c r="K15" s="87"/>
      <c r="L15" s="60"/>
      <c r="M15" s="60"/>
      <c r="N15" s="60"/>
    </row>
    <row r="16" spans="1:14" x14ac:dyDescent="0.25">
      <c r="B16" s="153">
        <v>-1</v>
      </c>
      <c r="C16" s="184" t="s">
        <v>147</v>
      </c>
      <c r="D16" s="185"/>
      <c r="E16">
        <f t="shared" si="0"/>
        <v>-4.1666666666666664E-2</v>
      </c>
      <c r="I16" s="153"/>
      <c r="J16" s="87"/>
      <c r="K16" s="87"/>
      <c r="L16" s="60"/>
      <c r="M16" s="60"/>
      <c r="N16" s="60"/>
    </row>
    <row r="17" spans="2:14" x14ac:dyDescent="0.25">
      <c r="B17" s="153">
        <v>0</v>
      </c>
      <c r="C17" s="184" t="s">
        <v>130</v>
      </c>
      <c r="D17" s="185" t="s">
        <v>120</v>
      </c>
      <c r="E17">
        <f t="shared" si="0"/>
        <v>0</v>
      </c>
      <c r="I17" s="153"/>
      <c r="J17" s="87"/>
      <c r="K17" s="87"/>
      <c r="L17" s="60"/>
      <c r="M17" s="60"/>
      <c r="N17" s="60"/>
    </row>
    <row r="18" spans="2:14" x14ac:dyDescent="0.25">
      <c r="B18" s="153">
        <v>1</v>
      </c>
      <c r="C18" s="184" t="s">
        <v>134</v>
      </c>
      <c r="D18" s="185" t="s">
        <v>121</v>
      </c>
      <c r="E18">
        <f t="shared" si="0"/>
        <v>4.1666666666666664E-2</v>
      </c>
      <c r="I18" s="155"/>
      <c r="J18" s="153"/>
      <c r="K18" s="87"/>
      <c r="L18" s="60"/>
      <c r="M18" s="60"/>
      <c r="N18" s="60"/>
    </row>
    <row r="19" spans="2:14" x14ac:dyDescent="0.25">
      <c r="B19" s="153">
        <v>2</v>
      </c>
      <c r="C19" s="184" t="s">
        <v>148</v>
      </c>
      <c r="D19" s="185" t="s">
        <v>629</v>
      </c>
      <c r="E19">
        <f t="shared" si="0"/>
        <v>8.3333333333333329E-2</v>
      </c>
      <c r="I19" s="153"/>
      <c r="J19" s="87"/>
      <c r="K19" s="87"/>
      <c r="L19" s="60"/>
      <c r="M19" s="60"/>
      <c r="N19" s="60"/>
    </row>
    <row r="20" spans="2:14" x14ac:dyDescent="0.25">
      <c r="B20" s="153">
        <v>3</v>
      </c>
      <c r="C20" s="184" t="s">
        <v>149</v>
      </c>
      <c r="D20" s="185" t="s">
        <v>122</v>
      </c>
      <c r="E20">
        <f t="shared" si="0"/>
        <v>0.125</v>
      </c>
      <c r="I20" s="153"/>
      <c r="J20" s="87"/>
      <c r="K20" s="87"/>
      <c r="L20" s="60"/>
      <c r="M20" s="60"/>
      <c r="N20" s="60"/>
    </row>
    <row r="21" spans="2:14" x14ac:dyDescent="0.25">
      <c r="B21" s="153">
        <v>3.5</v>
      </c>
      <c r="C21" s="184" t="s">
        <v>1095</v>
      </c>
      <c r="D21" s="185" t="s">
        <v>129</v>
      </c>
      <c r="E21">
        <f t="shared" si="0"/>
        <v>0.14583333333333334</v>
      </c>
      <c r="I21" s="153"/>
      <c r="J21" s="87"/>
      <c r="K21" s="87"/>
      <c r="L21" s="60"/>
      <c r="M21" s="60"/>
      <c r="N21" s="60"/>
    </row>
    <row r="22" spans="2:14" x14ac:dyDescent="0.25">
      <c r="B22" s="153">
        <v>4</v>
      </c>
      <c r="C22" s="184" t="s">
        <v>1096</v>
      </c>
      <c r="D22" s="185"/>
      <c r="E22">
        <f t="shared" si="0"/>
        <v>0.16666666666666666</v>
      </c>
      <c r="I22" s="153"/>
      <c r="J22" s="87"/>
      <c r="K22" s="87"/>
      <c r="L22" s="60"/>
      <c r="M22" s="60"/>
      <c r="N22" s="60"/>
    </row>
    <row r="23" spans="2:14" x14ac:dyDescent="0.25">
      <c r="B23" s="153">
        <v>4.5</v>
      </c>
      <c r="C23" s="184" t="s">
        <v>1097</v>
      </c>
      <c r="D23" s="185"/>
      <c r="E23">
        <f t="shared" si="0"/>
        <v>0.1875</v>
      </c>
      <c r="I23" s="153"/>
      <c r="J23" s="87"/>
      <c r="K23" s="87"/>
      <c r="L23" s="60"/>
      <c r="M23" s="60"/>
      <c r="N23" s="60"/>
    </row>
    <row r="24" spans="2:14" x14ac:dyDescent="0.25">
      <c r="B24" s="153">
        <v>5</v>
      </c>
      <c r="C24" s="184" t="s">
        <v>1098</v>
      </c>
      <c r="D24" s="185"/>
      <c r="E24">
        <f t="shared" si="0"/>
        <v>0.20833333333333334</v>
      </c>
      <c r="I24" s="153"/>
      <c r="J24" s="87"/>
      <c r="K24" s="87"/>
      <c r="L24" s="60"/>
      <c r="M24" s="60"/>
      <c r="N24" s="60"/>
    </row>
    <row r="25" spans="2:14" x14ac:dyDescent="0.25">
      <c r="B25" s="153">
        <v>5.5</v>
      </c>
      <c r="C25" s="184" t="s">
        <v>1099</v>
      </c>
      <c r="D25" s="185" t="s">
        <v>128</v>
      </c>
      <c r="E25">
        <f t="shared" si="0"/>
        <v>0.22916666666666666</v>
      </c>
      <c r="I25" s="155"/>
      <c r="J25" s="153"/>
      <c r="K25" s="87"/>
      <c r="L25" s="60"/>
      <c r="M25" s="60"/>
      <c r="N25" s="60"/>
    </row>
    <row r="26" spans="2:14" x14ac:dyDescent="0.25">
      <c r="B26" s="153">
        <v>5.75</v>
      </c>
      <c r="C26" s="184" t="s">
        <v>1100</v>
      </c>
      <c r="D26" s="185"/>
      <c r="E26">
        <f t="shared" si="0"/>
        <v>0.23958333333333334</v>
      </c>
      <c r="I26" s="153"/>
      <c r="J26" s="87"/>
      <c r="K26" s="87"/>
      <c r="L26" s="60"/>
      <c r="M26" s="60"/>
      <c r="N26" s="60"/>
    </row>
    <row r="27" spans="2:14" x14ac:dyDescent="0.25">
      <c r="B27" s="153">
        <v>6</v>
      </c>
      <c r="C27" s="184" t="s">
        <v>1101</v>
      </c>
      <c r="D27" s="185"/>
      <c r="E27">
        <f t="shared" si="0"/>
        <v>0.25</v>
      </c>
      <c r="I27" s="153"/>
      <c r="J27" s="87"/>
      <c r="K27" s="87"/>
      <c r="L27" s="60"/>
      <c r="M27" s="60"/>
      <c r="N27" s="60"/>
    </row>
    <row r="28" spans="2:14" x14ac:dyDescent="0.25">
      <c r="B28" s="153">
        <v>6.5</v>
      </c>
      <c r="C28" s="184" t="s">
        <v>1102</v>
      </c>
      <c r="D28" s="185"/>
      <c r="E28">
        <f t="shared" si="0"/>
        <v>0.27083333333333331</v>
      </c>
      <c r="I28" s="153"/>
      <c r="J28" s="87"/>
      <c r="K28" s="87"/>
      <c r="L28" s="60"/>
      <c r="M28" s="60"/>
      <c r="N28" s="60"/>
    </row>
    <row r="29" spans="2:14" x14ac:dyDescent="0.25">
      <c r="B29" s="153">
        <v>7</v>
      </c>
      <c r="C29" s="184" t="s">
        <v>1103</v>
      </c>
      <c r="D29" s="185" t="s">
        <v>123</v>
      </c>
      <c r="E29">
        <f t="shared" si="0"/>
        <v>0.29166666666666669</v>
      </c>
      <c r="I29" s="153"/>
      <c r="J29" s="87"/>
      <c r="K29" s="87"/>
      <c r="L29" s="60"/>
      <c r="M29" s="60"/>
      <c r="N29" s="60"/>
    </row>
    <row r="30" spans="2:14" x14ac:dyDescent="0.25">
      <c r="B30" s="153">
        <v>8</v>
      </c>
      <c r="C30" s="184" t="s">
        <v>1104</v>
      </c>
      <c r="D30" s="185" t="s">
        <v>124</v>
      </c>
      <c r="E30">
        <f t="shared" si="0"/>
        <v>0.33333333333333331</v>
      </c>
      <c r="I30" s="153"/>
      <c r="J30" s="87"/>
      <c r="K30" s="87"/>
      <c r="L30" s="60"/>
      <c r="M30" s="60"/>
      <c r="N30" s="60"/>
    </row>
    <row r="31" spans="2:14" x14ac:dyDescent="0.25">
      <c r="B31" s="153">
        <v>9</v>
      </c>
      <c r="C31" s="184" t="s">
        <v>1105</v>
      </c>
      <c r="D31" s="185" t="s">
        <v>125</v>
      </c>
      <c r="E31">
        <f t="shared" si="0"/>
        <v>0.375</v>
      </c>
      <c r="I31" s="153"/>
      <c r="J31" s="87"/>
      <c r="K31" s="87"/>
      <c r="L31" s="60"/>
      <c r="M31" s="60"/>
      <c r="N31" s="60"/>
    </row>
    <row r="32" spans="2:14" x14ac:dyDescent="0.25">
      <c r="B32" s="153">
        <v>9.5</v>
      </c>
      <c r="C32" s="184" t="s">
        <v>1106</v>
      </c>
      <c r="D32" s="185" t="s">
        <v>127</v>
      </c>
      <c r="E32">
        <f t="shared" si="0"/>
        <v>0.39583333333333331</v>
      </c>
      <c r="I32" s="155"/>
      <c r="J32" s="153"/>
      <c r="K32" s="87"/>
      <c r="L32" s="60"/>
      <c r="M32" s="60"/>
      <c r="N32" s="60"/>
    </row>
    <row r="33" spans="2:14" x14ac:dyDescent="0.25">
      <c r="B33" s="153">
        <v>10</v>
      </c>
      <c r="C33" s="184" t="s">
        <v>1107</v>
      </c>
      <c r="D33" s="185"/>
      <c r="E33">
        <f t="shared" si="0"/>
        <v>0.41666666666666669</v>
      </c>
      <c r="I33" s="153"/>
      <c r="J33" s="87"/>
      <c r="K33" s="87"/>
      <c r="L33" s="60"/>
      <c r="M33" s="60"/>
      <c r="N33" s="60"/>
    </row>
    <row r="34" spans="2:14" x14ac:dyDescent="0.25">
      <c r="B34" s="153">
        <v>10.5</v>
      </c>
      <c r="C34" s="184" t="s">
        <v>1108</v>
      </c>
      <c r="D34" s="185"/>
      <c r="E34">
        <f t="shared" si="0"/>
        <v>0.4375</v>
      </c>
      <c r="I34" s="153"/>
      <c r="J34" s="87"/>
      <c r="K34" s="87"/>
      <c r="L34" s="60"/>
      <c r="M34" s="60"/>
      <c r="N34" s="60"/>
    </row>
    <row r="35" spans="2:14" x14ac:dyDescent="0.25">
      <c r="B35" s="153">
        <v>11</v>
      </c>
      <c r="C35" s="184" t="s">
        <v>1109</v>
      </c>
      <c r="D35" s="185"/>
      <c r="E35">
        <f t="shared" si="0"/>
        <v>0.45833333333333331</v>
      </c>
      <c r="I35" s="153"/>
      <c r="J35" s="87"/>
      <c r="K35" s="87"/>
      <c r="L35" s="60"/>
      <c r="M35" s="60"/>
      <c r="N35" s="60"/>
    </row>
    <row r="36" spans="2:14" x14ac:dyDescent="0.25">
      <c r="B36" s="153">
        <v>12</v>
      </c>
      <c r="C36" s="184" t="s">
        <v>1110</v>
      </c>
      <c r="D36" s="185" t="s">
        <v>126</v>
      </c>
      <c r="E36">
        <f t="shared" si="0"/>
        <v>0.5</v>
      </c>
      <c r="I36" s="153"/>
      <c r="J36" s="87"/>
      <c r="K36" s="87"/>
      <c r="L36" s="60"/>
      <c r="M36" s="60"/>
      <c r="N36" s="60"/>
    </row>
    <row r="37" spans="2:14" x14ac:dyDescent="0.25">
      <c r="B37" s="153">
        <v>12.75</v>
      </c>
      <c r="C37" s="184" t="s">
        <v>1111</v>
      </c>
      <c r="D37" s="185"/>
      <c r="E37">
        <f t="shared" si="0"/>
        <v>0.53125</v>
      </c>
      <c r="I37" s="153"/>
      <c r="J37" s="87"/>
      <c r="K37" s="87"/>
      <c r="L37" s="60"/>
      <c r="M37" s="60"/>
      <c r="N37" s="60"/>
    </row>
    <row r="38" spans="2:14" x14ac:dyDescent="0.25">
      <c r="B38" s="153">
        <v>13</v>
      </c>
      <c r="C38" s="184" t="s">
        <v>1112</v>
      </c>
      <c r="D38" s="185"/>
      <c r="E38">
        <f t="shared" si="0"/>
        <v>0.54166666666666663</v>
      </c>
      <c r="I38" s="153"/>
      <c r="J38" s="87"/>
      <c r="K38" s="87"/>
      <c r="L38" s="60"/>
      <c r="M38" s="60"/>
      <c r="N38" s="60"/>
    </row>
    <row r="39" spans="2:14" x14ac:dyDescent="0.25">
      <c r="B39" s="153">
        <v>14</v>
      </c>
      <c r="C39" s="184" t="s">
        <v>1113</v>
      </c>
      <c r="D39" s="185"/>
      <c r="E39">
        <f t="shared" si="0"/>
        <v>0.58333333333333337</v>
      </c>
      <c r="I39" s="155"/>
      <c r="J39" s="87"/>
      <c r="K39" s="87"/>
      <c r="L39" s="60"/>
      <c r="M39" s="60"/>
      <c r="N39" s="60"/>
    </row>
    <row r="40" spans="2:14" x14ac:dyDescent="0.25">
      <c r="I40" s="153"/>
      <c r="J40" s="87"/>
      <c r="K40" s="87"/>
      <c r="L40" s="60"/>
      <c r="M40" s="60"/>
      <c r="N40" s="60"/>
    </row>
    <row r="41" spans="2:14" x14ac:dyDescent="0.25">
      <c r="I41" s="153"/>
      <c r="J41" s="87"/>
      <c r="K41" s="87"/>
      <c r="L41" s="60"/>
      <c r="M41" s="60"/>
      <c r="N41" s="60"/>
    </row>
    <row r="42" spans="2:14" hidden="1" x14ac:dyDescent="0.25">
      <c r="I42" s="153"/>
      <c r="J42" s="87"/>
      <c r="K42" s="87"/>
      <c r="L42" s="60"/>
      <c r="M42" s="60"/>
      <c r="N42" s="60"/>
    </row>
    <row r="43" spans="2:14" hidden="1" x14ac:dyDescent="0.25">
      <c r="I43" s="153"/>
      <c r="J43" s="87"/>
      <c r="K43" s="87"/>
      <c r="L43" s="60"/>
      <c r="M43" s="60"/>
      <c r="N43" s="60"/>
    </row>
    <row r="44" spans="2:14" hidden="1" x14ac:dyDescent="0.25">
      <c r="I44" s="153"/>
      <c r="J44" s="87"/>
      <c r="K44" s="87"/>
      <c r="L44" s="60"/>
      <c r="M44" s="60"/>
      <c r="N44" s="60"/>
    </row>
    <row r="45" spans="2:14" hidden="1" x14ac:dyDescent="0.25">
      <c r="I45" s="153"/>
      <c r="J45" s="87"/>
      <c r="K45" s="87"/>
      <c r="L45" s="60"/>
      <c r="M45" s="60"/>
      <c r="N45" s="60"/>
    </row>
    <row r="46" spans="2:14" hidden="1" x14ac:dyDescent="0.25">
      <c r="I46" s="155"/>
      <c r="J46" s="153"/>
      <c r="K46" s="87"/>
      <c r="L46" s="60"/>
      <c r="M46" s="60"/>
      <c r="N46" s="60"/>
    </row>
    <row r="47" spans="2:14" hidden="1" x14ac:dyDescent="0.25">
      <c r="I47" s="153"/>
      <c r="J47" s="87"/>
      <c r="K47" s="87"/>
      <c r="L47" s="60"/>
      <c r="M47" s="60"/>
      <c r="N47" s="60"/>
    </row>
    <row r="48" spans="2:14" hidden="1" x14ac:dyDescent="0.25">
      <c r="I48" s="153"/>
      <c r="J48" s="87"/>
      <c r="K48" s="87"/>
      <c r="L48" s="60"/>
      <c r="M48" s="60"/>
      <c r="N48" s="60"/>
    </row>
    <row r="49" spans="9:14" hidden="1" x14ac:dyDescent="0.25">
      <c r="I49" s="153"/>
      <c r="J49" s="87"/>
      <c r="K49" s="87"/>
      <c r="L49" s="60"/>
      <c r="M49" s="60"/>
      <c r="N49" s="60"/>
    </row>
    <row r="50" spans="9:14" hidden="1" x14ac:dyDescent="0.25">
      <c r="I50" s="153"/>
      <c r="J50" s="87"/>
      <c r="K50" s="87"/>
      <c r="L50" s="60"/>
      <c r="M50" s="60"/>
      <c r="N50" s="60"/>
    </row>
    <row r="51" spans="9:14" hidden="1" x14ac:dyDescent="0.25">
      <c r="I51" s="153"/>
      <c r="J51" s="87"/>
      <c r="K51" s="87"/>
      <c r="L51" s="60"/>
      <c r="M51" s="60"/>
      <c r="N51" s="60"/>
    </row>
    <row r="52" spans="9:14" hidden="1" x14ac:dyDescent="0.25">
      <c r="I52" s="153"/>
      <c r="J52" s="87"/>
      <c r="K52" s="87"/>
      <c r="L52" s="60"/>
      <c r="M52" s="60"/>
      <c r="N52" s="60"/>
    </row>
    <row r="53" spans="9:14" hidden="1" x14ac:dyDescent="0.25">
      <c r="I53" s="155"/>
      <c r="J53" s="153"/>
      <c r="K53" s="87"/>
      <c r="L53" s="60"/>
      <c r="M53" s="60"/>
      <c r="N53" s="60"/>
    </row>
    <row r="54" spans="9:14" hidden="1" x14ac:dyDescent="0.25">
      <c r="I54" s="153"/>
      <c r="J54" s="87"/>
      <c r="K54" s="87"/>
      <c r="L54" s="60"/>
      <c r="M54" s="60"/>
      <c r="N54" s="60"/>
    </row>
    <row r="55" spans="9:14" hidden="1" x14ac:dyDescent="0.25">
      <c r="I55" s="153"/>
      <c r="J55" s="87"/>
      <c r="K55" s="87"/>
      <c r="L55" s="60"/>
      <c r="M55" s="60"/>
      <c r="N55" s="60"/>
    </row>
    <row r="56" spans="9:14" hidden="1" x14ac:dyDescent="0.25">
      <c r="I56" s="153"/>
      <c r="J56" s="87"/>
      <c r="K56" s="87"/>
      <c r="L56" s="60"/>
      <c r="M56" s="60"/>
      <c r="N56" s="60"/>
    </row>
    <row r="57" spans="9:14" hidden="1" x14ac:dyDescent="0.25">
      <c r="I57" s="153"/>
      <c r="J57" s="87"/>
      <c r="K57" s="87"/>
      <c r="L57" s="60"/>
      <c r="M57" s="60"/>
      <c r="N57" s="60"/>
    </row>
    <row r="58" spans="9:14" hidden="1" x14ac:dyDescent="0.25">
      <c r="I58" s="153"/>
      <c r="J58" s="87"/>
      <c r="K58" s="87"/>
      <c r="L58" s="60"/>
      <c r="M58" s="60"/>
      <c r="N58" s="60"/>
    </row>
    <row r="59" spans="9:14" hidden="1" x14ac:dyDescent="0.25">
      <c r="I59" s="153"/>
      <c r="J59" s="87"/>
      <c r="K59" s="87"/>
      <c r="L59" s="60"/>
      <c r="M59" s="60"/>
      <c r="N59" s="60"/>
    </row>
    <row r="60" spans="9:14" hidden="1" x14ac:dyDescent="0.25">
      <c r="I60" s="108"/>
      <c r="J60" s="153"/>
      <c r="K60" s="87"/>
      <c r="L60" s="60"/>
      <c r="M60" s="60"/>
      <c r="N60" s="60"/>
    </row>
    <row r="61" spans="9:14" hidden="1" x14ac:dyDescent="0.25">
      <c r="I61" s="153"/>
      <c r="J61" s="87"/>
      <c r="K61" s="87"/>
      <c r="L61" s="60"/>
      <c r="M61" s="60"/>
      <c r="N61" s="60"/>
    </row>
    <row r="62" spans="9:14" hidden="1" x14ac:dyDescent="0.25">
      <c r="I62" s="153"/>
      <c r="J62" s="87"/>
      <c r="K62" s="87"/>
      <c r="L62" s="60"/>
      <c r="M62" s="60"/>
      <c r="N62" s="60"/>
    </row>
    <row r="63" spans="9:14" hidden="1" x14ac:dyDescent="0.25">
      <c r="I63" s="153"/>
      <c r="J63" s="87"/>
      <c r="K63" s="87"/>
      <c r="L63" s="60"/>
      <c r="M63" s="60"/>
      <c r="N63" s="60"/>
    </row>
    <row r="64" spans="9:14" hidden="1" x14ac:dyDescent="0.25">
      <c r="I64" s="153"/>
      <c r="J64" s="87"/>
      <c r="K64" s="87"/>
      <c r="L64" s="60"/>
      <c r="M64" s="60"/>
      <c r="N64" s="60"/>
    </row>
    <row r="65" spans="9:14" hidden="1" x14ac:dyDescent="0.25">
      <c r="I65" s="153"/>
      <c r="J65" s="87"/>
      <c r="K65" s="87"/>
      <c r="L65" s="60"/>
      <c r="M65" s="60"/>
      <c r="N65" s="60"/>
    </row>
    <row r="66" spans="9:14" hidden="1" x14ac:dyDescent="0.25">
      <c r="I66" s="153"/>
      <c r="J66" s="87"/>
      <c r="K66" s="87"/>
      <c r="L66" s="60"/>
      <c r="M66" s="60"/>
      <c r="N66" s="60"/>
    </row>
    <row r="67" spans="9:14" hidden="1" x14ac:dyDescent="0.25">
      <c r="I67" s="153"/>
      <c r="J67" s="87"/>
      <c r="K67" s="87"/>
      <c r="L67" s="60"/>
      <c r="M67" s="60"/>
      <c r="N67" s="60"/>
    </row>
    <row r="68" spans="9:14" hidden="1" x14ac:dyDescent="0.25">
      <c r="I68" s="153"/>
      <c r="J68" s="87"/>
      <c r="K68" s="87"/>
      <c r="L68" s="60"/>
      <c r="M68" s="60"/>
      <c r="N68" s="60"/>
    </row>
    <row r="69" spans="9:14" hidden="1" x14ac:dyDescent="0.25">
      <c r="I69" s="108"/>
      <c r="J69" s="153"/>
      <c r="K69" s="87"/>
      <c r="L69" s="60"/>
      <c r="M69" s="60"/>
      <c r="N69" s="60"/>
    </row>
    <row r="70" spans="9:14" hidden="1" x14ac:dyDescent="0.25">
      <c r="I70" s="153"/>
      <c r="J70" s="87"/>
      <c r="K70" s="87"/>
      <c r="L70" s="60"/>
      <c r="M70" s="60"/>
      <c r="N70" s="60"/>
    </row>
    <row r="71" spans="9:14" hidden="1" x14ac:dyDescent="0.25">
      <c r="I71" s="153"/>
      <c r="J71" s="87"/>
      <c r="K71" s="87"/>
      <c r="L71" s="60"/>
      <c r="M71" s="60"/>
      <c r="N71" s="60"/>
    </row>
    <row r="72" spans="9:14" hidden="1" x14ac:dyDescent="0.25">
      <c r="I72" s="153"/>
      <c r="J72" s="87"/>
      <c r="K72" s="87"/>
      <c r="L72" s="60"/>
      <c r="M72" s="60"/>
      <c r="N72" s="60"/>
    </row>
    <row r="73" spans="9:14" hidden="1" x14ac:dyDescent="0.25">
      <c r="I73" s="153"/>
      <c r="J73" s="87"/>
      <c r="K73" s="87"/>
      <c r="L73" s="60"/>
      <c r="M73" s="60"/>
      <c r="N73" s="60"/>
    </row>
    <row r="74" spans="9:14" hidden="1" x14ac:dyDescent="0.25">
      <c r="I74" s="108"/>
      <c r="J74" s="153"/>
      <c r="K74" s="87"/>
      <c r="L74" s="60"/>
      <c r="M74" s="60"/>
      <c r="N74" s="60"/>
    </row>
    <row r="75" spans="9:14" hidden="1" x14ac:dyDescent="0.25">
      <c r="I75" s="153"/>
      <c r="J75" s="87"/>
      <c r="K75" s="87"/>
      <c r="L75" s="60"/>
      <c r="M75" s="60"/>
      <c r="N75" s="60"/>
    </row>
    <row r="76" spans="9:14" hidden="1" x14ac:dyDescent="0.25">
      <c r="I76" s="153"/>
      <c r="J76" s="87"/>
      <c r="K76" s="87"/>
      <c r="L76" s="60"/>
      <c r="M76" s="60"/>
      <c r="N76" s="60"/>
    </row>
    <row r="77" spans="9:14" hidden="1" x14ac:dyDescent="0.25">
      <c r="I77" s="108"/>
      <c r="J77" s="153"/>
      <c r="K77" s="87"/>
      <c r="L77" s="60"/>
      <c r="M77" s="60"/>
      <c r="N77" s="60"/>
    </row>
    <row r="78" spans="9:14" hidden="1" x14ac:dyDescent="0.25">
      <c r="I78" s="153"/>
      <c r="J78" s="87"/>
      <c r="K78" s="87"/>
      <c r="L78" s="60"/>
      <c r="M78" s="60"/>
      <c r="N78" s="60"/>
    </row>
    <row r="79" spans="9:14" hidden="1" x14ac:dyDescent="0.25">
      <c r="I79" s="108"/>
      <c r="J79" s="153"/>
      <c r="K79" s="87"/>
      <c r="L79" s="60"/>
      <c r="M79" s="60"/>
      <c r="N79" s="60"/>
    </row>
    <row r="80" spans="9:14" hidden="1" x14ac:dyDescent="0.25">
      <c r="I80" s="153"/>
      <c r="J80" s="87"/>
      <c r="K80" s="87"/>
      <c r="L80" s="60"/>
      <c r="M80" s="60"/>
      <c r="N80" s="60"/>
    </row>
  </sheetData>
  <sheetProtection sheet="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xr:uid="{00000000-0002-0000-0C00-000000000000}">
      <formula1>$C$4:$C$39</formula1>
    </dataValidation>
    <dataValidation type="list" allowBlank="1" showInputMessage="1" showErrorMessage="1" sqref="L5" xr:uid="{00000000-0002-0000-0C00-000001000000}">
      <formula1>$C$4:$C$39</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U52"/>
  <sheetViews>
    <sheetView showGridLines="0" showRowColHeaders="0" workbookViewId="0">
      <selection activeCell="V1" sqref="V1: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27"/>
      <c r="C2" s="999" t="s">
        <v>67</v>
      </c>
      <c r="D2" s="999"/>
      <c r="E2" s="999"/>
      <c r="F2" s="999"/>
      <c r="G2" s="999"/>
      <c r="H2" s="999"/>
      <c r="I2" s="128"/>
      <c r="K2" s="127"/>
      <c r="L2" s="999" t="s">
        <v>320</v>
      </c>
      <c r="M2" s="999"/>
      <c r="N2" s="999"/>
      <c r="O2" s="999"/>
      <c r="P2" s="999"/>
      <c r="Q2" s="999"/>
      <c r="R2" s="134"/>
      <c r="S2" s="134"/>
      <c r="T2" s="128"/>
    </row>
    <row r="3" spans="2:20" x14ac:dyDescent="0.25">
      <c r="B3" s="129"/>
      <c r="C3" s="771"/>
      <c r="D3" s="771"/>
      <c r="E3" s="771"/>
      <c r="F3" s="771"/>
      <c r="G3" s="771"/>
      <c r="H3" s="771"/>
      <c r="I3" s="130"/>
      <c r="K3" s="129"/>
      <c r="L3" s="771"/>
      <c r="M3" s="771"/>
      <c r="N3" s="771"/>
      <c r="O3" s="771"/>
      <c r="P3" s="771"/>
      <c r="Q3" s="771"/>
      <c r="R3" s="771"/>
      <c r="S3" s="771"/>
      <c r="T3" s="130"/>
    </row>
    <row r="4" spans="2:20" x14ac:dyDescent="0.25">
      <c r="B4" s="129"/>
      <c r="C4" s="771"/>
      <c r="D4" s="771"/>
      <c r="E4" s="771"/>
      <c r="F4" s="771"/>
      <c r="G4" s="771"/>
      <c r="H4" s="771"/>
      <c r="I4" s="130"/>
      <c r="K4" s="129"/>
      <c r="L4" s="771"/>
      <c r="M4" s="771"/>
      <c r="N4" s="774"/>
      <c r="O4" s="774"/>
      <c r="P4" s="774"/>
      <c r="Q4" s="774"/>
      <c r="R4" s="774"/>
      <c r="S4" s="774"/>
      <c r="T4" s="130"/>
    </row>
    <row r="5" spans="2:20" ht="18.75" x14ac:dyDescent="0.3">
      <c r="B5" s="129"/>
      <c r="C5" s="772" t="s">
        <v>307</v>
      </c>
      <c r="D5" s="771"/>
      <c r="E5" s="771"/>
      <c r="F5" s="771"/>
      <c r="G5" s="771"/>
      <c r="H5" s="771"/>
      <c r="I5" s="130"/>
      <c r="K5" s="129"/>
      <c r="L5" s="772" t="s">
        <v>321</v>
      </c>
      <c r="M5" s="771"/>
      <c r="N5" s="774"/>
      <c r="O5" s="774"/>
      <c r="P5" s="774"/>
      <c r="Q5" s="774"/>
      <c r="R5" s="774"/>
      <c r="S5" s="774"/>
      <c r="T5" s="130"/>
    </row>
    <row r="6" spans="2:20" x14ac:dyDescent="0.25">
      <c r="B6" s="129"/>
      <c r="C6" s="771"/>
      <c r="D6" s="771"/>
      <c r="E6" s="771"/>
      <c r="F6" s="771"/>
      <c r="G6" s="771"/>
      <c r="H6" s="771"/>
      <c r="I6" s="130"/>
      <c r="K6" s="129"/>
      <c r="L6" s="771"/>
      <c r="M6" s="771"/>
      <c r="N6" s="774"/>
      <c r="O6" s="774"/>
      <c r="P6" s="774"/>
      <c r="Q6" s="774"/>
      <c r="R6" s="774"/>
      <c r="S6" s="774"/>
      <c r="T6" s="130"/>
    </row>
    <row r="7" spans="2:20" x14ac:dyDescent="0.25">
      <c r="B7" s="129"/>
      <c r="C7" s="773" t="s">
        <v>32</v>
      </c>
      <c r="D7" s="771"/>
      <c r="E7" s="771"/>
      <c r="F7" s="771"/>
      <c r="G7" s="771"/>
      <c r="H7" s="771"/>
      <c r="I7" s="130"/>
      <c r="K7" s="129"/>
      <c r="L7" s="773" t="s">
        <v>32</v>
      </c>
      <c r="M7" s="771"/>
      <c r="N7" s="774"/>
      <c r="O7" s="774"/>
      <c r="P7" s="774"/>
      <c r="Q7" s="774"/>
      <c r="R7" s="774"/>
      <c r="S7" s="774"/>
      <c r="T7" s="130"/>
    </row>
    <row r="8" spans="2:20" x14ac:dyDescent="0.25">
      <c r="B8" s="129"/>
      <c r="C8" s="771" t="s">
        <v>719</v>
      </c>
      <c r="D8" s="771"/>
      <c r="E8" s="771"/>
      <c r="F8" s="771"/>
      <c r="G8" s="771"/>
      <c r="H8" s="771"/>
      <c r="I8" s="130"/>
      <c r="K8" s="129"/>
      <c r="L8" s="771" t="s">
        <v>714</v>
      </c>
      <c r="M8" s="771"/>
      <c r="N8" s="774"/>
      <c r="O8" s="774"/>
      <c r="P8" s="774"/>
      <c r="Q8" s="774"/>
      <c r="R8" s="774"/>
      <c r="S8" s="774"/>
      <c r="T8" s="130"/>
    </row>
    <row r="9" spans="2:20" x14ac:dyDescent="0.25">
      <c r="B9" s="129"/>
      <c r="C9" s="771"/>
      <c r="D9" s="771"/>
      <c r="E9" s="771"/>
      <c r="F9" s="771"/>
      <c r="G9" s="771"/>
      <c r="H9" s="771"/>
      <c r="I9" s="130"/>
      <c r="K9" s="129"/>
      <c r="L9" s="771"/>
      <c r="M9" s="771"/>
      <c r="N9" s="774"/>
      <c r="O9" s="774"/>
      <c r="P9" s="774"/>
      <c r="Q9" s="774"/>
      <c r="R9" s="774"/>
      <c r="S9" s="774"/>
      <c r="T9" s="130"/>
    </row>
    <row r="10" spans="2:20" x14ac:dyDescent="0.25">
      <c r="B10" s="129"/>
      <c r="C10" s="773" t="s">
        <v>33</v>
      </c>
      <c r="D10" s="771"/>
      <c r="E10" s="771"/>
      <c r="F10" s="771"/>
      <c r="G10" s="771"/>
      <c r="H10" s="771"/>
      <c r="I10" s="130"/>
      <c r="K10" s="129"/>
      <c r="L10" s="773" t="s">
        <v>33</v>
      </c>
      <c r="M10" s="771"/>
      <c r="N10" s="774"/>
      <c r="O10" s="774"/>
      <c r="P10" s="774"/>
      <c r="Q10" s="774"/>
      <c r="R10" s="774"/>
      <c r="S10" s="774"/>
      <c r="T10" s="130"/>
    </row>
    <row r="11" spans="2:20" x14ac:dyDescent="0.25">
      <c r="B11" s="129"/>
      <c r="C11" s="771" t="s">
        <v>720</v>
      </c>
      <c r="D11" s="771"/>
      <c r="E11" s="771"/>
      <c r="F11" s="771"/>
      <c r="G11" s="771"/>
      <c r="H11" s="771"/>
      <c r="I11" s="130"/>
      <c r="K11" s="129"/>
      <c r="L11" s="771" t="s">
        <v>715</v>
      </c>
      <c r="M11" s="771"/>
      <c r="N11" s="774"/>
      <c r="O11" s="774"/>
      <c r="P11" s="774"/>
      <c r="Q11" s="774"/>
      <c r="R11" s="774"/>
      <c r="S11" s="774"/>
      <c r="T11" s="130"/>
    </row>
    <row r="12" spans="2:20" x14ac:dyDescent="0.25">
      <c r="B12" s="129"/>
      <c r="C12" s="771"/>
      <c r="D12" s="771"/>
      <c r="E12" s="771"/>
      <c r="F12" s="771"/>
      <c r="G12" s="771"/>
      <c r="H12" s="771"/>
      <c r="I12" s="130"/>
      <c r="K12" s="129"/>
      <c r="L12" s="771"/>
      <c r="M12" s="771"/>
      <c r="N12" s="774"/>
      <c r="O12" s="774"/>
      <c r="P12" s="774"/>
      <c r="Q12" s="774"/>
      <c r="R12" s="774"/>
      <c r="S12" s="774"/>
      <c r="T12" s="130"/>
    </row>
    <row r="13" spans="2:20" x14ac:dyDescent="0.25">
      <c r="B13" s="129"/>
      <c r="C13" s="773" t="s">
        <v>34</v>
      </c>
      <c r="D13" s="771"/>
      <c r="E13" s="771"/>
      <c r="F13" s="771"/>
      <c r="G13" s="771"/>
      <c r="H13" s="771"/>
      <c r="I13" s="130"/>
      <c r="K13" s="129"/>
      <c r="L13" s="773" t="s">
        <v>34</v>
      </c>
      <c r="M13" s="771"/>
      <c r="N13" s="774"/>
      <c r="O13" s="774"/>
      <c r="P13" s="774"/>
      <c r="Q13" s="774"/>
      <c r="R13" s="774"/>
      <c r="S13" s="774"/>
      <c r="T13" s="130"/>
    </row>
    <row r="14" spans="2:20" x14ac:dyDescent="0.25">
      <c r="B14" s="129"/>
      <c r="C14" s="771" t="s">
        <v>634</v>
      </c>
      <c r="D14" s="771"/>
      <c r="E14" s="771"/>
      <c r="F14" s="771"/>
      <c r="G14" s="771"/>
      <c r="H14" s="771"/>
      <c r="I14" s="130"/>
      <c r="K14" s="129"/>
      <c r="L14" s="771" t="s">
        <v>633</v>
      </c>
      <c r="M14" s="771"/>
      <c r="N14" s="774"/>
      <c r="O14" s="774"/>
      <c r="P14" s="774"/>
      <c r="Q14" s="774"/>
      <c r="R14" s="774"/>
      <c r="S14" s="774"/>
      <c r="T14" s="130"/>
    </row>
    <row r="15" spans="2:20" x14ac:dyDescent="0.25">
      <c r="B15" s="129"/>
      <c r="C15" s="771" t="s">
        <v>1094</v>
      </c>
      <c r="D15" s="771"/>
      <c r="E15" s="771"/>
      <c r="F15" s="771"/>
      <c r="G15" s="771"/>
      <c r="H15" s="771"/>
      <c r="I15" s="130"/>
      <c r="K15" s="129"/>
      <c r="L15" s="771" t="s">
        <v>716</v>
      </c>
      <c r="M15" s="771"/>
      <c r="N15" s="774"/>
      <c r="O15" s="774"/>
      <c r="P15" s="774"/>
      <c r="Q15" s="774"/>
      <c r="R15" s="774"/>
      <c r="S15" s="774"/>
      <c r="T15" s="130"/>
    </row>
    <row r="16" spans="2:20" x14ac:dyDescent="0.25">
      <c r="B16" s="129"/>
      <c r="C16" s="771"/>
      <c r="D16" s="771"/>
      <c r="E16" s="771"/>
      <c r="F16" s="771"/>
      <c r="G16" s="771"/>
      <c r="H16" s="771"/>
      <c r="I16" s="130"/>
      <c r="K16" s="129"/>
      <c r="L16" s="771"/>
      <c r="M16" s="771"/>
      <c r="N16" s="774"/>
      <c r="O16" s="774"/>
      <c r="P16" s="774"/>
      <c r="Q16" s="774"/>
      <c r="R16" s="774"/>
      <c r="S16" s="774"/>
      <c r="T16" s="130"/>
    </row>
    <row r="17" spans="2:20" x14ac:dyDescent="0.25">
      <c r="B17" s="129"/>
      <c r="C17" s="773" t="s">
        <v>35</v>
      </c>
      <c r="D17" s="771"/>
      <c r="E17" s="771"/>
      <c r="F17" s="771"/>
      <c r="G17" s="771"/>
      <c r="H17" s="771"/>
      <c r="I17" s="130"/>
      <c r="K17" s="129"/>
      <c r="L17" s="773" t="s">
        <v>35</v>
      </c>
      <c r="M17" s="771"/>
      <c r="N17" s="774"/>
      <c r="O17" s="774"/>
      <c r="P17" s="774"/>
      <c r="Q17" s="774"/>
      <c r="R17" s="774"/>
      <c r="S17" s="774"/>
      <c r="T17" s="130"/>
    </row>
    <row r="18" spans="2:20" x14ac:dyDescent="0.25">
      <c r="B18" s="129"/>
      <c r="C18" s="771" t="s">
        <v>721</v>
      </c>
      <c r="D18" s="771"/>
      <c r="E18" s="771"/>
      <c r="F18" s="771"/>
      <c r="G18" s="771"/>
      <c r="H18" s="771"/>
      <c r="I18" s="130"/>
      <c r="K18" s="129"/>
      <c r="L18" s="771" t="s">
        <v>717</v>
      </c>
      <c r="M18" s="771"/>
      <c r="N18" s="774"/>
      <c r="O18" s="774"/>
      <c r="P18" s="774"/>
      <c r="Q18" s="774"/>
      <c r="R18" s="774"/>
      <c r="S18" s="774"/>
      <c r="T18" s="130"/>
    </row>
    <row r="19" spans="2:20" x14ac:dyDescent="0.25">
      <c r="B19" s="129"/>
      <c r="C19" s="771" t="s">
        <v>632</v>
      </c>
      <c r="D19" s="771"/>
      <c r="E19" s="771"/>
      <c r="F19" s="771"/>
      <c r="G19" s="771"/>
      <c r="H19" s="771"/>
      <c r="I19" s="130"/>
      <c r="K19" s="129"/>
      <c r="L19" s="771" t="s">
        <v>631</v>
      </c>
      <c r="M19" s="771"/>
      <c r="N19" s="774"/>
      <c r="O19" s="774"/>
      <c r="P19" s="774"/>
      <c r="Q19" s="774"/>
      <c r="R19" s="774"/>
      <c r="S19" s="774"/>
      <c r="T19" s="130"/>
    </row>
    <row r="20" spans="2:20" x14ac:dyDescent="0.25">
      <c r="B20" s="129"/>
      <c r="C20" s="771"/>
      <c r="D20" s="771"/>
      <c r="E20" s="771"/>
      <c r="F20" s="771"/>
      <c r="G20" s="771"/>
      <c r="H20" s="771"/>
      <c r="I20" s="130"/>
      <c r="K20" s="129"/>
      <c r="L20" s="771"/>
      <c r="M20" s="771"/>
      <c r="N20" s="774"/>
      <c r="O20" s="774"/>
      <c r="P20" s="774"/>
      <c r="Q20" s="774"/>
      <c r="R20" s="774"/>
      <c r="S20" s="774"/>
      <c r="T20" s="130"/>
    </row>
    <row r="21" spans="2:20" x14ac:dyDescent="0.25">
      <c r="B21" s="129"/>
      <c r="C21" s="771"/>
      <c r="D21" s="771"/>
      <c r="E21" s="771"/>
      <c r="F21" s="771"/>
      <c r="G21" s="771"/>
      <c r="H21" s="771"/>
      <c r="I21" s="130"/>
      <c r="K21" s="129"/>
      <c r="L21" s="771"/>
      <c r="M21" s="771"/>
      <c r="N21" s="774"/>
      <c r="O21" s="774"/>
      <c r="P21" s="774"/>
      <c r="Q21" s="774"/>
      <c r="R21" s="774"/>
      <c r="S21" s="774"/>
      <c r="T21" s="130"/>
    </row>
    <row r="22" spans="2:20" ht="18.75" x14ac:dyDescent="0.3">
      <c r="B22" s="129"/>
      <c r="C22" s="772" t="s">
        <v>308</v>
      </c>
      <c r="D22" s="771"/>
      <c r="E22" s="771"/>
      <c r="F22" s="771"/>
      <c r="G22" s="771"/>
      <c r="H22" s="771"/>
      <c r="I22" s="130"/>
      <c r="K22" s="129"/>
      <c r="L22" s="772" t="s">
        <v>322</v>
      </c>
      <c r="M22" s="771"/>
      <c r="N22" s="774"/>
      <c r="O22" s="774"/>
      <c r="P22" s="774"/>
      <c r="Q22" s="774"/>
      <c r="R22" s="774"/>
      <c r="S22" s="774"/>
      <c r="T22" s="130"/>
    </row>
    <row r="23" spans="2:20" x14ac:dyDescent="0.25">
      <c r="B23" s="129"/>
      <c r="C23" s="771"/>
      <c r="D23" s="771"/>
      <c r="E23" s="771"/>
      <c r="F23" s="771"/>
      <c r="G23" s="771"/>
      <c r="H23" s="771"/>
      <c r="I23" s="130"/>
      <c r="K23" s="129"/>
      <c r="L23" s="771"/>
      <c r="M23" s="771"/>
      <c r="N23" s="774"/>
      <c r="O23" s="774"/>
      <c r="P23" s="774"/>
      <c r="Q23" s="774"/>
      <c r="R23" s="774"/>
      <c r="S23" s="774"/>
      <c r="T23" s="130"/>
    </row>
    <row r="24" spans="2:20" x14ac:dyDescent="0.25">
      <c r="B24" s="129"/>
      <c r="C24" s="771" t="s">
        <v>324</v>
      </c>
      <c r="D24" s="771"/>
      <c r="E24" s="771"/>
      <c r="F24" s="771"/>
      <c r="G24" s="771"/>
      <c r="H24" s="771"/>
      <c r="I24" s="130"/>
      <c r="K24" s="129"/>
      <c r="L24" s="771" t="s">
        <v>323</v>
      </c>
      <c r="M24" s="771"/>
      <c r="N24" s="771"/>
      <c r="O24" s="771"/>
      <c r="P24" s="771"/>
      <c r="Q24" s="771"/>
      <c r="R24" s="771"/>
      <c r="S24" s="771"/>
      <c r="T24" s="130"/>
    </row>
    <row r="25" spans="2:20" x14ac:dyDescent="0.25">
      <c r="B25" s="129"/>
      <c r="C25" s="771" t="s">
        <v>635</v>
      </c>
      <c r="D25" s="771"/>
      <c r="E25" s="771"/>
      <c r="F25" s="771"/>
      <c r="G25" s="771"/>
      <c r="H25" s="771"/>
      <c r="I25" s="130"/>
      <c r="K25" s="129"/>
      <c r="L25" s="771" t="s">
        <v>325</v>
      </c>
      <c r="M25" s="771"/>
      <c r="N25" s="771"/>
      <c r="O25" s="771"/>
      <c r="P25" s="771"/>
      <c r="Q25" s="771"/>
      <c r="R25" s="771"/>
      <c r="S25" s="771"/>
      <c r="T25" s="130"/>
    </row>
    <row r="26" spans="2:20" x14ac:dyDescent="0.25">
      <c r="B26" s="129"/>
      <c r="C26" s="771"/>
      <c r="D26" s="771"/>
      <c r="E26" s="771"/>
      <c r="F26" s="771"/>
      <c r="G26" s="771"/>
      <c r="H26" s="771"/>
      <c r="I26" s="130"/>
      <c r="K26" s="129"/>
      <c r="L26" s="771"/>
      <c r="M26" s="771"/>
      <c r="N26" s="771"/>
      <c r="O26" s="771"/>
      <c r="P26" s="771"/>
      <c r="Q26" s="771"/>
      <c r="R26" s="771"/>
      <c r="S26" s="771"/>
      <c r="T26" s="130"/>
    </row>
    <row r="27" spans="2:20" x14ac:dyDescent="0.25">
      <c r="B27" s="129"/>
      <c r="C27" s="771"/>
      <c r="D27" s="771"/>
      <c r="E27" s="771"/>
      <c r="F27" s="771"/>
      <c r="G27" s="771"/>
      <c r="H27" s="771"/>
      <c r="I27" s="130"/>
      <c r="K27" s="129"/>
      <c r="L27" s="771"/>
      <c r="M27" s="771"/>
      <c r="N27" s="771"/>
      <c r="O27" s="771"/>
      <c r="P27" s="771"/>
      <c r="Q27" s="771"/>
      <c r="R27" s="771"/>
      <c r="S27" s="771"/>
      <c r="T27" s="130"/>
    </row>
    <row r="28" spans="2:20" ht="18.75" x14ac:dyDescent="0.3">
      <c r="B28" s="129"/>
      <c r="C28" s="772" t="s">
        <v>712</v>
      </c>
      <c r="D28" s="771"/>
      <c r="E28" s="771"/>
      <c r="F28" s="771"/>
      <c r="G28" s="771"/>
      <c r="H28" s="771"/>
      <c r="I28" s="130"/>
      <c r="K28" s="129"/>
      <c r="L28" s="772" t="s">
        <v>711</v>
      </c>
      <c r="M28" s="771"/>
      <c r="N28" s="771"/>
      <c r="O28" s="771"/>
      <c r="P28" s="771"/>
      <c r="Q28" s="771"/>
      <c r="R28" s="771"/>
      <c r="S28" s="771"/>
      <c r="T28" s="130"/>
    </row>
    <row r="29" spans="2:20" x14ac:dyDescent="0.25">
      <c r="B29" s="129"/>
      <c r="C29" s="771"/>
      <c r="D29" s="771"/>
      <c r="E29" s="771"/>
      <c r="F29" s="771"/>
      <c r="G29" s="771"/>
      <c r="H29" s="771"/>
      <c r="I29" s="130"/>
      <c r="K29" s="129"/>
      <c r="L29" s="771"/>
      <c r="M29" s="771"/>
      <c r="N29" s="771"/>
      <c r="O29" s="771"/>
      <c r="P29" s="771"/>
      <c r="Q29" s="771"/>
      <c r="R29" s="771"/>
      <c r="S29" s="771"/>
      <c r="T29" s="130"/>
    </row>
    <row r="30" spans="2:20" x14ac:dyDescent="0.25">
      <c r="B30" s="129"/>
      <c r="C30" s="771" t="s">
        <v>722</v>
      </c>
      <c r="D30" s="771"/>
      <c r="E30" s="771"/>
      <c r="F30" s="771"/>
      <c r="G30" s="771"/>
      <c r="H30" s="771"/>
      <c r="I30" s="130"/>
      <c r="K30" s="129"/>
      <c r="L30" s="771" t="s">
        <v>718</v>
      </c>
      <c r="M30" s="771"/>
      <c r="N30" s="771"/>
      <c r="O30" s="771"/>
      <c r="P30" s="771"/>
      <c r="Q30" s="771"/>
      <c r="R30" s="771"/>
      <c r="S30" s="771"/>
      <c r="T30" s="130"/>
    </row>
    <row r="31" spans="2:20" x14ac:dyDescent="0.25">
      <c r="B31" s="129"/>
      <c r="C31" s="771" t="s">
        <v>723</v>
      </c>
      <c r="D31" s="771"/>
      <c r="E31" s="771"/>
      <c r="F31" s="771"/>
      <c r="G31" s="771"/>
      <c r="H31" s="771"/>
      <c r="I31" s="130"/>
      <c r="K31" s="129"/>
      <c r="L31" s="771" t="s">
        <v>713</v>
      </c>
      <c r="M31" s="771"/>
      <c r="N31" s="771"/>
      <c r="O31" s="771"/>
      <c r="P31" s="771"/>
      <c r="Q31" s="771"/>
      <c r="R31" s="771"/>
      <c r="S31" s="771"/>
      <c r="T31" s="130"/>
    </row>
    <row r="32" spans="2:20" x14ac:dyDescent="0.25">
      <c r="B32" s="129"/>
      <c r="C32" s="771"/>
      <c r="D32" s="771"/>
      <c r="E32" s="774"/>
      <c r="F32" s="774"/>
      <c r="G32" s="774"/>
      <c r="H32" s="774"/>
      <c r="I32" s="395"/>
      <c r="J32" s="121"/>
      <c r="K32" s="129"/>
      <c r="L32" s="771"/>
      <c r="M32" s="771"/>
      <c r="N32" s="774"/>
      <c r="O32" s="774"/>
      <c r="P32" s="774"/>
      <c r="Q32" s="774"/>
      <c r="R32" s="774"/>
      <c r="S32" s="774"/>
      <c r="T32" s="130"/>
    </row>
    <row r="33" spans="2:20" x14ac:dyDescent="0.25">
      <c r="B33" s="129"/>
      <c r="C33" s="773"/>
      <c r="D33" s="771"/>
      <c r="E33" s="774"/>
      <c r="F33" s="774"/>
      <c r="G33" s="774"/>
      <c r="H33" s="774"/>
      <c r="I33" s="395"/>
      <c r="J33" s="121"/>
      <c r="K33" s="129"/>
      <c r="L33" s="773"/>
      <c r="M33" s="771"/>
      <c r="N33" s="774"/>
      <c r="O33" s="774"/>
      <c r="P33" s="774"/>
      <c r="Q33" s="774"/>
      <c r="R33" s="774"/>
      <c r="S33" s="774"/>
      <c r="T33" s="130"/>
    </row>
    <row r="34" spans="2:20" ht="18.75" x14ac:dyDescent="0.3">
      <c r="B34" s="129"/>
      <c r="C34" s="772" t="s">
        <v>957</v>
      </c>
      <c r="D34" s="771"/>
      <c r="E34" s="771"/>
      <c r="F34" s="771"/>
      <c r="G34" s="771"/>
      <c r="H34" s="771"/>
      <c r="I34" s="130"/>
      <c r="K34" s="129"/>
      <c r="L34" s="772" t="s">
        <v>953</v>
      </c>
      <c r="M34" s="771"/>
      <c r="N34" s="771"/>
      <c r="O34" s="771"/>
      <c r="P34" s="771"/>
      <c r="Q34" s="771"/>
      <c r="R34" s="771"/>
      <c r="S34" s="771"/>
      <c r="T34" s="130"/>
    </row>
    <row r="35" spans="2:20" x14ac:dyDescent="0.25">
      <c r="B35" s="129"/>
      <c r="C35" s="771"/>
      <c r="D35" s="771"/>
      <c r="E35" s="771"/>
      <c r="F35" s="771"/>
      <c r="G35" s="771"/>
      <c r="H35" s="771"/>
      <c r="I35" s="130"/>
      <c r="K35" s="129"/>
      <c r="L35" s="771"/>
      <c r="M35" s="771"/>
      <c r="N35" s="771"/>
      <c r="O35" s="771"/>
      <c r="P35" s="771"/>
      <c r="Q35" s="771"/>
      <c r="R35" s="771"/>
      <c r="S35" s="771"/>
      <c r="T35" s="130"/>
    </row>
    <row r="36" spans="2:20" x14ac:dyDescent="0.25">
      <c r="B36" s="129"/>
      <c r="C36" s="771" t="s">
        <v>958</v>
      </c>
      <c r="D36" s="771"/>
      <c r="E36" s="771"/>
      <c r="F36" s="771"/>
      <c r="G36" s="771"/>
      <c r="H36" s="771"/>
      <c r="I36" s="130"/>
      <c r="K36" s="129"/>
      <c r="L36" s="771" t="s">
        <v>954</v>
      </c>
      <c r="M36" s="771"/>
      <c r="N36" s="771"/>
      <c r="O36" s="771"/>
      <c r="P36" s="771"/>
      <c r="Q36" s="771"/>
      <c r="R36" s="771"/>
      <c r="S36" s="771"/>
      <c r="T36" s="130"/>
    </row>
    <row r="37" spans="2:20" x14ac:dyDescent="0.25">
      <c r="B37" s="129"/>
      <c r="C37" s="771" t="s">
        <v>956</v>
      </c>
      <c r="D37" s="771"/>
      <c r="E37" s="771"/>
      <c r="F37" s="771"/>
      <c r="G37" s="771"/>
      <c r="H37" s="771"/>
      <c r="I37" s="130"/>
      <c r="K37" s="129"/>
      <c r="L37" s="771" t="s">
        <v>955</v>
      </c>
      <c r="M37" s="771"/>
      <c r="N37" s="771"/>
      <c r="O37" s="771"/>
      <c r="P37" s="771"/>
      <c r="Q37" s="771"/>
      <c r="R37" s="771"/>
      <c r="S37" s="771"/>
      <c r="T37" s="130"/>
    </row>
    <row r="38" spans="2:20" x14ac:dyDescent="0.25">
      <c r="B38" s="129"/>
      <c r="C38" s="771" t="s">
        <v>1729</v>
      </c>
      <c r="D38" s="771"/>
      <c r="E38" s="774"/>
      <c r="F38" s="774"/>
      <c r="G38" s="774"/>
      <c r="H38" s="774"/>
      <c r="I38" s="395"/>
      <c r="J38" s="121"/>
      <c r="K38" s="129"/>
      <c r="L38" s="771" t="s">
        <v>1727</v>
      </c>
      <c r="M38" s="771"/>
      <c r="N38" s="774"/>
      <c r="O38" s="774"/>
      <c r="P38" s="774"/>
      <c r="Q38" s="774"/>
      <c r="R38" s="774"/>
      <c r="S38" s="774"/>
      <c r="T38" s="130"/>
    </row>
    <row r="39" spans="2:20" x14ac:dyDescent="0.25">
      <c r="B39" s="129"/>
      <c r="C39" s="775" t="s">
        <v>1730</v>
      </c>
      <c r="D39" s="771"/>
      <c r="E39" s="774"/>
      <c r="F39" s="774"/>
      <c r="G39" s="774"/>
      <c r="H39" s="774"/>
      <c r="I39" s="395"/>
      <c r="J39" s="121"/>
      <c r="K39" s="129"/>
      <c r="L39" s="775" t="s">
        <v>1728</v>
      </c>
      <c r="M39" s="771"/>
      <c r="N39" s="774"/>
      <c r="O39" s="774"/>
      <c r="P39" s="774"/>
      <c r="Q39" s="774"/>
      <c r="R39" s="774"/>
      <c r="S39" s="774"/>
      <c r="T39" s="130"/>
    </row>
    <row r="40" spans="2:20" ht="15.75" thickBot="1" x14ac:dyDescent="0.3">
      <c r="B40" s="131"/>
      <c r="C40" s="132"/>
      <c r="D40" s="132"/>
      <c r="E40" s="396"/>
      <c r="F40" s="396"/>
      <c r="G40" s="396"/>
      <c r="H40" s="396"/>
      <c r="I40" s="397"/>
      <c r="J40" s="121"/>
      <c r="K40" s="131"/>
      <c r="L40" s="132"/>
      <c r="M40" s="132"/>
      <c r="N40" s="396"/>
      <c r="O40" s="396"/>
      <c r="P40" s="396"/>
      <c r="Q40" s="396"/>
      <c r="R40" s="396"/>
      <c r="S40" s="396"/>
      <c r="T40" s="133"/>
    </row>
    <row r="41" spans="2:20" x14ac:dyDescent="0.25">
      <c r="E41" s="121"/>
      <c r="F41" s="121"/>
      <c r="G41" s="121"/>
      <c r="H41" s="121"/>
      <c r="I41" s="121"/>
      <c r="J41" s="121"/>
      <c r="N41" s="121"/>
      <c r="O41" s="121"/>
      <c r="P41" s="121"/>
      <c r="Q41" s="121"/>
      <c r="R41" s="121"/>
      <c r="S41" s="121"/>
    </row>
    <row r="42" spans="2:20" hidden="1" x14ac:dyDescent="0.25">
      <c r="C42" s="108"/>
      <c r="E42" s="121"/>
      <c r="F42" s="121"/>
      <c r="G42" s="121"/>
      <c r="H42" s="121"/>
      <c r="I42" s="121"/>
      <c r="J42" s="121"/>
      <c r="L42" s="108"/>
      <c r="N42" s="121"/>
      <c r="O42" s="121"/>
      <c r="P42" s="121"/>
      <c r="Q42" s="121"/>
      <c r="R42" s="121"/>
      <c r="S42" s="121"/>
    </row>
    <row r="43" spans="2:20" hidden="1" x14ac:dyDescent="0.25">
      <c r="C43" s="108"/>
      <c r="E43" s="121"/>
      <c r="F43" s="121"/>
      <c r="G43" s="121"/>
      <c r="H43" s="121"/>
      <c r="I43" s="121"/>
      <c r="J43" s="121"/>
      <c r="L43" s="108"/>
      <c r="N43" s="121"/>
      <c r="O43" s="121"/>
      <c r="P43" s="121"/>
      <c r="Q43" s="121"/>
      <c r="R43" s="121"/>
      <c r="S43" s="121"/>
    </row>
    <row r="44" spans="2:20" hidden="1" x14ac:dyDescent="0.25">
      <c r="E44" s="121"/>
      <c r="F44" s="121"/>
      <c r="G44" s="121"/>
      <c r="H44" s="121"/>
      <c r="I44" s="121"/>
      <c r="J44" s="121"/>
      <c r="N44" s="121"/>
      <c r="O44" s="121"/>
      <c r="P44" s="121"/>
      <c r="Q44" s="121"/>
      <c r="R44" s="121"/>
      <c r="S44" s="121"/>
    </row>
    <row r="45" spans="2:20" hidden="1" x14ac:dyDescent="0.25">
      <c r="E45" s="121"/>
      <c r="F45" s="121"/>
      <c r="G45" s="121"/>
      <c r="H45" s="121"/>
      <c r="I45" s="121"/>
      <c r="J45" s="121"/>
      <c r="N45" s="121"/>
      <c r="O45" s="121"/>
      <c r="P45" s="121"/>
      <c r="Q45" s="121"/>
      <c r="R45" s="121"/>
      <c r="S45" s="121"/>
    </row>
    <row r="46" spans="2:20" hidden="1" x14ac:dyDescent="0.25">
      <c r="E46" s="121"/>
      <c r="F46" s="121"/>
      <c r="G46" s="121"/>
      <c r="H46" s="121"/>
      <c r="I46" s="121"/>
      <c r="J46" s="121"/>
      <c r="N46" s="121"/>
      <c r="O46" s="121"/>
      <c r="P46" s="121"/>
      <c r="Q46" s="121"/>
      <c r="R46" s="121"/>
      <c r="S46" s="121"/>
    </row>
    <row r="47" spans="2:20" hidden="1" x14ac:dyDescent="0.25">
      <c r="C47" s="108"/>
      <c r="E47" s="121"/>
      <c r="F47" s="121"/>
      <c r="G47" s="121"/>
      <c r="H47" s="121"/>
      <c r="I47" s="121"/>
      <c r="J47" s="121"/>
      <c r="L47" s="108"/>
      <c r="N47" s="121"/>
      <c r="O47" s="121"/>
      <c r="P47" s="121"/>
      <c r="Q47" s="121"/>
      <c r="R47" s="121"/>
      <c r="S47" s="121"/>
    </row>
    <row r="48" spans="2:20" hidden="1" x14ac:dyDescent="0.25">
      <c r="E48" s="121"/>
      <c r="F48" s="121"/>
      <c r="G48" s="121"/>
      <c r="H48" s="121"/>
      <c r="I48" s="121"/>
      <c r="J48" s="121"/>
      <c r="N48" s="121"/>
      <c r="O48" s="121"/>
      <c r="P48" s="121"/>
      <c r="Q48" s="121"/>
      <c r="R48" s="121"/>
      <c r="S48" s="121"/>
    </row>
    <row r="49" spans="3:19" hidden="1" x14ac:dyDescent="0.25">
      <c r="E49" s="121"/>
      <c r="F49" s="121"/>
      <c r="G49" s="121"/>
      <c r="H49" s="121"/>
      <c r="I49" s="121"/>
      <c r="J49" s="121"/>
      <c r="N49" s="121"/>
      <c r="O49" s="121"/>
      <c r="P49" s="121"/>
      <c r="Q49" s="121"/>
      <c r="R49" s="121"/>
      <c r="S49" s="121"/>
    </row>
    <row r="50" spans="3:19" hidden="1" x14ac:dyDescent="0.25">
      <c r="C50" s="108"/>
      <c r="E50" s="121"/>
      <c r="F50" s="121"/>
      <c r="G50" s="121"/>
      <c r="H50" s="121"/>
      <c r="I50" s="121"/>
      <c r="J50" s="121"/>
      <c r="L50" s="108"/>
      <c r="N50" s="121"/>
      <c r="O50" s="121"/>
      <c r="P50" s="121"/>
      <c r="Q50" s="121"/>
      <c r="R50" s="121"/>
      <c r="S50" s="121"/>
    </row>
    <row r="51" spans="3:19" hidden="1" x14ac:dyDescent="0.25">
      <c r="C51" s="187"/>
      <c r="E51" s="121"/>
      <c r="F51" s="121"/>
      <c r="G51" s="121"/>
      <c r="H51" s="121"/>
      <c r="I51" s="121"/>
      <c r="J51" s="121"/>
      <c r="L51" s="187"/>
      <c r="N51" s="121"/>
      <c r="O51" s="121"/>
      <c r="P51" s="121"/>
      <c r="Q51" s="121"/>
      <c r="R51" s="121"/>
      <c r="S51" s="121"/>
    </row>
    <row r="52" spans="3:19" hidden="1" x14ac:dyDescent="0.25">
      <c r="E52" s="121"/>
      <c r="F52" s="121"/>
      <c r="G52" s="121"/>
      <c r="H52" s="121"/>
      <c r="I52" s="121"/>
      <c r="J52" s="121"/>
      <c r="N52" s="121"/>
      <c r="O52" s="121"/>
      <c r="P52" s="121"/>
      <c r="Q52" s="121"/>
      <c r="R52" s="121"/>
      <c r="S52" s="121"/>
    </row>
  </sheetData>
  <sheetProtection sheet="1" selectLockedCells="1"/>
  <mergeCells count="2">
    <mergeCell ref="C2:H2"/>
    <mergeCell ref="L2:Q2"/>
  </mergeCells>
  <pageMargins left="0.7" right="0.7" top="0.78740157499999996" bottom="0.78740157499999996"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T21"/>
  <sheetViews>
    <sheetView workbookViewId="0"/>
  </sheetViews>
  <sheetFormatPr baseColWidth="10" defaultRowHeight="15" x14ac:dyDescent="0.25"/>
  <cols>
    <col min="1" max="1" width="7.85546875" customWidth="1"/>
    <col min="2" max="2" width="4.42578125" style="25" customWidth="1"/>
    <col min="3" max="3" width="14" customWidth="1"/>
    <col min="4" max="4" width="7.85546875" customWidth="1"/>
    <col min="5" max="5" width="7.7109375" customWidth="1"/>
    <col min="6" max="6" width="5" customWidth="1"/>
    <col min="7" max="8" width="5.42578125" customWidth="1"/>
    <col min="9" max="9" width="17.5703125" customWidth="1"/>
    <col min="11" max="11" width="7.85546875" customWidth="1"/>
    <col min="12" max="13" width="11.42578125" customWidth="1"/>
    <col min="14" max="14" width="4.28515625" customWidth="1"/>
    <col min="15" max="15" width="4.5703125" customWidth="1"/>
    <col min="16" max="16" width="0.85546875" customWidth="1"/>
    <col min="17" max="17" width="3.5703125" customWidth="1"/>
  </cols>
  <sheetData>
    <row r="1" spans="1:20" ht="23.25" x14ac:dyDescent="0.35">
      <c r="C1" s="76" t="str">
        <f>Language!$E$128</f>
        <v>Third in the group</v>
      </c>
    </row>
    <row r="2" spans="1:20" ht="38.25" customHeight="1" x14ac:dyDescent="0.25"/>
    <row r="3" spans="1:20" x14ac:dyDescent="0.25">
      <c r="A3" s="230"/>
      <c r="B3" s="39"/>
      <c r="C3" s="38"/>
      <c r="D3" s="218" t="s">
        <v>616</v>
      </c>
      <c r="E3" s="218" t="s">
        <v>191</v>
      </c>
      <c r="F3" s="218" t="s">
        <v>617</v>
      </c>
      <c r="G3" s="218" t="s">
        <v>618</v>
      </c>
      <c r="H3" s="218" t="s">
        <v>691</v>
      </c>
      <c r="I3" s="218" t="s">
        <v>193</v>
      </c>
      <c r="J3" s="218" t="s">
        <v>554</v>
      </c>
      <c r="K3" s="218"/>
      <c r="L3" s="218" t="s">
        <v>38</v>
      </c>
      <c r="M3" s="218" t="s">
        <v>547</v>
      </c>
    </row>
    <row r="4" spans="1:20" x14ac:dyDescent="0.25">
      <c r="A4" s="25"/>
      <c r="B4" s="25" t="s">
        <v>32</v>
      </c>
      <c r="C4" t="str">
        <f ca="1">GrpA!P$13</f>
        <v>Hungary</v>
      </c>
      <c r="D4" s="25">
        <f ca="1">GrpA!Q$13</f>
        <v>0</v>
      </c>
      <c r="E4" s="25">
        <f ca="1">GrpA!R$13</f>
        <v>0</v>
      </c>
      <c r="F4" s="25">
        <f ca="1">GrpA!S$13</f>
        <v>0</v>
      </c>
      <c r="G4" s="25">
        <f ca="1">GrpA!T$13</f>
        <v>0</v>
      </c>
      <c r="H4" s="25">
        <f ca="1">GrpA!U$13</f>
        <v>0</v>
      </c>
      <c r="I4" s="216">
        <f t="shared" ref="I4:I9" ca="1" si="0">$D4*FactorPts+$E4*FactorGD+$F4*FactorFor+$H4*FactorWins+$L4*FactorFairPlay+$M4*FactorRank</f>
        <v>9.3999999999999994E-5</v>
      </c>
      <c r="J4" s="25" t="s">
        <v>30</v>
      </c>
      <c r="K4" s="25"/>
      <c r="L4" s="25">
        <f t="shared" ref="L4:L9" ca="1" si="1">SUMIFS(FairPlayPoints1,FairPlayTeams1,$C4)+SUMIFS(FairPlayPoints2,FairPlayTeams2,$C4)</f>
        <v>0</v>
      </c>
      <c r="M4" s="25">
        <f ca="1">100-INDEX(Language!$D$5:$D$62,MATCH($C4,Language!$E$5:$E$62,0),1)</f>
        <v>94</v>
      </c>
    </row>
    <row r="5" spans="1:20" x14ac:dyDescent="0.25">
      <c r="A5" s="25"/>
      <c r="B5" s="25" t="s">
        <v>33</v>
      </c>
      <c r="C5" t="str">
        <f ca="1">GrpB!P$13</f>
        <v>Italy</v>
      </c>
      <c r="D5" s="25">
        <f ca="1">GrpB!Q$13</f>
        <v>0</v>
      </c>
      <c r="E5" s="25">
        <f ca="1">GrpB!R$13</f>
        <v>0</v>
      </c>
      <c r="F5" s="25">
        <f ca="1">GrpB!S$13</f>
        <v>0</v>
      </c>
      <c r="G5" s="25">
        <f ca="1">GrpB!T$13</f>
        <v>0</v>
      </c>
      <c r="H5" s="25">
        <f ca="1">GrpB!U$13</f>
        <v>0</v>
      </c>
      <c r="I5" s="216">
        <f t="shared" ca="1" si="0"/>
        <v>8.2000000000000001E-5</v>
      </c>
      <c r="J5" s="25" t="s">
        <v>26</v>
      </c>
      <c r="K5" s="25"/>
      <c r="L5" s="25">
        <f t="shared" ca="1" si="1"/>
        <v>0</v>
      </c>
      <c r="M5" s="633">
        <f ca="1">100-INDEX(Language!$D$5:$D$62,MATCH($C5,Language!$E$5:$E$62,0),1)</f>
        <v>82</v>
      </c>
    </row>
    <row r="6" spans="1:20" x14ac:dyDescent="0.25">
      <c r="A6" s="25"/>
      <c r="B6" s="25" t="s">
        <v>34</v>
      </c>
      <c r="C6" t="str">
        <f ca="1">GrpC!P$13</f>
        <v>Serbia</v>
      </c>
      <c r="D6" s="25">
        <f ca="1">GrpC!Q$13</f>
        <v>0</v>
      </c>
      <c r="E6" s="25">
        <f ca="1">GrpC!R$13</f>
        <v>0</v>
      </c>
      <c r="F6" s="25">
        <f ca="1">GrpC!S$13</f>
        <v>0</v>
      </c>
      <c r="G6" s="25">
        <f ca="1">GrpC!T$13</f>
        <v>0</v>
      </c>
      <c r="H6" s="25">
        <f ca="1">GrpC!U$13</f>
        <v>0</v>
      </c>
      <c r="I6" s="216">
        <f t="shared" ca="1" si="0"/>
        <v>8.099999999999999E-5</v>
      </c>
      <c r="J6" s="25" t="s">
        <v>27</v>
      </c>
      <c r="K6" s="25"/>
      <c r="L6" s="25">
        <f t="shared" ca="1" si="1"/>
        <v>0</v>
      </c>
      <c r="M6" s="633">
        <f ca="1">100-INDEX(Language!$D$5:$D$62,MATCH($C6,Language!$E$5:$E$62,0),1)</f>
        <v>81</v>
      </c>
    </row>
    <row r="7" spans="1:20" x14ac:dyDescent="0.25">
      <c r="A7" s="25"/>
      <c r="B7" s="25" t="s">
        <v>35</v>
      </c>
      <c r="C7" t="str">
        <f ca="1">GrpD!P$13</f>
        <v>Austria</v>
      </c>
      <c r="D7" s="25">
        <f ca="1">GrpD!Q$13</f>
        <v>0</v>
      </c>
      <c r="E7" s="25">
        <f ca="1">GrpD!R$13</f>
        <v>0</v>
      </c>
      <c r="F7" s="25">
        <f ca="1">GrpD!S$13</f>
        <v>0</v>
      </c>
      <c r="G7" s="25">
        <f ca="1">GrpD!T$13</f>
        <v>0</v>
      </c>
      <c r="H7" s="25">
        <f ca="1">GrpD!U$13</f>
        <v>0</v>
      </c>
      <c r="I7" s="216">
        <f t="shared" ca="1" si="0"/>
        <v>8.8999999999999995E-5</v>
      </c>
      <c r="J7" s="25" t="s">
        <v>31</v>
      </c>
      <c r="K7" s="25"/>
      <c r="L7" s="25">
        <f t="shared" ca="1" si="1"/>
        <v>0</v>
      </c>
      <c r="M7" s="633">
        <f ca="1">100-INDEX(Language!$D$5:$D$62,MATCH($C7,Language!$E$5:$E$62,0),1)</f>
        <v>89</v>
      </c>
    </row>
    <row r="8" spans="1:20" x14ac:dyDescent="0.25">
      <c r="A8" s="25"/>
      <c r="B8" s="25" t="s">
        <v>504</v>
      </c>
      <c r="C8" t="str">
        <f ca="1">GrpE!P$13</f>
        <v>Romania</v>
      </c>
      <c r="D8" s="25">
        <f ca="1">GrpE!Q$13</f>
        <v>0</v>
      </c>
      <c r="E8" s="25">
        <f ca="1">GrpE!R$13</f>
        <v>0</v>
      </c>
      <c r="F8" s="25">
        <f ca="1">GrpE!S$13</f>
        <v>0</v>
      </c>
      <c r="G8" s="25">
        <f ca="1">GrpE!T$13</f>
        <v>0</v>
      </c>
      <c r="H8" s="25">
        <f ca="1">GrpE!U$13</f>
        <v>0</v>
      </c>
      <c r="I8" s="216">
        <f t="shared" ca="1" si="0"/>
        <v>9.2E-5</v>
      </c>
      <c r="J8" s="25" t="s">
        <v>28</v>
      </c>
      <c r="K8" s="25"/>
      <c r="L8" s="25">
        <f t="shared" ca="1" si="1"/>
        <v>0</v>
      </c>
      <c r="M8" s="633">
        <f ca="1">100-INDEX(Language!$D$5:$D$62,MATCH($C8,Language!$E$5:$E$62,0),1)</f>
        <v>92</v>
      </c>
    </row>
    <row r="9" spans="1:20" x14ac:dyDescent="0.25">
      <c r="A9" s="25"/>
      <c r="B9" s="25" t="s">
        <v>505</v>
      </c>
      <c r="C9" t="str">
        <f ca="1">GrpF!P$13</f>
        <v>Portugal</v>
      </c>
      <c r="D9" s="25">
        <f ca="1">GrpF!Q$13</f>
        <v>0</v>
      </c>
      <c r="E9" s="25">
        <f ca="1">GrpF!R$13</f>
        <v>0</v>
      </c>
      <c r="F9" s="25">
        <f ca="1">GrpF!S$13</f>
        <v>0</v>
      </c>
      <c r="G9" s="25">
        <f ca="1">GrpF!T$13</f>
        <v>0</v>
      </c>
      <c r="H9" s="25">
        <f ca="1">GrpF!U$13</f>
        <v>0</v>
      </c>
      <c r="I9" s="216">
        <f t="shared" ca="1" si="0"/>
        <v>9.8999999999999994E-5</v>
      </c>
      <c r="J9" s="25" t="s">
        <v>29</v>
      </c>
      <c r="K9" s="25"/>
      <c r="L9" s="25">
        <f t="shared" ca="1" si="1"/>
        <v>0</v>
      </c>
      <c r="M9" s="633">
        <f ca="1">100-INDEX(Language!$D$5:$D$62,MATCH($C9,Language!$E$5:$E$62,0),1)</f>
        <v>99</v>
      </c>
    </row>
    <row r="10" spans="1:20" ht="15.75" thickBot="1" x14ac:dyDescent="0.3">
      <c r="D10" s="72" t="s">
        <v>616</v>
      </c>
      <c r="E10" s="72" t="s">
        <v>191</v>
      </c>
      <c r="F10" s="218" t="s">
        <v>617</v>
      </c>
      <c r="G10" s="218" t="s">
        <v>618</v>
      </c>
      <c r="H10" s="72" t="s">
        <v>691</v>
      </c>
      <c r="I10" s="218" t="s">
        <v>193</v>
      </c>
      <c r="J10" s="72" t="s">
        <v>554</v>
      </c>
      <c r="K10" s="25"/>
    </row>
    <row r="11" spans="1:20" ht="15.75" thickTop="1" x14ac:dyDescent="0.25">
      <c r="B11" s="267" t="s">
        <v>32</v>
      </c>
      <c r="C11" s="268" t="str">
        <f t="shared" ref="C11:H11" ca="1" si="2">INDEX(C$4:C$9,MATCH($I11,$I$4:$I$9,0))</f>
        <v>Portugal</v>
      </c>
      <c r="D11" s="288">
        <f t="shared" ca="1" si="2"/>
        <v>0</v>
      </c>
      <c r="E11" s="269">
        <f t="shared" ca="1" si="2"/>
        <v>0</v>
      </c>
      <c r="F11" s="282">
        <f t="shared" ca="1" si="2"/>
        <v>0</v>
      </c>
      <c r="G11" s="283">
        <f t="shared" ca="1" si="2"/>
        <v>0</v>
      </c>
      <c r="H11" s="283">
        <f t="shared" ca="1" si="2"/>
        <v>0</v>
      </c>
      <c r="I11" s="270">
        <f ca="1">LARGE($I$4:$I$9,ROW($I4)-3)</f>
        <v>9.8999999999999994E-5</v>
      </c>
      <c r="J11" s="292" t="str">
        <f ca="1">INDEX(J$4:J$9,MATCH($I11,$I$4:$I$9,0))</f>
        <v>F</v>
      </c>
      <c r="K11" s="291"/>
      <c r="L11" s="269">
        <f t="array" aca="1" ref="L11" ca="1">SUM(IF($J$11:$J$14 &lt; $J11,1))</f>
        <v>3</v>
      </c>
      <c r="M11" s="269" t="str">
        <f ca="1">INDEX($J$11:$J$14,MATCH(ROW()-11,$L$11:$L$14,0))</f>
        <v>A</v>
      </c>
      <c r="N11" s="288">
        <f ca="1">D11</f>
        <v>0</v>
      </c>
      <c r="O11" s="279">
        <f ca="1">F11</f>
        <v>0</v>
      </c>
      <c r="P11" s="261" t="s">
        <v>506</v>
      </c>
      <c r="Q11" s="262">
        <f ca="1">G11</f>
        <v>0</v>
      </c>
      <c r="S11" s="25"/>
      <c r="T11" s="25"/>
    </row>
    <row r="12" spans="1:20" x14ac:dyDescent="0.25">
      <c r="B12" s="271" t="s">
        <v>33</v>
      </c>
      <c r="C12" s="272" t="str">
        <f t="shared" ref="C12:C16" ca="1" si="3">INDEX(C$4:C$9,MATCH($I12,$I$4:$I$9,0))</f>
        <v>Hungary</v>
      </c>
      <c r="D12" s="289">
        <f t="shared" ref="D12:H16" ca="1" si="4">INDEX(D$4:D$9,MATCH($I12,$I$4:$I$9,0))</f>
        <v>0</v>
      </c>
      <c r="E12" s="273">
        <f t="shared" ca="1" si="4"/>
        <v>0</v>
      </c>
      <c r="F12" s="284">
        <f t="shared" ca="1" si="4"/>
        <v>0</v>
      </c>
      <c r="G12" s="285">
        <f t="shared" ca="1" si="4"/>
        <v>0</v>
      </c>
      <c r="H12" s="285">
        <f t="shared" ca="1" si="4"/>
        <v>0</v>
      </c>
      <c r="I12" s="274">
        <f t="shared" ref="I12:I16" ca="1" si="5">LARGE($I$4:$I$9,ROW($I5)-3)</f>
        <v>9.3999999999999994E-5</v>
      </c>
      <c r="J12" s="293" t="str">
        <f t="shared" ref="J12:J16" ca="1" si="6">INDEX(J$4:J$9,MATCH($I12,$I$4:$I$9,0))</f>
        <v>A</v>
      </c>
      <c r="K12" s="285"/>
      <c r="L12" s="273">
        <f t="array" aca="1" ref="L12" ca="1">SUM(IF($J$11:$J$14 &lt; $J12,1))</f>
        <v>0</v>
      </c>
      <c r="M12" s="273" t="str">
        <f t="shared" ref="M12:M14" ca="1" si="7">INDEX($J$11:$J$14,MATCH(ROW()-11,$L$11:$L$14,0))</f>
        <v>D</v>
      </c>
      <c r="N12" s="289">
        <f t="shared" ref="N12:N16" ca="1" si="8">D12</f>
        <v>0</v>
      </c>
      <c r="O12" s="280">
        <f t="shared" ref="O12:O16" ca="1" si="9">F12</f>
        <v>0</v>
      </c>
      <c r="P12" s="263" t="s">
        <v>506</v>
      </c>
      <c r="Q12" s="264">
        <f t="shared" ref="Q12:Q16" ca="1" si="10">G12</f>
        <v>0</v>
      </c>
      <c r="S12" s="25"/>
      <c r="T12" s="25"/>
    </row>
    <row r="13" spans="1:20" x14ac:dyDescent="0.25">
      <c r="B13" s="271" t="s">
        <v>34</v>
      </c>
      <c r="C13" s="272" t="str">
        <f t="shared" ca="1" si="3"/>
        <v>Romania</v>
      </c>
      <c r="D13" s="289">
        <f t="shared" ca="1" si="4"/>
        <v>0</v>
      </c>
      <c r="E13" s="273">
        <f t="shared" ca="1" si="4"/>
        <v>0</v>
      </c>
      <c r="F13" s="284">
        <f t="shared" ca="1" si="4"/>
        <v>0</v>
      </c>
      <c r="G13" s="285">
        <f t="shared" ca="1" si="4"/>
        <v>0</v>
      </c>
      <c r="H13" s="285">
        <f t="shared" ca="1" si="4"/>
        <v>0</v>
      </c>
      <c r="I13" s="274">
        <f t="shared" ca="1" si="5"/>
        <v>9.2E-5</v>
      </c>
      <c r="J13" s="293" t="str">
        <f t="shared" ca="1" si="6"/>
        <v>E</v>
      </c>
      <c r="K13" s="285"/>
      <c r="L13" s="273">
        <f t="array" aca="1" ref="L13" ca="1">SUM(IF($J$11:$J$14 &lt; $J13,1))</f>
        <v>2</v>
      </c>
      <c r="M13" s="273" t="str">
        <f t="shared" ca="1" si="7"/>
        <v>E</v>
      </c>
      <c r="N13" s="289">
        <f t="shared" ca="1" si="8"/>
        <v>0</v>
      </c>
      <c r="O13" s="280">
        <f t="shared" ca="1" si="9"/>
        <v>0</v>
      </c>
      <c r="P13" s="263" t="s">
        <v>506</v>
      </c>
      <c r="Q13" s="264">
        <f t="shared" ca="1" si="10"/>
        <v>0</v>
      </c>
      <c r="S13" s="25"/>
      <c r="T13" s="25"/>
    </row>
    <row r="14" spans="1:20" x14ac:dyDescent="0.25">
      <c r="B14" s="271" t="s">
        <v>35</v>
      </c>
      <c r="C14" s="272" t="str">
        <f t="shared" ca="1" si="3"/>
        <v>Austria</v>
      </c>
      <c r="D14" s="289">
        <f t="shared" ca="1" si="4"/>
        <v>0</v>
      </c>
      <c r="E14" s="273">
        <f t="shared" ca="1" si="4"/>
        <v>0</v>
      </c>
      <c r="F14" s="284">
        <f t="shared" ca="1" si="4"/>
        <v>0</v>
      </c>
      <c r="G14" s="285">
        <f t="shared" ca="1" si="4"/>
        <v>0</v>
      </c>
      <c r="H14" s="285">
        <f t="shared" ca="1" si="4"/>
        <v>0</v>
      </c>
      <c r="I14" s="274">
        <f t="shared" ca="1" si="5"/>
        <v>8.8999999999999995E-5</v>
      </c>
      <c r="J14" s="293" t="str">
        <f t="shared" ca="1" si="6"/>
        <v>D</v>
      </c>
      <c r="K14" s="285"/>
      <c r="L14" s="273">
        <f t="array" aca="1" ref="L14" ca="1">SUM(IF($J$11:$J$14 &lt; $J14,1))</f>
        <v>1</v>
      </c>
      <c r="M14" s="273" t="str">
        <f t="shared" ca="1" si="7"/>
        <v>F</v>
      </c>
      <c r="N14" s="289">
        <f t="shared" ca="1" si="8"/>
        <v>0</v>
      </c>
      <c r="O14" s="280">
        <f t="shared" ca="1" si="9"/>
        <v>0</v>
      </c>
      <c r="P14" s="263" t="s">
        <v>506</v>
      </c>
      <c r="Q14" s="264">
        <f t="shared" ca="1" si="10"/>
        <v>0</v>
      </c>
      <c r="S14" s="25"/>
      <c r="T14" s="25"/>
    </row>
    <row r="15" spans="1:20" x14ac:dyDescent="0.25">
      <c r="B15" s="271" t="s">
        <v>504</v>
      </c>
      <c r="C15" s="272" t="str">
        <f t="shared" ca="1" si="3"/>
        <v>Italy</v>
      </c>
      <c r="D15" s="289">
        <f t="shared" ca="1" si="4"/>
        <v>0</v>
      </c>
      <c r="E15" s="273">
        <f t="shared" ca="1" si="4"/>
        <v>0</v>
      </c>
      <c r="F15" s="284">
        <f t="shared" ca="1" si="4"/>
        <v>0</v>
      </c>
      <c r="G15" s="285">
        <f t="shared" ca="1" si="4"/>
        <v>0</v>
      </c>
      <c r="H15" s="285">
        <f t="shared" ca="1" si="4"/>
        <v>0</v>
      </c>
      <c r="I15" s="274">
        <f t="shared" ca="1" si="5"/>
        <v>8.2000000000000001E-5</v>
      </c>
      <c r="J15" s="293" t="str">
        <f t="shared" ca="1" si="6"/>
        <v>B</v>
      </c>
      <c r="K15" s="285"/>
      <c r="L15" s="272"/>
      <c r="M15" s="272"/>
      <c r="N15" s="289">
        <f t="shared" ca="1" si="8"/>
        <v>0</v>
      </c>
      <c r="O15" s="280">
        <f t="shared" ca="1" si="9"/>
        <v>0</v>
      </c>
      <c r="P15" s="263" t="s">
        <v>506</v>
      </c>
      <c r="Q15" s="264">
        <f t="shared" ca="1" si="10"/>
        <v>0</v>
      </c>
    </row>
    <row r="16" spans="1:20" ht="15.75" thickBot="1" x14ac:dyDescent="0.3">
      <c r="B16" s="275" t="s">
        <v>505</v>
      </c>
      <c r="C16" s="276" t="str">
        <f t="shared" ca="1" si="3"/>
        <v>Serbia</v>
      </c>
      <c r="D16" s="290">
        <f t="shared" ca="1" si="4"/>
        <v>0</v>
      </c>
      <c r="E16" s="277">
        <f t="shared" ca="1" si="4"/>
        <v>0</v>
      </c>
      <c r="F16" s="286">
        <f t="shared" ca="1" si="4"/>
        <v>0</v>
      </c>
      <c r="G16" s="287">
        <f t="shared" ca="1" si="4"/>
        <v>0</v>
      </c>
      <c r="H16" s="287">
        <f t="shared" ca="1" si="4"/>
        <v>0</v>
      </c>
      <c r="I16" s="278">
        <f t="shared" ca="1" si="5"/>
        <v>8.099999999999999E-5</v>
      </c>
      <c r="J16" s="294" t="str">
        <f t="shared" ca="1" si="6"/>
        <v>C</v>
      </c>
      <c r="K16" s="287"/>
      <c r="L16" s="276"/>
      <c r="M16" s="276"/>
      <c r="N16" s="290">
        <f t="shared" ca="1" si="8"/>
        <v>0</v>
      </c>
      <c r="O16" s="281">
        <f t="shared" ca="1" si="9"/>
        <v>0</v>
      </c>
      <c r="P16" s="265" t="s">
        <v>506</v>
      </c>
      <c r="Q16" s="266">
        <f t="shared" ca="1" si="10"/>
        <v>0</v>
      </c>
    </row>
    <row r="17" spans="4:13" ht="15.75" thickTop="1" x14ac:dyDescent="0.25">
      <c r="M17" s="231"/>
    </row>
    <row r="18" spans="4:13" x14ac:dyDescent="0.25">
      <c r="D18" s="25"/>
      <c r="E18" s="25"/>
      <c r="F18" s="25"/>
      <c r="G18" s="980" t="s">
        <v>561</v>
      </c>
      <c r="H18" s="980"/>
      <c r="I18" s="980"/>
      <c r="J18" s="25" t="str">
        <f ca="1">M11&amp;" "&amp;M12&amp;" "&amp;M13&amp;" "&amp;M14</f>
        <v>A D E F</v>
      </c>
      <c r="K18" s="25"/>
      <c r="L18" s="25"/>
      <c r="M18" s="25"/>
    </row>
    <row r="19" spans="4:13" x14ac:dyDescent="0.25">
      <c r="D19" s="25"/>
      <c r="E19" s="25"/>
      <c r="F19" s="25"/>
      <c r="G19" s="25"/>
      <c r="H19" s="25"/>
      <c r="J19" s="25"/>
      <c r="K19" s="25"/>
      <c r="L19" s="25"/>
      <c r="M19" s="25"/>
    </row>
    <row r="21" spans="4:13" x14ac:dyDescent="0.25">
      <c r="I21" s="260" t="s">
        <v>1131</v>
      </c>
      <c r="J21" s="48">
        <f ca="1">IF(AND(TRUNC($I$14,4)=TRUNC($I$15,4),Distinctness!$G$13&gt;0),1,0)</f>
        <v>0</v>
      </c>
    </row>
  </sheetData>
  <mergeCells count="1">
    <mergeCell ref="G18:I18"/>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E41"/>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984" t="str">
        <f>Language!$E$91</f>
        <v>Groups</v>
      </c>
      <c r="C2" s="984"/>
      <c r="D2" s="984"/>
    </row>
    <row r="3" spans="2:4" ht="15.75" thickBot="1" x14ac:dyDescent="0.3"/>
    <row r="4" spans="2:4" ht="15.75" thickTop="1" x14ac:dyDescent="0.25">
      <c r="B4" s="988" t="s">
        <v>372</v>
      </c>
      <c r="C4" s="1001" t="s">
        <v>371</v>
      </c>
      <c r="D4" s="1003" t="s">
        <v>370</v>
      </c>
    </row>
    <row r="5" spans="2:4" x14ac:dyDescent="0.25">
      <c r="B5" s="1000"/>
      <c r="C5" s="1002"/>
      <c r="D5" s="1004"/>
    </row>
    <row r="6" spans="2:4" ht="15.75" x14ac:dyDescent="0.25">
      <c r="B6" s="136"/>
      <c r="C6" s="190"/>
      <c r="D6" s="191" t="s">
        <v>30</v>
      </c>
    </row>
    <row r="7" spans="2:4" x14ac:dyDescent="0.25">
      <c r="B7" s="137" t="s">
        <v>170</v>
      </c>
      <c r="C7" s="320">
        <v>54</v>
      </c>
      <c r="D7" s="188" t="str">
        <f>VLOOKUP($C7,Language!$D$5:$E$63,2,0)</f>
        <v>Germany</v>
      </c>
    </row>
    <row r="8" spans="2:4" x14ac:dyDescent="0.25">
      <c r="B8" s="137" t="s">
        <v>171</v>
      </c>
      <c r="C8" s="321">
        <v>13</v>
      </c>
      <c r="D8" s="188" t="str">
        <f>VLOOKUP($C8,Language!$D$5:$E$63,2,0)</f>
        <v>Scotland</v>
      </c>
    </row>
    <row r="9" spans="2:4" x14ac:dyDescent="0.25">
      <c r="B9" s="137" t="s">
        <v>172</v>
      </c>
      <c r="C9" s="321">
        <v>6</v>
      </c>
      <c r="D9" s="188" t="str">
        <f>VLOOKUP($C9,Language!$D$5:$E$63,2,0)</f>
        <v>Hungary</v>
      </c>
    </row>
    <row r="10" spans="2:4" x14ac:dyDescent="0.25">
      <c r="B10" s="138" t="s">
        <v>173</v>
      </c>
      <c r="C10" s="320">
        <v>20</v>
      </c>
      <c r="D10" s="188" t="str">
        <f>VLOOKUP($C10,Language!$D$5:$E$63,2,0)</f>
        <v>Switzerland</v>
      </c>
    </row>
    <row r="11" spans="2:4" ht="15.75" x14ac:dyDescent="0.25">
      <c r="B11" s="139"/>
      <c r="C11" s="190"/>
      <c r="D11" s="191" t="s">
        <v>26</v>
      </c>
    </row>
    <row r="12" spans="2:4" x14ac:dyDescent="0.25">
      <c r="B12" s="137" t="s">
        <v>174</v>
      </c>
      <c r="C12" s="321">
        <v>3</v>
      </c>
      <c r="D12" s="188" t="str">
        <f>VLOOKUP($C12,Language!$D$5:$E$63,2,0)</f>
        <v>Spain</v>
      </c>
    </row>
    <row r="13" spans="2:4" x14ac:dyDescent="0.25">
      <c r="B13" s="137" t="s">
        <v>175</v>
      </c>
      <c r="C13" s="320">
        <v>14</v>
      </c>
      <c r="D13" s="188" t="str">
        <f>VLOOKUP($C13,Language!$D$5:$E$63,2,0)</f>
        <v>Croatia</v>
      </c>
    </row>
    <row r="14" spans="2:4" x14ac:dyDescent="0.25">
      <c r="B14" s="137" t="s">
        <v>176</v>
      </c>
      <c r="C14" s="321">
        <v>18</v>
      </c>
      <c r="D14" s="188" t="str">
        <f>VLOOKUP($C14,Language!$D$5:$E$63,2,0)</f>
        <v>Italy</v>
      </c>
    </row>
    <row r="15" spans="2:4" x14ac:dyDescent="0.25">
      <c r="B15" s="138" t="s">
        <v>177</v>
      </c>
      <c r="C15" s="321">
        <v>10</v>
      </c>
      <c r="D15" s="188" t="str">
        <f>VLOOKUP($C15,Language!$D$5:$E$63,2,0)</f>
        <v>Albania</v>
      </c>
    </row>
    <row r="16" spans="2:4" ht="15.75" x14ac:dyDescent="0.25">
      <c r="B16" s="139"/>
      <c r="C16" s="190"/>
      <c r="D16" s="191" t="s">
        <v>27</v>
      </c>
    </row>
    <row r="17" spans="2:4" x14ac:dyDescent="0.25">
      <c r="B17" s="137" t="s">
        <v>178</v>
      </c>
      <c r="C17" s="321">
        <v>15</v>
      </c>
      <c r="D17" s="188" t="str">
        <f>VLOOKUP($C17,Language!$D$5:$E$63,2,0)</f>
        <v>Slovenia</v>
      </c>
    </row>
    <row r="18" spans="2:4" x14ac:dyDescent="0.25">
      <c r="B18" s="137" t="s">
        <v>179</v>
      </c>
      <c r="C18" s="321">
        <v>9</v>
      </c>
      <c r="D18" s="188" t="str">
        <f>VLOOKUP($C18,Language!$D$5:$E$63,2,0)</f>
        <v>Denmark</v>
      </c>
    </row>
    <row r="19" spans="2:4" x14ac:dyDescent="0.25">
      <c r="B19" s="137" t="s">
        <v>180</v>
      </c>
      <c r="C19" s="321">
        <v>19</v>
      </c>
      <c r="D19" s="188" t="str">
        <f>VLOOKUP($C19,Language!$D$5:$E$63,2,0)</f>
        <v>Serbia</v>
      </c>
    </row>
    <row r="20" spans="2:4" x14ac:dyDescent="0.25">
      <c r="B20" s="138" t="s">
        <v>181</v>
      </c>
      <c r="C20" s="321">
        <v>5</v>
      </c>
      <c r="D20" s="188" t="str">
        <f>VLOOKUP($C20,Language!$D$5:$E$63,2,0)</f>
        <v>England</v>
      </c>
    </row>
    <row r="21" spans="2:4" ht="15.75" x14ac:dyDescent="0.25">
      <c r="B21" s="139"/>
      <c r="C21" s="190"/>
      <c r="D21" s="191" t="s">
        <v>31</v>
      </c>
    </row>
    <row r="22" spans="2:4" x14ac:dyDescent="0.25">
      <c r="B22" s="137" t="s">
        <v>182</v>
      </c>
      <c r="C22" s="321">
        <v>26</v>
      </c>
      <c r="D22" s="188" t="str">
        <f>VLOOKUP($C22,Language!$D$5:$E$63,2,0)</f>
        <v>Poland</v>
      </c>
    </row>
    <row r="23" spans="2:4" x14ac:dyDescent="0.25">
      <c r="B23" s="137" t="s">
        <v>183</v>
      </c>
      <c r="C23" s="321">
        <v>12</v>
      </c>
      <c r="D23" s="188" t="str">
        <f>VLOOKUP($C23,Language!$D$5:$E$63,2,0)</f>
        <v>Netherlands</v>
      </c>
    </row>
    <row r="24" spans="2:4" x14ac:dyDescent="0.25">
      <c r="B24" s="137" t="s">
        <v>184</v>
      </c>
      <c r="C24" s="321">
        <v>11</v>
      </c>
      <c r="D24" s="188" t="str">
        <f>VLOOKUP($C24,Language!$D$5:$E$63,2,0)</f>
        <v>Austria</v>
      </c>
    </row>
    <row r="25" spans="2:4" x14ac:dyDescent="0.25">
      <c r="B25" s="138" t="s">
        <v>185</v>
      </c>
      <c r="C25" s="320">
        <v>2</v>
      </c>
      <c r="D25" s="188" t="str">
        <f>VLOOKUP($C25,Language!$D$5:$E$63,2,0)</f>
        <v>France</v>
      </c>
    </row>
    <row r="26" spans="2:4" ht="15.75" x14ac:dyDescent="0.25">
      <c r="B26" s="139"/>
      <c r="C26" s="190"/>
      <c r="D26" s="191" t="s">
        <v>28</v>
      </c>
    </row>
    <row r="27" spans="2:4" x14ac:dyDescent="0.25">
      <c r="B27" s="137" t="s">
        <v>186</v>
      </c>
      <c r="C27" s="321">
        <v>4</v>
      </c>
      <c r="D27" s="188" t="str">
        <f>VLOOKUP($C27,Language!$D$5:$E$63,2,0)</f>
        <v>Belgium</v>
      </c>
    </row>
    <row r="28" spans="2:4" x14ac:dyDescent="0.25">
      <c r="B28" s="137" t="s">
        <v>187</v>
      </c>
      <c r="C28" s="320">
        <v>16</v>
      </c>
      <c r="D28" s="188" t="str">
        <f>VLOOKUP($C28,Language!$D$5:$E$63,2,0)</f>
        <v>Slovakia</v>
      </c>
    </row>
    <row r="29" spans="2:4" x14ac:dyDescent="0.25">
      <c r="B29" s="137" t="s">
        <v>188</v>
      </c>
      <c r="C29" s="321">
        <v>8</v>
      </c>
      <c r="D29" s="188" t="str">
        <f>VLOOKUP($C29,Language!$D$5:$E$63,2,0)</f>
        <v>Romania</v>
      </c>
    </row>
    <row r="30" spans="2:4" x14ac:dyDescent="0.25">
      <c r="B30" s="138" t="s">
        <v>189</v>
      </c>
      <c r="C30" s="320">
        <v>21</v>
      </c>
      <c r="D30" s="188" t="str">
        <f>VLOOKUP($C30,Language!$D$5:$E$63,2,0)</f>
        <v>Ukraine</v>
      </c>
    </row>
    <row r="31" spans="2:4" ht="15.75" x14ac:dyDescent="0.25">
      <c r="B31" s="139"/>
      <c r="C31" s="190"/>
      <c r="D31" s="191" t="s">
        <v>29</v>
      </c>
    </row>
    <row r="32" spans="2:4" x14ac:dyDescent="0.25">
      <c r="B32" s="137" t="s">
        <v>261</v>
      </c>
      <c r="C32" s="320">
        <v>7</v>
      </c>
      <c r="D32" s="188" t="str">
        <f>VLOOKUP($C32,Language!$D$5:$E$63,2,0)</f>
        <v>Türkiye</v>
      </c>
    </row>
    <row r="33" spans="2:4" x14ac:dyDescent="0.25">
      <c r="B33" s="137" t="s">
        <v>262</v>
      </c>
      <c r="C33" s="321">
        <v>34</v>
      </c>
      <c r="D33" s="188" t="str">
        <f>VLOOKUP($C33,Language!$D$5:$E$63,2,0)</f>
        <v>Georgia</v>
      </c>
    </row>
    <row r="34" spans="2:4" x14ac:dyDescent="0.25">
      <c r="B34" s="137" t="s">
        <v>263</v>
      </c>
      <c r="C34" s="320">
        <v>1</v>
      </c>
      <c r="D34" s="188" t="str">
        <f>VLOOKUP($C34,Language!$D$5:$E$63,2,0)</f>
        <v>Portugal</v>
      </c>
    </row>
    <row r="35" spans="2:4" ht="15.75" thickBot="1" x14ac:dyDescent="0.3">
      <c r="B35" s="140" t="s">
        <v>264</v>
      </c>
      <c r="C35" s="322">
        <v>17</v>
      </c>
      <c r="D35" s="232" t="str">
        <f>VLOOKUP($C35,Language!$D$5:$E$63,2,0)</f>
        <v>Czechia</v>
      </c>
    </row>
    <row r="36" spans="2:4" ht="15.75" thickTop="1" x14ac:dyDescent="0.25"/>
    <row r="37" spans="2:4" x14ac:dyDescent="0.25"/>
    <row r="38" spans="2:4" x14ac:dyDescent="0.25"/>
    <row r="39" spans="2:4" x14ac:dyDescent="0.25"/>
    <row r="40" spans="2:4" x14ac:dyDescent="0.25"/>
    <row r="41" spans="2:4" x14ac:dyDescent="0.25"/>
  </sheetData>
  <sheetProtection sheet="1" objects="1" scenarios="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dimension ref="A1:O61"/>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25" customWidth="1"/>
    <col min="4" max="4" width="9.28515625" style="25"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25" customWidth="1"/>
    <col min="14" max="14" width="23" style="25" customWidth="1"/>
    <col min="15" max="15" width="4.7109375" style="25" customWidth="1"/>
    <col min="16" max="16384" width="11.42578125" hidden="1"/>
  </cols>
  <sheetData>
    <row r="1" spans="1:14" ht="28.5" x14ac:dyDescent="0.45">
      <c r="A1" s="126"/>
      <c r="B1" s="976" t="str">
        <f>Language!$E$88</f>
        <v>Matches</v>
      </c>
      <c r="C1" s="976"/>
      <c r="D1" s="976"/>
      <c r="E1" s="976"/>
      <c r="F1" s="976"/>
      <c r="G1" s="976"/>
      <c r="H1" s="976"/>
      <c r="I1" s="976"/>
      <c r="J1" s="976"/>
    </row>
    <row r="2" spans="1:14" ht="18.75" customHeight="1" thickBot="1" x14ac:dyDescent="0.5">
      <c r="A2" s="125"/>
      <c r="B2" s="78"/>
      <c r="C2" s="78"/>
      <c r="D2" s="78"/>
      <c r="E2" s="78"/>
      <c r="F2" s="78"/>
      <c r="G2" s="78"/>
      <c r="H2" s="78"/>
      <c r="I2" s="78"/>
      <c r="J2" s="78"/>
    </row>
    <row r="3" spans="1:14" ht="30" customHeight="1" thickTop="1" thickBot="1" x14ac:dyDescent="0.3">
      <c r="A3" s="125"/>
      <c r="B3" s="124" t="s">
        <v>363</v>
      </c>
      <c r="C3" s="1005" t="s">
        <v>311</v>
      </c>
      <c r="D3" s="1005"/>
      <c r="E3" s="114" t="s">
        <v>368</v>
      </c>
      <c r="F3" s="114" t="s">
        <v>280</v>
      </c>
      <c r="G3" s="164" t="s">
        <v>361</v>
      </c>
      <c r="H3" s="114" t="s">
        <v>362</v>
      </c>
      <c r="I3" s="114" t="s">
        <v>277</v>
      </c>
      <c r="J3" s="114" t="s">
        <v>278</v>
      </c>
      <c r="K3" s="115" t="s">
        <v>369</v>
      </c>
    </row>
    <row r="4" spans="1:14" x14ac:dyDescent="0.25">
      <c r="B4" s="174">
        <v>1</v>
      </c>
      <c r="C4" s="170" t="s">
        <v>170</v>
      </c>
      <c r="D4" s="171" t="s">
        <v>171</v>
      </c>
      <c r="E4" s="323">
        <v>45457.875</v>
      </c>
      <c r="F4" s="87">
        <f>E4-VLOOKUP(TimeZone!$L$5,TimeZone!$C$4:$E$39,3,0)+VLOOKUP(TimeZone!$H$1,TimeZone!$C$4:$E$39,3,0)</f>
        <v>45457.875</v>
      </c>
      <c r="G4" s="326">
        <v>10</v>
      </c>
      <c r="H4" s="122" t="str">
        <f>IFERROR(VLOOKUP($G4,Language!$D$66:$E$81,2,0),"")</f>
        <v>Munich</v>
      </c>
      <c r="I4" s="122" t="str">
        <f>VLOOKUP(C4,Groups!$B$7:$D$35,3,0)</f>
        <v>Germany</v>
      </c>
      <c r="J4" s="122" t="str">
        <f>VLOOKUP(D4,Groups!$B$7:$D$35,3,0)</f>
        <v>Scotland</v>
      </c>
      <c r="K4" s="116"/>
      <c r="N4" s="110"/>
    </row>
    <row r="5" spans="1:14" x14ac:dyDescent="0.25">
      <c r="B5" s="174">
        <v>2</v>
      </c>
      <c r="C5" s="170" t="s">
        <v>172</v>
      </c>
      <c r="D5" s="171" t="s">
        <v>173</v>
      </c>
      <c r="E5" s="323">
        <v>45458.625</v>
      </c>
      <c r="F5" s="87">
        <f>E5-VLOOKUP(TimeZone!$L$5,TimeZone!$C$4:$E$39,3,0)+VLOOKUP(TimeZone!$H$1,TimeZone!$C$4:$E$39,3,0)</f>
        <v>45458.625</v>
      </c>
      <c r="G5" s="328">
        <v>7</v>
      </c>
      <c r="H5" s="122" t="str">
        <f>IFERROR(VLOOKUP($G5,Language!$D$66:$E$81,2,0),"")</f>
        <v>Cologne</v>
      </c>
      <c r="I5" s="122" t="str">
        <f>VLOOKUP(C5,Groups!$B$7:$D$35,3,0)</f>
        <v>Hungary</v>
      </c>
      <c r="J5" s="122" t="str">
        <f>VLOOKUP(D5,Groups!$B$7:$D$35,3,0)</f>
        <v>Switzerland</v>
      </c>
      <c r="K5" s="116"/>
    </row>
    <row r="6" spans="1:14" x14ac:dyDescent="0.25">
      <c r="B6" s="174">
        <v>3</v>
      </c>
      <c r="C6" s="170" t="s">
        <v>174</v>
      </c>
      <c r="D6" s="171" t="s">
        <v>175</v>
      </c>
      <c r="E6" s="323">
        <v>45458.75</v>
      </c>
      <c r="F6" s="87">
        <f>E6-VLOOKUP(TimeZone!$L$5,TimeZone!$C$4:$E$39,3,0)+VLOOKUP(TimeZone!$H$1,TimeZone!$C$4:$E$39,3,0)</f>
        <v>45458.75</v>
      </c>
      <c r="G6" s="328">
        <v>1</v>
      </c>
      <c r="H6" s="122" t="str">
        <f>IFERROR(VLOOKUP($G6,Language!$D$66:$E$81,2,0),"")</f>
        <v>Berlin</v>
      </c>
      <c r="I6" s="122" t="str">
        <f>VLOOKUP(C6,Groups!$B$7:$D$35,3,0)</f>
        <v>Spain</v>
      </c>
      <c r="J6" s="122" t="str">
        <f>VLOOKUP(D6,Groups!$B$7:$D$35,3,0)</f>
        <v>Croatia</v>
      </c>
      <c r="K6" s="116"/>
    </row>
    <row r="7" spans="1:14" x14ac:dyDescent="0.25">
      <c r="B7" s="174">
        <v>4</v>
      </c>
      <c r="C7" s="170" t="s">
        <v>176</v>
      </c>
      <c r="D7" s="171" t="s">
        <v>177</v>
      </c>
      <c r="E7" s="323">
        <v>45458.875</v>
      </c>
      <c r="F7" s="87">
        <f>E7-VLOOKUP(TimeZone!$L$5,TimeZone!$C$4:$E$39,3,0)+VLOOKUP(TimeZone!$H$1,TimeZone!$C$4:$E$39,3,0)</f>
        <v>45458.875</v>
      </c>
      <c r="G7" s="328">
        <v>4</v>
      </c>
      <c r="H7" s="122" t="str">
        <f>IFERROR(VLOOKUP($G7,Language!$D$66:$E$81,2,0),"")</f>
        <v>Dortmund</v>
      </c>
      <c r="I7" s="122" t="str">
        <f>VLOOKUP(C7,Groups!$B$7:$D$35,3,0)</f>
        <v>Italy</v>
      </c>
      <c r="J7" s="122" t="str">
        <f>VLOOKUP(D7,Groups!$B$7:$D$35,3,0)</f>
        <v>Albania</v>
      </c>
      <c r="K7" s="116"/>
    </row>
    <row r="8" spans="1:14" x14ac:dyDescent="0.25">
      <c r="B8" s="174">
        <v>5</v>
      </c>
      <c r="C8" s="170" t="s">
        <v>180</v>
      </c>
      <c r="D8" s="171" t="s">
        <v>181</v>
      </c>
      <c r="E8" s="323">
        <v>45459.875</v>
      </c>
      <c r="F8" s="87">
        <f>E8-VLOOKUP(TimeZone!$L$5,TimeZone!$C$4:$E$39,3,0)+VLOOKUP(TimeZone!$H$1,TimeZone!$C$4:$E$39,3,0)</f>
        <v>45459.875</v>
      </c>
      <c r="G8" s="328">
        <v>5</v>
      </c>
      <c r="H8" s="122" t="str">
        <f>IFERROR(VLOOKUP($G8,Language!$D$66:$E$81,2,0),"")</f>
        <v>Gelsenkirchen</v>
      </c>
      <c r="I8" s="122" t="str">
        <f>VLOOKUP(C8,Groups!$B$7:$D$35,3,0)</f>
        <v>Serbia</v>
      </c>
      <c r="J8" s="122" t="str">
        <f>VLOOKUP(D8,Groups!$B$7:$D$35,3,0)</f>
        <v>England</v>
      </c>
      <c r="K8" s="116"/>
    </row>
    <row r="9" spans="1:14" x14ac:dyDescent="0.25">
      <c r="B9" s="174">
        <v>6</v>
      </c>
      <c r="C9" s="170" t="s">
        <v>178</v>
      </c>
      <c r="D9" s="171" t="s">
        <v>179</v>
      </c>
      <c r="E9" s="323">
        <v>45459.75</v>
      </c>
      <c r="F9" s="87">
        <f>E9-VLOOKUP(TimeZone!$L$5,TimeZone!$C$4:$E$39,3,0)+VLOOKUP(TimeZone!$H$1,TimeZone!$C$4:$E$39,3,0)</f>
        <v>45459.75</v>
      </c>
      <c r="G9" s="328">
        <v>9</v>
      </c>
      <c r="H9" s="122" t="str">
        <f>IFERROR(VLOOKUP($G9,Language!$D$66:$E$81,2,0),"")</f>
        <v>Stuttgart</v>
      </c>
      <c r="I9" s="122" t="str">
        <f>VLOOKUP(C9,Groups!$B$7:$D$35,3,0)</f>
        <v>Slovenia</v>
      </c>
      <c r="J9" s="122" t="str">
        <f>VLOOKUP(D9,Groups!$B$7:$D$35,3,0)</f>
        <v>Denmark</v>
      </c>
      <c r="K9" s="116"/>
    </row>
    <row r="10" spans="1:14" x14ac:dyDescent="0.25">
      <c r="B10" s="174">
        <v>7</v>
      </c>
      <c r="C10" s="170" t="s">
        <v>182</v>
      </c>
      <c r="D10" s="171" t="s">
        <v>183</v>
      </c>
      <c r="E10" s="323">
        <v>45459.625</v>
      </c>
      <c r="F10" s="87">
        <f>E10-VLOOKUP(TimeZone!$L$5,TimeZone!$C$4:$E$39,3,0)+VLOOKUP(TimeZone!$H$1,TimeZone!$C$4:$E$39,3,0)</f>
        <v>45459.625</v>
      </c>
      <c r="G10" s="328">
        <v>3</v>
      </c>
      <c r="H10" s="122" t="str">
        <f>IFERROR(VLOOKUP($G10,Language!$D$66:$E$81,2,0),"")</f>
        <v>Hamburg</v>
      </c>
      <c r="I10" s="122" t="str">
        <f>VLOOKUP(C10,Groups!$B$7:$D$35,3,0)</f>
        <v>Poland</v>
      </c>
      <c r="J10" s="122" t="str">
        <f>VLOOKUP(D10,Groups!$B$7:$D$35,3,0)</f>
        <v>Netherlands</v>
      </c>
      <c r="K10" s="116"/>
    </row>
    <row r="11" spans="1:14" x14ac:dyDescent="0.25">
      <c r="B11" s="174">
        <v>8</v>
      </c>
      <c r="C11" s="170" t="s">
        <v>184</v>
      </c>
      <c r="D11" s="171" t="s">
        <v>185</v>
      </c>
      <c r="E11" s="323">
        <v>45460.875</v>
      </c>
      <c r="F11" s="87">
        <f>E11-VLOOKUP(TimeZone!$L$5,TimeZone!$C$4:$E$39,3,0)+VLOOKUP(TimeZone!$H$1,TimeZone!$C$4:$E$39,3,0)</f>
        <v>45460.875</v>
      </c>
      <c r="G11" s="328">
        <v>6</v>
      </c>
      <c r="H11" s="122" t="str">
        <f>IFERROR(VLOOKUP($G11,Language!$D$66:$E$81,2,0),"")</f>
        <v>Dusseldorf</v>
      </c>
      <c r="I11" s="122" t="str">
        <f>VLOOKUP(C11,Groups!$B$7:$D$35,3,0)</f>
        <v>Austria</v>
      </c>
      <c r="J11" s="122" t="str">
        <f>VLOOKUP(D11,Groups!$B$7:$D$35,3,0)</f>
        <v>France</v>
      </c>
      <c r="K11" s="116"/>
    </row>
    <row r="12" spans="1:14" x14ac:dyDescent="0.25">
      <c r="B12" s="174">
        <v>9</v>
      </c>
      <c r="C12" s="170" t="s">
        <v>186</v>
      </c>
      <c r="D12" s="171" t="s">
        <v>187</v>
      </c>
      <c r="E12" s="323">
        <v>45460.75</v>
      </c>
      <c r="F12" s="87">
        <f>E12-VLOOKUP(TimeZone!$L$5,TimeZone!$C$4:$E$39,3,0)+VLOOKUP(TimeZone!$H$1,TimeZone!$C$4:$E$39,3,0)</f>
        <v>45460.75</v>
      </c>
      <c r="G12" s="328">
        <v>8</v>
      </c>
      <c r="H12" s="122" t="str">
        <f>IFERROR(VLOOKUP($G12,Language!$D$66:$E$81,2,0),"")</f>
        <v>Frankfurt</v>
      </c>
      <c r="I12" s="122" t="str">
        <f>VLOOKUP(C12,Groups!$B$7:$D$35,3,0)</f>
        <v>Belgium</v>
      </c>
      <c r="J12" s="122" t="str">
        <f>VLOOKUP(D12,Groups!$B$7:$D$35,3,0)</f>
        <v>Slovakia</v>
      </c>
      <c r="K12" s="116"/>
    </row>
    <row r="13" spans="1:14" x14ac:dyDescent="0.25">
      <c r="B13" s="174">
        <v>10</v>
      </c>
      <c r="C13" s="170" t="s">
        <v>188</v>
      </c>
      <c r="D13" s="171" t="s">
        <v>189</v>
      </c>
      <c r="E13" s="323">
        <v>45460.625</v>
      </c>
      <c r="F13" s="87">
        <f>E13-VLOOKUP(TimeZone!$L$5,TimeZone!$C$4:$E$39,3,0)+VLOOKUP(TimeZone!$H$1,TimeZone!$C$4:$E$39,3,0)</f>
        <v>45460.625</v>
      </c>
      <c r="G13" s="328">
        <v>10</v>
      </c>
      <c r="H13" s="122" t="str">
        <f>IFERROR(VLOOKUP($G13,Language!$D$66:$E$81,2,0),"")</f>
        <v>Munich</v>
      </c>
      <c r="I13" s="122" t="str">
        <f>VLOOKUP(C13,Groups!$B$7:$D$35,3,0)</f>
        <v>Romania</v>
      </c>
      <c r="J13" s="122" t="str">
        <f>VLOOKUP(D13,Groups!$B$7:$D$35,3,0)</f>
        <v>Ukraine</v>
      </c>
      <c r="K13" s="116"/>
    </row>
    <row r="14" spans="1:14" x14ac:dyDescent="0.25">
      <c r="B14" s="174">
        <v>11</v>
      </c>
      <c r="C14" s="170" t="s">
        <v>261</v>
      </c>
      <c r="D14" s="171" t="s">
        <v>262</v>
      </c>
      <c r="E14" s="323">
        <v>45461.75</v>
      </c>
      <c r="F14" s="87">
        <f>E14-VLOOKUP(TimeZone!$L$5,TimeZone!$C$4:$E$39,3,0)+VLOOKUP(TimeZone!$H$1,TimeZone!$C$4:$E$39,3,0)</f>
        <v>45461.75</v>
      </c>
      <c r="G14" s="328">
        <v>4</v>
      </c>
      <c r="H14" s="122" t="str">
        <f>IFERROR(VLOOKUP($G14,Language!$D$66:$E$81,2,0),"")</f>
        <v>Dortmund</v>
      </c>
      <c r="I14" s="122" t="str">
        <f>VLOOKUP(C14,Groups!$B$7:$D$35,3,0)</f>
        <v>Türkiye</v>
      </c>
      <c r="J14" s="122" t="str">
        <f>VLOOKUP(D14,Groups!$B$7:$D$35,3,0)</f>
        <v>Georgia</v>
      </c>
      <c r="K14" s="116"/>
    </row>
    <row r="15" spans="1:14" x14ac:dyDescent="0.25">
      <c r="B15" s="174">
        <v>12</v>
      </c>
      <c r="C15" s="170" t="s">
        <v>263</v>
      </c>
      <c r="D15" s="171" t="s">
        <v>264</v>
      </c>
      <c r="E15" s="323">
        <v>45461.875</v>
      </c>
      <c r="F15" s="87">
        <f>E15-VLOOKUP(TimeZone!$L$5,TimeZone!$C$4:$E$39,3,0)+VLOOKUP(TimeZone!$H$1,TimeZone!$C$4:$E$39,3,0)</f>
        <v>45461.875</v>
      </c>
      <c r="G15" s="328">
        <v>2</v>
      </c>
      <c r="H15" s="122" t="str">
        <f>IFERROR(VLOOKUP($G15,Language!$D$66:$E$81,2,0),"")</f>
        <v>Leipzig</v>
      </c>
      <c r="I15" s="122" t="str">
        <f>VLOOKUP(C15,Groups!$B$7:$D$35,3,0)</f>
        <v>Portugal</v>
      </c>
      <c r="J15" s="122" t="str">
        <f>VLOOKUP(D15,Groups!$B$7:$D$35,3,0)</f>
        <v>Czechia</v>
      </c>
      <c r="K15" s="116"/>
    </row>
    <row r="16" spans="1:14" x14ac:dyDescent="0.25">
      <c r="B16" s="174">
        <v>13</v>
      </c>
      <c r="C16" s="170" t="s">
        <v>171</v>
      </c>
      <c r="D16" s="171" t="s">
        <v>173</v>
      </c>
      <c r="E16" s="323">
        <v>45462.875</v>
      </c>
      <c r="F16" s="87">
        <f>E16-VLOOKUP(TimeZone!$L$5,TimeZone!$C$4:$E$39,3,0)+VLOOKUP(TimeZone!$H$1,TimeZone!$C$4:$E$39,3,0)</f>
        <v>45462.875</v>
      </c>
      <c r="G16" s="328">
        <v>7</v>
      </c>
      <c r="H16" s="122" t="str">
        <f>IFERROR(VLOOKUP($G16,Language!$D$66:$E$81,2,0),"")</f>
        <v>Cologne</v>
      </c>
      <c r="I16" s="122" t="str">
        <f>VLOOKUP(C16,Groups!$B$7:$D$35,3,0)</f>
        <v>Scotland</v>
      </c>
      <c r="J16" s="122" t="str">
        <f>VLOOKUP(D16,Groups!$B$7:$D$35,3,0)</f>
        <v>Switzerland</v>
      </c>
      <c r="K16" s="116"/>
    </row>
    <row r="17" spans="2:11" x14ac:dyDescent="0.25">
      <c r="B17" s="174">
        <v>14</v>
      </c>
      <c r="C17" s="170" t="s">
        <v>170</v>
      </c>
      <c r="D17" s="171" t="s">
        <v>172</v>
      </c>
      <c r="E17" s="323">
        <v>45462.75</v>
      </c>
      <c r="F17" s="87">
        <f>E17-VLOOKUP(TimeZone!$L$5,TimeZone!$C$4:$E$39,3,0)+VLOOKUP(TimeZone!$H$1,TimeZone!$C$4:$E$39,3,0)</f>
        <v>45462.75</v>
      </c>
      <c r="G17" s="328">
        <v>9</v>
      </c>
      <c r="H17" s="122" t="str">
        <f>IFERROR(VLOOKUP($G17,Language!$D$66:$E$81,2,0),"")</f>
        <v>Stuttgart</v>
      </c>
      <c r="I17" s="122" t="str">
        <f>VLOOKUP(C17,Groups!$B$7:$D$35,3,0)</f>
        <v>Germany</v>
      </c>
      <c r="J17" s="122" t="str">
        <f>VLOOKUP(D17,Groups!$B$7:$D$35,3,0)</f>
        <v>Hungary</v>
      </c>
      <c r="K17" s="116"/>
    </row>
    <row r="18" spans="2:11" x14ac:dyDescent="0.25">
      <c r="B18" s="174">
        <v>15</v>
      </c>
      <c r="C18" s="170" t="s">
        <v>175</v>
      </c>
      <c r="D18" s="171" t="s">
        <v>177</v>
      </c>
      <c r="E18" s="323">
        <v>45462.625</v>
      </c>
      <c r="F18" s="87">
        <f>E18-VLOOKUP(TimeZone!$L$5,TimeZone!$C$4:$E$39,3,0)+VLOOKUP(TimeZone!$H$1,TimeZone!$C$4:$E$39,3,0)</f>
        <v>45462.625</v>
      </c>
      <c r="G18" s="328">
        <v>3</v>
      </c>
      <c r="H18" s="122" t="str">
        <f>IFERROR(VLOOKUP($G18,Language!$D$66:$E$81,2,0),"")</f>
        <v>Hamburg</v>
      </c>
      <c r="I18" s="122" t="str">
        <f>VLOOKUP(C18,Groups!$B$7:$D$35,3,0)</f>
        <v>Croatia</v>
      </c>
      <c r="J18" s="122" t="str">
        <f>VLOOKUP(D18,Groups!$B$7:$D$35,3,0)</f>
        <v>Albania</v>
      </c>
      <c r="K18" s="116"/>
    </row>
    <row r="19" spans="2:11" x14ac:dyDescent="0.25">
      <c r="B19" s="174">
        <v>16</v>
      </c>
      <c r="C19" s="170" t="s">
        <v>174</v>
      </c>
      <c r="D19" s="171" t="s">
        <v>176</v>
      </c>
      <c r="E19" s="323">
        <v>45463.875</v>
      </c>
      <c r="F19" s="87">
        <f>E19-VLOOKUP(TimeZone!$L$5,TimeZone!$C$4:$E$39,3,0)+VLOOKUP(TimeZone!$H$1,TimeZone!$C$4:$E$39,3,0)</f>
        <v>45463.875</v>
      </c>
      <c r="G19" s="328">
        <v>5</v>
      </c>
      <c r="H19" s="122" t="str">
        <f>IFERROR(VLOOKUP($G19,Language!$D$66:$E$81,2,0),"")</f>
        <v>Gelsenkirchen</v>
      </c>
      <c r="I19" s="122" t="str">
        <f>VLOOKUP(C19,Groups!$B$7:$D$35,3,0)</f>
        <v>Spain</v>
      </c>
      <c r="J19" s="122" t="str">
        <f>VLOOKUP(D19,Groups!$B$7:$D$35,3,0)</f>
        <v>Italy</v>
      </c>
      <c r="K19" s="116"/>
    </row>
    <row r="20" spans="2:11" x14ac:dyDescent="0.25">
      <c r="B20" s="174">
        <v>17</v>
      </c>
      <c r="C20" s="170" t="s">
        <v>179</v>
      </c>
      <c r="D20" s="171" t="s">
        <v>181</v>
      </c>
      <c r="E20" s="323">
        <v>45463.75</v>
      </c>
      <c r="F20" s="87">
        <f>E20-VLOOKUP(TimeZone!$L$5,TimeZone!$C$4:$E$39,3,0)+VLOOKUP(TimeZone!$H$1,TimeZone!$C$4:$E$39,3,0)</f>
        <v>45463.75</v>
      </c>
      <c r="G20" s="328">
        <v>8</v>
      </c>
      <c r="H20" s="122" t="str">
        <f>IFERROR(VLOOKUP($G20,Language!$D$66:$E$81,2,0),"")</f>
        <v>Frankfurt</v>
      </c>
      <c r="I20" s="122" t="str">
        <f>VLOOKUP(C20,Groups!$B$7:$D$35,3,0)</f>
        <v>Denmark</v>
      </c>
      <c r="J20" s="122" t="str">
        <f>VLOOKUP(D20,Groups!$B$7:$D$35,3,0)</f>
        <v>England</v>
      </c>
      <c r="K20" s="116"/>
    </row>
    <row r="21" spans="2:11" x14ac:dyDescent="0.25">
      <c r="B21" s="174">
        <v>18</v>
      </c>
      <c r="C21" s="170" t="s">
        <v>178</v>
      </c>
      <c r="D21" s="171" t="s">
        <v>180</v>
      </c>
      <c r="E21" s="323">
        <v>45463.625</v>
      </c>
      <c r="F21" s="87">
        <f>E21-VLOOKUP(TimeZone!$L$5,TimeZone!$C$4:$E$39,3,0)+VLOOKUP(TimeZone!$H$1,TimeZone!$C$4:$E$39,3,0)</f>
        <v>45463.625</v>
      </c>
      <c r="G21" s="328">
        <v>10</v>
      </c>
      <c r="H21" s="122" t="str">
        <f>IFERROR(VLOOKUP($G21,Language!$D$66:$E$81,2,0),"")</f>
        <v>Munich</v>
      </c>
      <c r="I21" s="122" t="str">
        <f>VLOOKUP(C21,Groups!$B$7:$D$35,3,0)</f>
        <v>Slovenia</v>
      </c>
      <c r="J21" s="122" t="str">
        <f>VLOOKUP(D21,Groups!$B$7:$D$35,3,0)</f>
        <v>Serbia</v>
      </c>
      <c r="K21" s="116"/>
    </row>
    <row r="22" spans="2:11" x14ac:dyDescent="0.25">
      <c r="B22" s="174">
        <v>19</v>
      </c>
      <c r="C22" s="170" t="s">
        <v>182</v>
      </c>
      <c r="D22" s="171" t="s">
        <v>184</v>
      </c>
      <c r="E22" s="323">
        <v>45464.75</v>
      </c>
      <c r="F22" s="87">
        <f>E22-VLOOKUP(TimeZone!$L$5,TimeZone!$C$4:$E$39,3,0)+VLOOKUP(TimeZone!$H$1,TimeZone!$C$4:$E$39,3,0)</f>
        <v>45464.75</v>
      </c>
      <c r="G22" s="328">
        <v>1</v>
      </c>
      <c r="H22" s="122" t="str">
        <f>IFERROR(VLOOKUP($G22,Language!$D$66:$E$81,2,0),"")</f>
        <v>Berlin</v>
      </c>
      <c r="I22" s="122" t="str">
        <f>VLOOKUP(C22,Groups!$B$7:$D$35,3,0)</f>
        <v>Poland</v>
      </c>
      <c r="J22" s="122" t="str">
        <f>VLOOKUP(D22,Groups!$B$7:$D$35,3,0)</f>
        <v>Austria</v>
      </c>
      <c r="K22" s="116"/>
    </row>
    <row r="23" spans="2:11" x14ac:dyDescent="0.25">
      <c r="B23" s="174">
        <v>20</v>
      </c>
      <c r="C23" s="170" t="s">
        <v>183</v>
      </c>
      <c r="D23" s="171" t="s">
        <v>185</v>
      </c>
      <c r="E23" s="323">
        <v>45464.875</v>
      </c>
      <c r="F23" s="87">
        <f>E23-VLOOKUP(TimeZone!$L$5,TimeZone!$C$4:$E$39,3,0)+VLOOKUP(TimeZone!$H$1,TimeZone!$C$4:$E$39,3,0)</f>
        <v>45464.875</v>
      </c>
      <c r="G23" s="328">
        <v>2</v>
      </c>
      <c r="H23" s="122" t="str">
        <f>IFERROR(VLOOKUP($G23,Language!$D$66:$E$81,2,0),"")</f>
        <v>Leipzig</v>
      </c>
      <c r="I23" s="122" t="str">
        <f>VLOOKUP(C23,Groups!$B$7:$D$35,3,0)</f>
        <v>Netherlands</v>
      </c>
      <c r="J23" s="122" t="str">
        <f>VLOOKUP(D23,Groups!$B$7:$D$35,3,0)</f>
        <v>France</v>
      </c>
      <c r="K23" s="116"/>
    </row>
    <row r="24" spans="2:11" x14ac:dyDescent="0.25">
      <c r="B24" s="174">
        <v>21</v>
      </c>
      <c r="C24" s="170" t="s">
        <v>187</v>
      </c>
      <c r="D24" s="171" t="s">
        <v>189</v>
      </c>
      <c r="E24" s="323">
        <v>45464.625</v>
      </c>
      <c r="F24" s="87">
        <f>E24-VLOOKUP(TimeZone!$L$5,TimeZone!$C$4:$E$39,3,0)+VLOOKUP(TimeZone!$H$1,TimeZone!$C$4:$E$39,3,0)</f>
        <v>45464.625</v>
      </c>
      <c r="G24" s="328">
        <v>6</v>
      </c>
      <c r="H24" s="122" t="str">
        <f>IFERROR(VLOOKUP($G24,Language!$D$66:$E$81,2,0),"")</f>
        <v>Dusseldorf</v>
      </c>
      <c r="I24" s="122" t="str">
        <f>VLOOKUP(C24,Groups!$B$7:$D$35,3,0)</f>
        <v>Slovakia</v>
      </c>
      <c r="J24" s="122" t="str">
        <f>VLOOKUP(D24,Groups!$B$7:$D$35,3,0)</f>
        <v>Ukraine</v>
      </c>
      <c r="K24" s="116"/>
    </row>
    <row r="25" spans="2:11" x14ac:dyDescent="0.25">
      <c r="B25" s="174">
        <v>22</v>
      </c>
      <c r="C25" s="170" t="s">
        <v>186</v>
      </c>
      <c r="D25" s="171" t="s">
        <v>188</v>
      </c>
      <c r="E25" s="323">
        <v>45465.875</v>
      </c>
      <c r="F25" s="87">
        <f>E25-VLOOKUP(TimeZone!$L$5,TimeZone!$C$4:$E$39,3,0)+VLOOKUP(TimeZone!$H$1,TimeZone!$C$4:$E$39,3,0)</f>
        <v>45465.875</v>
      </c>
      <c r="G25" s="328">
        <v>7</v>
      </c>
      <c r="H25" s="122" t="str">
        <f>IFERROR(VLOOKUP($G25,Language!$D$66:$E$81,2,0),"")</f>
        <v>Cologne</v>
      </c>
      <c r="I25" s="122" t="str">
        <f>VLOOKUP(C25,Groups!$B$7:$D$35,3,0)</f>
        <v>Belgium</v>
      </c>
      <c r="J25" s="122" t="str">
        <f>VLOOKUP(D25,Groups!$B$7:$D$35,3,0)</f>
        <v>Romania</v>
      </c>
      <c r="K25" s="116"/>
    </row>
    <row r="26" spans="2:11" x14ac:dyDescent="0.25">
      <c r="B26" s="174">
        <v>23</v>
      </c>
      <c r="C26" s="170" t="s">
        <v>261</v>
      </c>
      <c r="D26" s="171" t="s">
        <v>263</v>
      </c>
      <c r="E26" s="323">
        <v>45465.75</v>
      </c>
      <c r="F26" s="87">
        <f>E26-VLOOKUP(TimeZone!$L$5,TimeZone!$C$4:$E$39,3,0)+VLOOKUP(TimeZone!$H$1,TimeZone!$C$4:$E$39,3,0)</f>
        <v>45465.75</v>
      </c>
      <c r="G26" s="328">
        <v>4</v>
      </c>
      <c r="H26" s="122" t="str">
        <f>IFERROR(VLOOKUP($G26,Language!$D$66:$E$81,2,0),"")</f>
        <v>Dortmund</v>
      </c>
      <c r="I26" s="122" t="str">
        <f>VLOOKUP(C26,Groups!$B$7:$D$35,3,0)</f>
        <v>Türkiye</v>
      </c>
      <c r="J26" s="122" t="str">
        <f>VLOOKUP(D26,Groups!$B$7:$D$35,3,0)</f>
        <v>Portugal</v>
      </c>
      <c r="K26" s="116"/>
    </row>
    <row r="27" spans="2:11" x14ac:dyDescent="0.25">
      <c r="B27" s="174">
        <v>24</v>
      </c>
      <c r="C27" s="170" t="s">
        <v>262</v>
      </c>
      <c r="D27" s="171" t="s">
        <v>264</v>
      </c>
      <c r="E27" s="323">
        <v>45465.625</v>
      </c>
      <c r="F27" s="87">
        <f>E27-VLOOKUP(TimeZone!$L$5,TimeZone!$C$4:$E$39,3,0)+VLOOKUP(TimeZone!$H$1,TimeZone!$C$4:$E$39,3,0)</f>
        <v>45465.625</v>
      </c>
      <c r="G27" s="328">
        <v>3</v>
      </c>
      <c r="H27" s="122" t="str">
        <f>IFERROR(VLOOKUP($G27,Language!$D$66:$E$81,2,0),"")</f>
        <v>Hamburg</v>
      </c>
      <c r="I27" s="122" t="str">
        <f>VLOOKUP(C27,Groups!$B$7:$D$35,3,0)</f>
        <v>Georgia</v>
      </c>
      <c r="J27" s="122" t="str">
        <f>VLOOKUP(D27,Groups!$B$7:$D$35,3,0)</f>
        <v>Czechia</v>
      </c>
      <c r="K27" s="116"/>
    </row>
    <row r="28" spans="2:11" x14ac:dyDescent="0.25">
      <c r="B28" s="174">
        <v>25</v>
      </c>
      <c r="C28" s="170" t="s">
        <v>173</v>
      </c>
      <c r="D28" s="171" t="s">
        <v>170</v>
      </c>
      <c r="E28" s="323">
        <v>45466.875</v>
      </c>
      <c r="F28" s="87">
        <f>E28-VLOOKUP(TimeZone!$L$5,TimeZone!$C$4:$E$39,3,0)+VLOOKUP(TimeZone!$H$1,TimeZone!$C$4:$E$39,3,0)</f>
        <v>45466.875</v>
      </c>
      <c r="G28" s="328">
        <v>8</v>
      </c>
      <c r="H28" s="122" t="str">
        <f>IFERROR(VLOOKUP($G28,Language!$D$66:$E$81,2,0),"")</f>
        <v>Frankfurt</v>
      </c>
      <c r="I28" s="122" t="str">
        <f>VLOOKUP(C28,Groups!$B$7:$D$35,3,0)</f>
        <v>Switzerland</v>
      </c>
      <c r="J28" s="122" t="str">
        <f>VLOOKUP(D28,Groups!$B$7:$D$35,3,0)</f>
        <v>Germany</v>
      </c>
      <c r="K28" s="116"/>
    </row>
    <row r="29" spans="2:11" x14ac:dyDescent="0.25">
      <c r="B29" s="174">
        <v>26</v>
      </c>
      <c r="C29" s="170" t="s">
        <v>171</v>
      </c>
      <c r="D29" s="171" t="s">
        <v>172</v>
      </c>
      <c r="E29" s="323">
        <v>45466.875</v>
      </c>
      <c r="F29" s="87">
        <f>E29-VLOOKUP(TimeZone!$L$5,TimeZone!$C$4:$E$39,3,0)+VLOOKUP(TimeZone!$H$1,TimeZone!$C$4:$E$39,3,0)</f>
        <v>45466.875</v>
      </c>
      <c r="G29" s="328">
        <v>9</v>
      </c>
      <c r="H29" s="122" t="str">
        <f>IFERROR(VLOOKUP($G29,Language!$D$66:$E$81,2,0),"")</f>
        <v>Stuttgart</v>
      </c>
      <c r="I29" s="122" t="str">
        <f>VLOOKUP(C29,Groups!$B$7:$D$35,3,0)</f>
        <v>Scotland</v>
      </c>
      <c r="J29" s="122" t="str">
        <f>VLOOKUP(D29,Groups!$B$7:$D$35,3,0)</f>
        <v>Hungary</v>
      </c>
      <c r="K29" s="116"/>
    </row>
    <row r="30" spans="2:11" x14ac:dyDescent="0.25">
      <c r="B30" s="174">
        <v>27</v>
      </c>
      <c r="C30" s="170" t="s">
        <v>177</v>
      </c>
      <c r="D30" s="171" t="s">
        <v>174</v>
      </c>
      <c r="E30" s="323">
        <v>45467.875</v>
      </c>
      <c r="F30" s="87">
        <f>E30-VLOOKUP(TimeZone!$L$5,TimeZone!$C$4:$E$39,3,0)+VLOOKUP(TimeZone!$H$1,TimeZone!$C$4:$E$39,3,0)</f>
        <v>45467.875</v>
      </c>
      <c r="G30" s="328">
        <v>6</v>
      </c>
      <c r="H30" s="122" t="str">
        <f>IFERROR(VLOOKUP($G30,Language!$D$66:$E$81,2,0),"")</f>
        <v>Dusseldorf</v>
      </c>
      <c r="I30" s="122" t="str">
        <f>VLOOKUP(C30,Groups!$B$7:$D$35,3,0)</f>
        <v>Albania</v>
      </c>
      <c r="J30" s="122" t="str">
        <f>VLOOKUP(D30,Groups!$B$7:$D$35,3,0)</f>
        <v>Spain</v>
      </c>
      <c r="K30" s="116"/>
    </row>
    <row r="31" spans="2:11" x14ac:dyDescent="0.25">
      <c r="B31" s="174">
        <v>28</v>
      </c>
      <c r="C31" s="170" t="s">
        <v>175</v>
      </c>
      <c r="D31" s="171" t="s">
        <v>176</v>
      </c>
      <c r="E31" s="323">
        <v>45467.875</v>
      </c>
      <c r="F31" s="87">
        <f>E31-VLOOKUP(TimeZone!$L$5,TimeZone!$C$4:$E$39,3,0)+VLOOKUP(TimeZone!$H$1,TimeZone!$C$4:$E$39,3,0)</f>
        <v>45467.875</v>
      </c>
      <c r="G31" s="328">
        <v>2</v>
      </c>
      <c r="H31" s="122" t="str">
        <f>IFERROR(VLOOKUP($G31,Language!$D$66:$E$81,2,0),"")</f>
        <v>Leipzig</v>
      </c>
      <c r="I31" s="122" t="str">
        <f>VLOOKUP(C31,Groups!$B$7:$D$35,3,0)</f>
        <v>Croatia</v>
      </c>
      <c r="J31" s="122" t="str">
        <f>VLOOKUP(D31,Groups!$B$7:$D$35,3,0)</f>
        <v>Italy</v>
      </c>
      <c r="K31" s="116"/>
    </row>
    <row r="32" spans="2:11" x14ac:dyDescent="0.25">
      <c r="B32" s="174">
        <v>29</v>
      </c>
      <c r="C32" s="170" t="s">
        <v>181</v>
      </c>
      <c r="D32" s="171" t="s">
        <v>178</v>
      </c>
      <c r="E32" s="323">
        <v>45468.875</v>
      </c>
      <c r="F32" s="87">
        <f>E32-VLOOKUP(TimeZone!$L$5,TimeZone!$C$4:$E$39,3,0)+VLOOKUP(TimeZone!$H$1,TimeZone!$C$4:$E$39,3,0)</f>
        <v>45468.875</v>
      </c>
      <c r="G32" s="328">
        <v>7</v>
      </c>
      <c r="H32" s="122" t="str">
        <f>IFERROR(VLOOKUP($G32,Language!$D$66:$E$81,2,0),"")</f>
        <v>Cologne</v>
      </c>
      <c r="I32" s="122" t="str">
        <f>VLOOKUP(C32,Groups!$B$7:$D$35,3,0)</f>
        <v>England</v>
      </c>
      <c r="J32" s="122" t="str">
        <f>VLOOKUP(D32,Groups!$B$7:$D$35,3,0)</f>
        <v>Slovenia</v>
      </c>
      <c r="K32" s="116"/>
    </row>
    <row r="33" spans="2:14" x14ac:dyDescent="0.25">
      <c r="B33" s="174">
        <v>30</v>
      </c>
      <c r="C33" s="170" t="s">
        <v>179</v>
      </c>
      <c r="D33" s="171" t="s">
        <v>180</v>
      </c>
      <c r="E33" s="323">
        <v>45468.875</v>
      </c>
      <c r="F33" s="87">
        <f>E33-VLOOKUP(TimeZone!$L$5,TimeZone!$C$4:$E$39,3,0)+VLOOKUP(TimeZone!$H$1,TimeZone!$C$4:$E$39,3,0)</f>
        <v>45468.875</v>
      </c>
      <c r="G33" s="328">
        <v>10</v>
      </c>
      <c r="H33" s="122" t="str">
        <f>IFERROR(VLOOKUP($G33,Language!$D$66:$E$81,2,0),"")</f>
        <v>Munich</v>
      </c>
      <c r="I33" s="122" t="str">
        <f>VLOOKUP(C33,Groups!$B$7:$D$35,3,0)</f>
        <v>Denmark</v>
      </c>
      <c r="J33" s="122" t="str">
        <f>VLOOKUP(D33,Groups!$B$7:$D$35,3,0)</f>
        <v>Serbia</v>
      </c>
      <c r="K33" s="116"/>
    </row>
    <row r="34" spans="2:14" x14ac:dyDescent="0.25">
      <c r="B34" s="174">
        <v>31</v>
      </c>
      <c r="C34" s="170" t="s">
        <v>183</v>
      </c>
      <c r="D34" s="171" t="s">
        <v>184</v>
      </c>
      <c r="E34" s="323">
        <v>45468.75</v>
      </c>
      <c r="F34" s="87">
        <f>E34-VLOOKUP(TimeZone!$L$5,TimeZone!$C$4:$E$39,3,0)+VLOOKUP(TimeZone!$H$1,TimeZone!$C$4:$E$39,3,0)</f>
        <v>45468.75</v>
      </c>
      <c r="G34" s="328">
        <v>1</v>
      </c>
      <c r="H34" s="122" t="str">
        <f>IFERROR(VLOOKUP($G34,Language!$D$66:$E$81,2,0),"")</f>
        <v>Berlin</v>
      </c>
      <c r="I34" s="122" t="str">
        <f>VLOOKUP(C34,Groups!$B$7:$D$35,3,0)</f>
        <v>Netherlands</v>
      </c>
      <c r="J34" s="122" t="str">
        <f>VLOOKUP(D34,Groups!$B$7:$D$35,3,0)</f>
        <v>Austria</v>
      </c>
      <c r="K34" s="116"/>
    </row>
    <row r="35" spans="2:14" x14ac:dyDescent="0.25">
      <c r="B35" s="174">
        <v>32</v>
      </c>
      <c r="C35" s="170" t="s">
        <v>185</v>
      </c>
      <c r="D35" s="171" t="s">
        <v>182</v>
      </c>
      <c r="E35" s="323">
        <v>45468.75</v>
      </c>
      <c r="F35" s="87">
        <f>E35-VLOOKUP(TimeZone!$L$5,TimeZone!$C$4:$E$39,3,0)+VLOOKUP(TimeZone!$H$1,TimeZone!$C$4:$E$39,3,0)</f>
        <v>45468.75</v>
      </c>
      <c r="G35" s="328">
        <v>4</v>
      </c>
      <c r="H35" s="122" t="str">
        <f>IFERROR(VLOOKUP($G35,Language!$D$66:$E$81,2,0),"")</f>
        <v>Dortmund</v>
      </c>
      <c r="I35" s="122" t="str">
        <f>VLOOKUP(C35,Groups!$B$7:$D$35,3,0)</f>
        <v>France</v>
      </c>
      <c r="J35" s="122" t="str">
        <f>VLOOKUP(D35,Groups!$B$7:$D$35,3,0)</f>
        <v>Poland</v>
      </c>
      <c r="K35" s="116"/>
    </row>
    <row r="36" spans="2:14" x14ac:dyDescent="0.25">
      <c r="B36" s="174">
        <v>33</v>
      </c>
      <c r="C36" s="170" t="s">
        <v>187</v>
      </c>
      <c r="D36" s="171" t="s">
        <v>188</v>
      </c>
      <c r="E36" s="323">
        <v>45469.75</v>
      </c>
      <c r="F36" s="87">
        <f>E36-VLOOKUP(TimeZone!$L$5,TimeZone!$C$4:$E$39,3,0)+VLOOKUP(TimeZone!$H$1,TimeZone!$C$4:$E$39,3,0)</f>
        <v>45469.75</v>
      </c>
      <c r="G36" s="328">
        <v>8</v>
      </c>
      <c r="H36" s="122" t="str">
        <f>IFERROR(VLOOKUP($G36,Language!$D$66:$E$81,2,0),"")</f>
        <v>Frankfurt</v>
      </c>
      <c r="I36" s="122" t="str">
        <f>VLOOKUP(C36,Groups!$B$7:$D$35,3,0)</f>
        <v>Slovakia</v>
      </c>
      <c r="J36" s="122" t="str">
        <f>VLOOKUP(D36,Groups!$B$7:$D$35,3,0)</f>
        <v>Romania</v>
      </c>
      <c r="K36" s="116"/>
    </row>
    <row r="37" spans="2:14" x14ac:dyDescent="0.25">
      <c r="B37" s="174">
        <v>34</v>
      </c>
      <c r="C37" s="170" t="s">
        <v>189</v>
      </c>
      <c r="D37" s="171" t="s">
        <v>186</v>
      </c>
      <c r="E37" s="323">
        <v>45469.75</v>
      </c>
      <c r="F37" s="87">
        <f>E37-VLOOKUP(TimeZone!$L$5,TimeZone!$C$4:$E$39,3,0)+VLOOKUP(TimeZone!$H$1,TimeZone!$C$4:$E$39,3,0)</f>
        <v>45469.75</v>
      </c>
      <c r="G37" s="328">
        <v>9</v>
      </c>
      <c r="H37" s="122" t="str">
        <f>IFERROR(VLOOKUP($G37,Language!$D$66:$E$81,2,0),"")</f>
        <v>Stuttgart</v>
      </c>
      <c r="I37" s="122" t="str">
        <f>VLOOKUP(C37,Groups!$B$7:$D$35,3,0)</f>
        <v>Ukraine</v>
      </c>
      <c r="J37" s="122" t="str">
        <f>VLOOKUP(D37,Groups!$B$7:$D$35,3,0)</f>
        <v>Belgium</v>
      </c>
      <c r="K37" s="116"/>
    </row>
    <row r="38" spans="2:14" x14ac:dyDescent="0.25">
      <c r="B38" s="174">
        <v>35</v>
      </c>
      <c r="C38" s="170" t="s">
        <v>262</v>
      </c>
      <c r="D38" s="171" t="s">
        <v>263</v>
      </c>
      <c r="E38" s="323">
        <v>45469.875</v>
      </c>
      <c r="F38" s="87">
        <f>E38-VLOOKUP(TimeZone!$L$5,TimeZone!$C$4:$E$39,3,0)+VLOOKUP(TimeZone!$H$1,TimeZone!$C$4:$E$39,3,0)</f>
        <v>45469.875</v>
      </c>
      <c r="G38" s="328">
        <v>5</v>
      </c>
      <c r="H38" s="122" t="str">
        <f>IFERROR(VLOOKUP($G38,Language!$D$66:$E$81,2,0),"")</f>
        <v>Gelsenkirchen</v>
      </c>
      <c r="I38" s="122" t="str">
        <f>VLOOKUP(C38,Groups!$B$7:$D$35,3,0)</f>
        <v>Georgia</v>
      </c>
      <c r="J38" s="122" t="str">
        <f>VLOOKUP(D38,Groups!$B$7:$D$35,3,0)</f>
        <v>Portugal</v>
      </c>
      <c r="K38" s="116"/>
    </row>
    <row r="39" spans="2:14" x14ac:dyDescent="0.25">
      <c r="B39" s="174">
        <v>36</v>
      </c>
      <c r="C39" s="170" t="s">
        <v>264</v>
      </c>
      <c r="D39" s="171" t="s">
        <v>261</v>
      </c>
      <c r="E39" s="323">
        <v>45469.875</v>
      </c>
      <c r="F39" s="87">
        <f>E39-VLOOKUP(TimeZone!$L$5,TimeZone!$C$4:$E$39,3,0)+VLOOKUP(TimeZone!$H$1,TimeZone!$C$4:$E$39,3,0)</f>
        <v>45469.875</v>
      </c>
      <c r="G39" s="328">
        <v>3</v>
      </c>
      <c r="H39" s="122" t="str">
        <f>IFERROR(VLOOKUP($G39,Language!$D$66:$E$81,2,0),"")</f>
        <v>Hamburg</v>
      </c>
      <c r="I39" s="122" t="str">
        <f>VLOOKUP(C39,Groups!$B$7:$D$35,3,0)</f>
        <v>Czechia</v>
      </c>
      <c r="J39" s="122" t="str">
        <f>VLOOKUP(D39,Groups!$B$7:$D$35,3,0)</f>
        <v>Türkiye</v>
      </c>
      <c r="K39" s="116"/>
    </row>
    <row r="40" spans="2:14" ht="15.75" thickBot="1" x14ac:dyDescent="0.3">
      <c r="B40" s="88" t="s">
        <v>131</v>
      </c>
      <c r="C40" s="109"/>
      <c r="D40" s="109"/>
      <c r="E40" s="62"/>
      <c r="F40" s="63"/>
      <c r="G40" s="165"/>
      <c r="H40" s="63"/>
      <c r="I40" s="63"/>
      <c r="J40" s="63"/>
      <c r="K40" s="117"/>
    </row>
    <row r="41" spans="2:14" x14ac:dyDescent="0.25">
      <c r="B41" s="174">
        <v>37</v>
      </c>
      <c r="C41" s="170" t="s">
        <v>2</v>
      </c>
      <c r="D41" s="171" t="s">
        <v>10</v>
      </c>
      <c r="E41" s="323">
        <v>45472.875</v>
      </c>
      <c r="F41" s="87">
        <f>E41-VLOOKUP(TimeZone!$L$5,TimeZone!$C$4:$E$39,3,0)+VLOOKUP(TimeZone!$H$1,TimeZone!$C$4:$E$39,3,0)</f>
        <v>45472.875</v>
      </c>
      <c r="G41" s="326">
        <v>4</v>
      </c>
      <c r="H41" s="122" t="str">
        <f>IFERROR(VLOOKUP($G41,Language!$D$66:$E$81,2,0),"")</f>
        <v>Dortmund</v>
      </c>
      <c r="I41" s="122" t="str">
        <f ca="1">VLOOKUP(C41,$M$41:$N$56,2,0)</f>
        <v/>
      </c>
      <c r="J41" s="122" t="str">
        <f ca="1">VLOOKUP(D41,$M$41:$N$56,2,0)</f>
        <v/>
      </c>
      <c r="K41" s="329">
        <v>2</v>
      </c>
      <c r="L41" s="60"/>
      <c r="M41" s="178" t="s">
        <v>2</v>
      </c>
      <c r="N41" s="179" t="str">
        <f ca="1">EURO!$B$46</f>
        <v/>
      </c>
    </row>
    <row r="42" spans="2:14" x14ac:dyDescent="0.25">
      <c r="B42" s="174">
        <v>38</v>
      </c>
      <c r="C42" s="170" t="s">
        <v>8</v>
      </c>
      <c r="D42" s="171" t="s">
        <v>9</v>
      </c>
      <c r="E42" s="323">
        <v>45472.75</v>
      </c>
      <c r="F42" s="87">
        <f>E42-VLOOKUP(TimeZone!$L$5,TimeZone!$C$4:$E$39,3,0)+VLOOKUP(TimeZone!$H$1,TimeZone!$C$4:$E$39,3,0)</f>
        <v>45472.75</v>
      </c>
      <c r="G42" s="328">
        <v>1</v>
      </c>
      <c r="H42" s="122" t="str">
        <f>IFERROR(VLOOKUP($G42,Language!$D$66:$E$81,2,0),"")</f>
        <v>Berlin</v>
      </c>
      <c r="I42" s="122" t="str">
        <f t="shared" ref="I42:J48" ca="1" si="0">VLOOKUP(C42,$M$41:$N$56,2,0)</f>
        <v/>
      </c>
      <c r="J42" s="122" t="str">
        <f t="shared" ca="1" si="0"/>
        <v/>
      </c>
      <c r="K42" s="329">
        <v>1</v>
      </c>
      <c r="L42" s="60"/>
      <c r="M42" s="180" t="s">
        <v>8</v>
      </c>
      <c r="N42" s="181" t="str">
        <f ca="1">EURO!$B$47</f>
        <v/>
      </c>
    </row>
    <row r="43" spans="2:14" x14ac:dyDescent="0.25">
      <c r="B43" s="174">
        <v>39</v>
      </c>
      <c r="C43" s="170" t="s">
        <v>3</v>
      </c>
      <c r="D43" s="171" t="str">
        <f>AssignThird!$D$4</f>
        <v>3A/D/E/F</v>
      </c>
      <c r="E43" s="323">
        <v>45473.875</v>
      </c>
      <c r="F43" s="87">
        <f>E43-VLOOKUP(TimeZone!$L$5,TimeZone!$C$4:$E$39,3,0)+VLOOKUP(TimeZone!$H$1,TimeZone!$C$4:$E$39,3,0)</f>
        <v>45473.875</v>
      </c>
      <c r="G43" s="328">
        <v>7</v>
      </c>
      <c r="H43" s="122" t="str">
        <f>IFERROR(VLOOKUP($G43,Language!$D$66:$E$81,2,0),"")</f>
        <v>Cologne</v>
      </c>
      <c r="I43" s="122" t="str">
        <f t="shared" ca="1" si="0"/>
        <v/>
      </c>
      <c r="J43" s="122" t="str">
        <f t="shared" ca="1" si="0"/>
        <v/>
      </c>
      <c r="K43" s="329">
        <v>4</v>
      </c>
      <c r="L43" s="60"/>
      <c r="M43" s="180" t="s">
        <v>3</v>
      </c>
      <c r="N43" s="181" t="str">
        <f ca="1">EURO!$E$46</f>
        <v/>
      </c>
    </row>
    <row r="44" spans="2:14" x14ac:dyDescent="0.25">
      <c r="B44" s="174">
        <v>40</v>
      </c>
      <c r="C44" s="170" t="s">
        <v>4</v>
      </c>
      <c r="D44" s="171" t="str">
        <f>AssignThird!$E$4</f>
        <v>3D/E/F</v>
      </c>
      <c r="E44" s="323">
        <v>45473.75</v>
      </c>
      <c r="F44" s="87">
        <f>E44-VLOOKUP(TimeZone!$L$5,TimeZone!$C$4:$E$39,3,0)+VLOOKUP(TimeZone!$H$1,TimeZone!$C$4:$E$39,3,0)</f>
        <v>45473.75</v>
      </c>
      <c r="G44" s="328">
        <v>5</v>
      </c>
      <c r="H44" s="122" t="str">
        <f>IFERROR(VLOOKUP($G44,Language!$D$66:$E$81,2,0),"")</f>
        <v>Gelsenkirchen</v>
      </c>
      <c r="I44" s="122" t="str">
        <f t="shared" ca="1" si="0"/>
        <v/>
      </c>
      <c r="J44" s="122" t="str">
        <f t="shared" ca="1" si="0"/>
        <v/>
      </c>
      <c r="K44" s="329">
        <v>3</v>
      </c>
      <c r="L44" s="60"/>
      <c r="M44" s="180" t="s">
        <v>9</v>
      </c>
      <c r="N44" s="181" t="str">
        <f ca="1">EURO!$E$47</f>
        <v/>
      </c>
    </row>
    <row r="45" spans="2:14" x14ac:dyDescent="0.25">
      <c r="B45" s="174">
        <v>41</v>
      </c>
      <c r="C45" s="170" t="s">
        <v>7</v>
      </c>
      <c r="D45" s="171" t="str">
        <f>AssignThird!$G$4</f>
        <v>3A/B/C</v>
      </c>
      <c r="E45" s="323">
        <v>45474.875</v>
      </c>
      <c r="F45" s="87">
        <f>E45-VLOOKUP(TimeZone!$L$5,TimeZone!$C$4:$E$39,3,0)+VLOOKUP(TimeZone!$H$1,TimeZone!$C$4:$E$39,3,0)</f>
        <v>45474.875</v>
      </c>
      <c r="G45" s="328">
        <v>8</v>
      </c>
      <c r="H45" s="122" t="str">
        <f>IFERROR(VLOOKUP($G45,Language!$D$66:$E$81,2,0),"")</f>
        <v>Frankfurt</v>
      </c>
      <c r="I45" s="122" t="str">
        <f t="shared" ca="1" si="0"/>
        <v/>
      </c>
      <c r="J45" s="122" t="str">
        <f t="shared" ca="1" si="0"/>
        <v/>
      </c>
      <c r="K45" s="329">
        <v>6</v>
      </c>
      <c r="L45" s="60"/>
      <c r="M45" s="180" t="s">
        <v>4</v>
      </c>
      <c r="N45" s="181" t="str">
        <f ca="1">EURO!$H$46</f>
        <v/>
      </c>
    </row>
    <row r="46" spans="2:14" x14ac:dyDescent="0.25">
      <c r="B46" s="174">
        <v>42</v>
      </c>
      <c r="C46" s="170" t="s">
        <v>11</v>
      </c>
      <c r="D46" s="171" t="s">
        <v>12</v>
      </c>
      <c r="E46" s="323">
        <v>45474.75</v>
      </c>
      <c r="F46" s="87">
        <f>E46-VLOOKUP(TimeZone!$L$5,TimeZone!$C$4:$E$39,3,0)+VLOOKUP(TimeZone!$H$1,TimeZone!$C$4:$E$39,3,0)</f>
        <v>45474.75</v>
      </c>
      <c r="G46" s="328">
        <v>6</v>
      </c>
      <c r="H46" s="122" t="str">
        <f>IFERROR(VLOOKUP($G46,Language!$D$66:$E$81,2,0),"")</f>
        <v>Dusseldorf</v>
      </c>
      <c r="I46" s="122" t="str">
        <f t="shared" ca="1" si="0"/>
        <v/>
      </c>
      <c r="J46" s="122" t="str">
        <f t="shared" ca="1" si="0"/>
        <v/>
      </c>
      <c r="K46" s="329">
        <v>5</v>
      </c>
      <c r="L46" s="60"/>
      <c r="M46" s="180" t="s">
        <v>10</v>
      </c>
      <c r="N46" s="181" t="str">
        <f ca="1">EURO!$H$47</f>
        <v/>
      </c>
    </row>
    <row r="47" spans="2:14" x14ac:dyDescent="0.25">
      <c r="B47" s="174">
        <v>43</v>
      </c>
      <c r="C47" s="170" t="s">
        <v>6</v>
      </c>
      <c r="D47" s="171" t="str">
        <f>AssignThird!$F$4</f>
        <v>3A/B/C/D</v>
      </c>
      <c r="E47" s="323">
        <v>45475.75</v>
      </c>
      <c r="F47" s="87">
        <f>E47-VLOOKUP(TimeZone!$L$5,TimeZone!$C$4:$E$39,3,0)+VLOOKUP(TimeZone!$H$1,TimeZone!$C$4:$E$39,3,0)</f>
        <v>45475.75</v>
      </c>
      <c r="G47" s="328">
        <v>10</v>
      </c>
      <c r="H47" s="122" t="str">
        <f>IFERROR(VLOOKUP($G47,Language!$D$66:$E$81,2,0),"")</f>
        <v>Munich</v>
      </c>
      <c r="I47" s="122" t="str">
        <f t="shared" ca="1" si="0"/>
        <v/>
      </c>
      <c r="J47" s="122" t="str">
        <f t="shared" ca="1" si="0"/>
        <v/>
      </c>
      <c r="K47" s="329">
        <v>7</v>
      </c>
      <c r="L47" s="60"/>
      <c r="M47" s="180" t="s">
        <v>5</v>
      </c>
      <c r="N47" s="181" t="str">
        <f ca="1">EURO!$K$46</f>
        <v/>
      </c>
    </row>
    <row r="48" spans="2:14" x14ac:dyDescent="0.25">
      <c r="B48" s="174">
        <v>44</v>
      </c>
      <c r="C48" s="170" t="s">
        <v>5</v>
      </c>
      <c r="D48" s="171" t="s">
        <v>13</v>
      </c>
      <c r="E48" s="323">
        <v>45475.875</v>
      </c>
      <c r="F48" s="87">
        <f>E48-VLOOKUP(TimeZone!$L$5,TimeZone!$C$4:$E$39,3,0)+VLOOKUP(TimeZone!$H$1,TimeZone!$C$4:$E$39,3,0)</f>
        <v>45475.875</v>
      </c>
      <c r="G48" s="327">
        <v>2</v>
      </c>
      <c r="H48" s="122" t="str">
        <f>IFERROR(VLOOKUP($G48,Language!$D$66:$E$81,2,0),"")</f>
        <v>Leipzig</v>
      </c>
      <c r="I48" s="122" t="str">
        <f t="shared" ca="1" si="0"/>
        <v/>
      </c>
      <c r="J48" s="122" t="str">
        <f t="shared" ca="1" si="0"/>
        <v/>
      </c>
      <c r="K48" s="329">
        <v>8</v>
      </c>
      <c r="L48" s="60"/>
      <c r="M48" s="180" t="s">
        <v>11</v>
      </c>
      <c r="N48" s="181" t="str">
        <f ca="1">EURO!$K$47</f>
        <v/>
      </c>
    </row>
    <row r="49" spans="2:14" x14ac:dyDescent="0.25">
      <c r="B49" s="88" t="s">
        <v>132</v>
      </c>
      <c r="C49" s="109"/>
      <c r="D49" s="109"/>
      <c r="E49" s="62"/>
      <c r="F49" s="63"/>
      <c r="G49" s="165"/>
      <c r="H49" s="63"/>
      <c r="I49" s="63"/>
      <c r="J49" s="63"/>
      <c r="K49" s="119"/>
      <c r="M49" s="180" t="s">
        <v>6</v>
      </c>
      <c r="N49" s="181" t="str">
        <f ca="1">EURO!$N$46</f>
        <v/>
      </c>
    </row>
    <row r="50" spans="2:14" x14ac:dyDescent="0.25">
      <c r="B50" s="174">
        <v>45</v>
      </c>
      <c r="C50" s="170" t="s">
        <v>594</v>
      </c>
      <c r="D50" s="171" t="s">
        <v>595</v>
      </c>
      <c r="E50" s="323">
        <v>45478.75</v>
      </c>
      <c r="F50" s="87">
        <f>E50-VLOOKUP(TimeZone!$L$5,TimeZone!$C$4:$E$39,3,0)+VLOOKUP(TimeZone!$H$1,TimeZone!$C$4:$E$39,3,0)</f>
        <v>45478.75</v>
      </c>
      <c r="G50" s="326">
        <v>9</v>
      </c>
      <c r="H50" s="122" t="str">
        <f>IFERROR(VLOOKUP($G50,Language!$D$66:$E$81,2,0),"")</f>
        <v>Stuttgart</v>
      </c>
      <c r="I50" s="61"/>
      <c r="J50" s="61"/>
      <c r="K50" s="329">
        <v>1</v>
      </c>
      <c r="M50" s="180" t="s">
        <v>12</v>
      </c>
      <c r="N50" s="181" t="str">
        <f ca="1">EURO!$N$47</f>
        <v/>
      </c>
    </row>
    <row r="51" spans="2:14" x14ac:dyDescent="0.25">
      <c r="B51" s="174">
        <v>46</v>
      </c>
      <c r="C51" s="170" t="s">
        <v>589</v>
      </c>
      <c r="D51" s="171" t="s">
        <v>588</v>
      </c>
      <c r="E51" s="323">
        <v>45478.875</v>
      </c>
      <c r="F51" s="87">
        <f>E51-VLOOKUP(TimeZone!$L$5,TimeZone!$C$4:$E$39,3,0)+VLOOKUP(TimeZone!$H$1,TimeZone!$C$4:$E$39,3,0)</f>
        <v>45478.875</v>
      </c>
      <c r="G51" s="328">
        <v>3</v>
      </c>
      <c r="H51" s="122" t="str">
        <f>IFERROR(VLOOKUP($G51,Language!$D$66:$E$81,2,0),"")</f>
        <v>Hamburg</v>
      </c>
      <c r="I51" s="60"/>
      <c r="J51" s="61"/>
      <c r="K51" s="329">
        <v>2</v>
      </c>
      <c r="M51" s="180" t="s">
        <v>7</v>
      </c>
      <c r="N51" s="181" t="str">
        <f ca="1">EURO!$Q$46</f>
        <v/>
      </c>
    </row>
    <row r="52" spans="2:14" x14ac:dyDescent="0.25">
      <c r="B52" s="174">
        <v>47</v>
      </c>
      <c r="C52" s="170" t="s">
        <v>593</v>
      </c>
      <c r="D52" s="171" t="s">
        <v>592</v>
      </c>
      <c r="E52" s="323">
        <v>45479.875</v>
      </c>
      <c r="F52" s="87">
        <f>E52-VLOOKUP(TimeZone!$L$5,TimeZone!$C$4:$E$39,3,0)+VLOOKUP(TimeZone!$H$1,TimeZone!$C$4:$E$39,3,0)</f>
        <v>45479.875</v>
      </c>
      <c r="G52" s="328">
        <v>1</v>
      </c>
      <c r="H52" s="122" t="str">
        <f>IFERROR(VLOOKUP($G52,Language!$D$66:$E$81,2,0),"")</f>
        <v>Berlin</v>
      </c>
      <c r="I52" s="61"/>
      <c r="J52" s="61"/>
      <c r="K52" s="329">
        <v>4</v>
      </c>
      <c r="M52" s="180" t="s">
        <v>13</v>
      </c>
      <c r="N52" s="181" t="str">
        <f ca="1">EURO!$Q$47</f>
        <v/>
      </c>
    </row>
    <row r="53" spans="2:14" x14ac:dyDescent="0.25">
      <c r="B53" s="174">
        <v>48</v>
      </c>
      <c r="C53" s="170" t="s">
        <v>590</v>
      </c>
      <c r="D53" s="171" t="s">
        <v>591</v>
      </c>
      <c r="E53" s="323">
        <v>45479.75</v>
      </c>
      <c r="F53" s="87">
        <f>E53-VLOOKUP(TimeZone!$L$5,TimeZone!$C$4:$E$39,3,0)+VLOOKUP(TimeZone!$H$1,TimeZone!$C$4:$E$39,3,0)</f>
        <v>45479.75</v>
      </c>
      <c r="G53" s="327">
        <v>6</v>
      </c>
      <c r="H53" s="122" t="str">
        <f>IFERROR(VLOOKUP($G53,Language!$D$66:$E$81,2,0),"")</f>
        <v>Dusseldorf</v>
      </c>
      <c r="I53" s="61"/>
      <c r="J53" s="61"/>
      <c r="K53" s="329">
        <v>3</v>
      </c>
      <c r="M53" s="180" t="str">
        <f>AssignThird!$D$4</f>
        <v>3A/D/E/F</v>
      </c>
      <c r="N53" s="237" t="str">
        <f ca="1">IF(Distinctness!$G$13&gt;0,INDEX(ThirdPlaced!$C$4:$C$9,MATCH(VLOOKUP(ThirdPlaced!$J$18,AssignThird!$C$8:$G$22,2,0),ThirdPlaced!$J$4:$J$9,0),1),"")</f>
        <v/>
      </c>
    </row>
    <row r="54" spans="2:14" x14ac:dyDescent="0.25">
      <c r="B54" s="88" t="s">
        <v>133</v>
      </c>
      <c r="C54" s="109"/>
      <c r="D54" s="109"/>
      <c r="E54" s="62"/>
      <c r="F54" s="63"/>
      <c r="G54" s="165"/>
      <c r="H54" s="63"/>
      <c r="I54" s="63"/>
      <c r="J54" s="63"/>
      <c r="K54" s="119"/>
      <c r="M54" s="180" t="str">
        <f>AssignThird!$E$4</f>
        <v>3D/E/F</v>
      </c>
      <c r="N54" s="237" t="str">
        <f ca="1">IF(Distinctness!$G$13&gt;0,INDEX(ThirdPlaced!$C$4:$C$9,MATCH(VLOOKUP(ThirdPlaced!$J$18,AssignThird!$C$8:$G$22,3,0),ThirdPlaced!$J$4:$J$9,0),1),"")</f>
        <v/>
      </c>
    </row>
    <row r="55" spans="2:14" x14ac:dyDescent="0.25">
      <c r="B55" s="174">
        <v>49</v>
      </c>
      <c r="C55" s="170" t="s">
        <v>597</v>
      </c>
      <c r="D55" s="171" t="s">
        <v>596</v>
      </c>
      <c r="E55" s="323">
        <v>45482.875</v>
      </c>
      <c r="F55" s="87">
        <f>E55-VLOOKUP(TimeZone!$L$5,TimeZone!$C$4:$E$39,3,0)+VLOOKUP(TimeZone!$H$1,TimeZone!$C$4:$E$39,3,0)</f>
        <v>45482.875</v>
      </c>
      <c r="G55" s="326">
        <v>10</v>
      </c>
      <c r="H55" s="122" t="str">
        <f>IFERROR(VLOOKUP($G55,Language!$D$66:$E$81,2,0),"")</f>
        <v>Munich</v>
      </c>
      <c r="I55" s="61"/>
      <c r="J55" s="61"/>
      <c r="K55" s="330" t="str">
        <f>Language!$E$122</f>
        <v>Semi-Final 1</v>
      </c>
      <c r="M55" s="180" t="str">
        <f>AssignThird!$F$4</f>
        <v>3A/B/C/D</v>
      </c>
      <c r="N55" s="237" t="str">
        <f ca="1">IF(Distinctness!$G$13&gt;0,INDEX(ThirdPlaced!$C$4:$C$9,MATCH(VLOOKUP(ThirdPlaced!$J$18,AssignThird!$C$8:$G$22,4,0),ThirdPlaced!$J$4:$J$9,0),1),"")</f>
        <v/>
      </c>
    </row>
    <row r="56" spans="2:14" ht="15.75" thickBot="1" x14ac:dyDescent="0.3">
      <c r="B56" s="174">
        <v>50</v>
      </c>
      <c r="C56" s="170" t="s">
        <v>599</v>
      </c>
      <c r="D56" s="171" t="s">
        <v>598</v>
      </c>
      <c r="E56" s="323">
        <v>45483.875</v>
      </c>
      <c r="F56" s="87">
        <f>E56-VLOOKUP(TimeZone!$L$5,TimeZone!$C$4:$E$39,3,0)+VLOOKUP(TimeZone!$H$1,TimeZone!$C$4:$E$39,3,0)</f>
        <v>45483.875</v>
      </c>
      <c r="G56" s="327">
        <v>4</v>
      </c>
      <c r="H56" s="122" t="str">
        <f>IFERROR(VLOOKUP($G56,Language!$D$66:$E$81,2,0),"")</f>
        <v>Dortmund</v>
      </c>
      <c r="I56" s="61"/>
      <c r="J56" s="61"/>
      <c r="K56" s="330" t="str">
        <f>Language!$E$123</f>
        <v>Semi-Final 2</v>
      </c>
      <c r="M56" s="182" t="str">
        <f>AssignThird!$G$4</f>
        <v>3A/B/C</v>
      </c>
      <c r="N56" s="183" t="str">
        <f ca="1">IF(Distinctness!$G$13&gt;0,INDEX(ThirdPlaced!$C$4:$C$9,MATCH(VLOOKUP(ThirdPlaced!$J$18,AssignThird!$C$8:$G$22,5,0),ThirdPlaced!$J$4:$J$9,0),1),"")</f>
        <v/>
      </c>
    </row>
    <row r="57" spans="2:14" x14ac:dyDescent="0.25">
      <c r="B57" s="88" t="s">
        <v>66</v>
      </c>
      <c r="C57" s="109"/>
      <c r="D57" s="109"/>
      <c r="E57" s="62"/>
      <c r="F57" s="63"/>
      <c r="G57" s="165"/>
      <c r="H57" s="63"/>
      <c r="I57" s="63"/>
      <c r="J57" s="63"/>
      <c r="K57" s="119"/>
    </row>
    <row r="58" spans="2:14" ht="15.75" thickBot="1" x14ac:dyDescent="0.3">
      <c r="B58" s="175">
        <v>51</v>
      </c>
      <c r="C58" s="172" t="s">
        <v>309</v>
      </c>
      <c r="D58" s="173" t="s">
        <v>310</v>
      </c>
      <c r="E58" s="324">
        <v>45487.875</v>
      </c>
      <c r="F58" s="176">
        <f>E58-VLOOKUP(TimeZone!$L$5,TimeZone!$C$4:$E$39,3,0)+VLOOKUP(TimeZone!$H$1,TimeZone!$C$4:$E$39,3,0)</f>
        <v>45487.875</v>
      </c>
      <c r="G58" s="325">
        <v>1</v>
      </c>
      <c r="H58" s="177" t="str">
        <f>IFERROR(VLOOKUP($G58,Language!$D$66:$E$81,2,0),"")</f>
        <v>Berlin</v>
      </c>
      <c r="I58" s="86"/>
      <c r="J58" s="118"/>
      <c r="K58" s="123" t="str">
        <f>Language!$E$125</f>
        <v>Final</v>
      </c>
    </row>
    <row r="59" spans="2:14" ht="15.75" thickTop="1" x14ac:dyDescent="0.25"/>
    <row r="60" spans="2:14" x14ac:dyDescent="0.25"/>
    <row r="61" spans="2:14"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1006" t="s">
        <v>630</v>
      </c>
      <c r="C1" s="1006"/>
    </row>
    <row r="3" spans="2:5" ht="15.75" thickBot="1" x14ac:dyDescent="0.3">
      <c r="B3" s="44" t="s">
        <v>630</v>
      </c>
      <c r="C3" s="44" t="s">
        <v>1127</v>
      </c>
    </row>
    <row r="4" spans="2:5" ht="15.75" thickTop="1" x14ac:dyDescent="0.25">
      <c r="B4" s="43">
        <v>10000000</v>
      </c>
      <c r="C4" s="210" t="s">
        <v>192</v>
      </c>
    </row>
    <row r="5" spans="2:5" x14ac:dyDescent="0.25">
      <c r="B5" s="42">
        <v>1000000</v>
      </c>
      <c r="C5" s="211" t="s">
        <v>203</v>
      </c>
    </row>
    <row r="6" spans="2:5" x14ac:dyDescent="0.25">
      <c r="B6" s="42">
        <v>100000</v>
      </c>
      <c r="C6" s="211" t="s">
        <v>204</v>
      </c>
    </row>
    <row r="7" spans="2:5" x14ac:dyDescent="0.25">
      <c r="B7" s="42">
        <v>1000</v>
      </c>
      <c r="C7" s="211" t="s">
        <v>201</v>
      </c>
      <c r="D7" s="42">
        <v>50</v>
      </c>
      <c r="E7" s="211" t="s">
        <v>496</v>
      </c>
    </row>
    <row r="8" spans="2:5" x14ac:dyDescent="0.25">
      <c r="B8" s="42">
        <v>10</v>
      </c>
      <c r="C8" s="211" t="s">
        <v>202</v>
      </c>
    </row>
    <row r="9" spans="2:5" x14ac:dyDescent="0.25">
      <c r="B9" s="42">
        <v>1</v>
      </c>
      <c r="C9" s="211" t="s">
        <v>480</v>
      </c>
    </row>
    <row r="10" spans="2:5" x14ac:dyDescent="0.25">
      <c r="B10" s="42">
        <v>0.1</v>
      </c>
      <c r="C10" s="211" t="s">
        <v>493</v>
      </c>
    </row>
    <row r="11" spans="2:5" x14ac:dyDescent="0.25">
      <c r="B11" s="42">
        <v>0.01</v>
      </c>
      <c r="C11" s="211" t="s">
        <v>485</v>
      </c>
    </row>
    <row r="12" spans="2:5" x14ac:dyDescent="0.25">
      <c r="B12" s="42">
        <v>1E-3</v>
      </c>
      <c r="C12" s="211" t="s">
        <v>691</v>
      </c>
    </row>
    <row r="13" spans="2:5" x14ac:dyDescent="0.25">
      <c r="B13" s="42">
        <v>1E-4</v>
      </c>
      <c r="C13" s="211" t="s">
        <v>38</v>
      </c>
    </row>
    <row r="14" spans="2:5" x14ac:dyDescent="0.25">
      <c r="B14" s="42">
        <v>9.9999999999999995E-7</v>
      </c>
      <c r="C14" s="211" t="s">
        <v>547</v>
      </c>
    </row>
    <row r="15" spans="2:5" x14ac:dyDescent="0.25">
      <c r="B15" s="42">
        <v>9.9999999999999995E-8</v>
      </c>
      <c r="C15" s="211" t="s">
        <v>628</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B1:N14"/>
  <sheetViews>
    <sheetView workbookViewId="0">
      <selection activeCell="G13" sqref="G13"/>
    </sheetView>
  </sheetViews>
  <sheetFormatPr baseColWidth="10" defaultRowHeight="15" x14ac:dyDescent="0.25"/>
  <sheetData>
    <row r="1" spans="2:14" ht="23.25" x14ac:dyDescent="0.35">
      <c r="B1" s="76" t="s">
        <v>312</v>
      </c>
      <c r="C1" s="76"/>
      <c r="D1" s="76"/>
      <c r="E1" s="76"/>
      <c r="F1" s="76"/>
    </row>
    <row r="3" spans="2:14" x14ac:dyDescent="0.25">
      <c r="B3" s="46" t="s">
        <v>210</v>
      </c>
      <c r="C3" s="46" t="s">
        <v>209</v>
      </c>
      <c r="D3" s="46" t="s">
        <v>208</v>
      </c>
      <c r="E3" s="46" t="s">
        <v>211</v>
      </c>
      <c r="F3" s="46" t="s">
        <v>318</v>
      </c>
      <c r="G3" s="46" t="s">
        <v>47</v>
      </c>
      <c r="H3" s="46" t="s">
        <v>207</v>
      </c>
      <c r="J3" s="73"/>
      <c r="K3" s="74"/>
      <c r="L3" s="74"/>
      <c r="M3" s="74"/>
      <c r="N3" s="74"/>
    </row>
    <row r="4" spans="2:14" x14ac:dyDescent="0.25">
      <c r="B4" s="25" t="s">
        <v>30</v>
      </c>
      <c r="C4" s="25">
        <f ca="1">GrpA!$X$11</f>
        <v>0</v>
      </c>
      <c r="D4" s="48">
        <f ca="1">COUNTIF($C$4:$C$9,"&gt;0")</f>
        <v>0</v>
      </c>
      <c r="E4" s="25" t="str">
        <f t="shared" ref="E4:E9" ca="1" si="0">IF($C4&gt;0,$B4,"")</f>
        <v/>
      </c>
      <c r="F4" s="25">
        <f ca="1">LEN($E4)</f>
        <v>0</v>
      </c>
      <c r="G4" s="25">
        <f ca="1">SUM($F$4:$F4)</f>
        <v>0</v>
      </c>
      <c r="H4" t="str">
        <f ca="1">IF($E4&lt;&gt;"",$E4&amp;IF($G4=$G$9,"",IF($G4&lt;$G$9-1,", ",Language!$E$140)),"")</f>
        <v/>
      </c>
      <c r="J4" s="1007" t="str">
        <f ca="1">Language!$E$138&amp;"  "&amp;$H$11&amp;"."</f>
        <v>Groups with fair play valuation:  .</v>
      </c>
      <c r="K4" s="1008"/>
      <c r="L4" s="1008"/>
      <c r="M4" s="1008"/>
      <c r="N4" s="1008"/>
    </row>
    <row r="5" spans="2:14" x14ac:dyDescent="0.25">
      <c r="B5" s="25" t="s">
        <v>26</v>
      </c>
      <c r="C5" s="25">
        <f ca="1">GrpB!$X$11</f>
        <v>0</v>
      </c>
      <c r="E5" s="25" t="str">
        <f t="shared" ca="1" si="0"/>
        <v/>
      </c>
      <c r="F5" s="25">
        <f t="shared" ref="F5:F9" ca="1" si="1">LEN($E5)</f>
        <v>0</v>
      </c>
      <c r="G5" s="25">
        <f ca="1">SUM($F$4:$F5)</f>
        <v>0</v>
      </c>
      <c r="H5" t="str">
        <f ca="1">IF($E5&lt;&gt;"",$E5&amp;IF($G5=$G$9,"",IF($G5&lt;$G$9-1,", ",Language!$E$140)),"")</f>
        <v/>
      </c>
      <c r="J5" s="1009" t="str">
        <f>Language!$E$139</f>
        <v>The placement has been clarified in all groups.</v>
      </c>
      <c r="K5" s="1009"/>
      <c r="L5" s="1009"/>
      <c r="M5" s="1009"/>
      <c r="N5" s="1009"/>
    </row>
    <row r="6" spans="2:14" x14ac:dyDescent="0.25">
      <c r="B6" s="25" t="s">
        <v>27</v>
      </c>
      <c r="C6" s="25">
        <f ca="1">GrpC!$X$11</f>
        <v>0</v>
      </c>
      <c r="E6" s="25" t="str">
        <f t="shared" ca="1" si="0"/>
        <v/>
      </c>
      <c r="F6" s="25">
        <f t="shared" ca="1" si="1"/>
        <v>0</v>
      </c>
      <c r="G6" s="25">
        <f ca="1">SUM($F$4:$F6)</f>
        <v>0</v>
      </c>
      <c r="H6" t="str">
        <f ca="1">IF($E6&lt;&gt;"",$E6&amp;IF($G6=$G$9,"",IF($G6&lt;$G$9-1,", ",Language!$E$140)),"")</f>
        <v/>
      </c>
    </row>
    <row r="7" spans="2:14" x14ac:dyDescent="0.25">
      <c r="B7" s="25" t="s">
        <v>31</v>
      </c>
      <c r="C7" s="25">
        <f ca="1">GrpD!$X$11</f>
        <v>0</v>
      </c>
      <c r="E7" s="25" t="str">
        <f t="shared" ca="1" si="0"/>
        <v/>
      </c>
      <c r="F7" s="25">
        <f t="shared" ca="1" si="1"/>
        <v>0</v>
      </c>
      <c r="G7" s="25">
        <f ca="1">SUM($F$4:$F7)</f>
        <v>0</v>
      </c>
      <c r="H7" t="str">
        <f ca="1">IF($E7&lt;&gt;"",$E7&amp;IF($G7=$G$9,"",IF($G7&lt;$G$9-1,", ",Language!$E$140)),"")</f>
        <v/>
      </c>
      <c r="J7" s="73"/>
      <c r="K7" s="73"/>
      <c r="L7" s="73"/>
      <c r="M7" s="73"/>
      <c r="N7" s="73"/>
    </row>
    <row r="8" spans="2:14" x14ac:dyDescent="0.25">
      <c r="B8" s="25" t="s">
        <v>28</v>
      </c>
      <c r="C8" s="25">
        <f ca="1">GrpE!$X$11</f>
        <v>0</v>
      </c>
      <c r="E8" s="25" t="str">
        <f t="shared" ca="1" si="0"/>
        <v/>
      </c>
      <c r="F8" s="25">
        <f t="shared" ca="1" si="1"/>
        <v>0</v>
      </c>
      <c r="G8" s="25">
        <f ca="1">SUM($F$4:$F8)</f>
        <v>0</v>
      </c>
      <c r="H8" t="str">
        <f ca="1">IF($E8&lt;&gt;"",$E8&amp;IF($G8=$G$9,"",IF($G8&lt;$G$9-1,", ",Language!$E$140)),"")</f>
        <v/>
      </c>
      <c r="J8" s="73"/>
      <c r="K8" s="73"/>
      <c r="L8" s="73"/>
      <c r="M8" s="73"/>
      <c r="N8" s="73"/>
    </row>
    <row r="9" spans="2:14" x14ac:dyDescent="0.25">
      <c r="B9" s="25" t="s">
        <v>29</v>
      </c>
      <c r="C9" s="25">
        <f ca="1">GrpF!$X$11</f>
        <v>0</v>
      </c>
      <c r="E9" s="25" t="str">
        <f t="shared" ca="1" si="0"/>
        <v/>
      </c>
      <c r="F9" s="25">
        <f t="shared" ca="1" si="1"/>
        <v>0</v>
      </c>
      <c r="G9" s="25">
        <f ca="1">SUM($F$4:$F9)</f>
        <v>0</v>
      </c>
      <c r="H9" t="str">
        <f ca="1">$E9</f>
        <v/>
      </c>
    </row>
    <row r="10" spans="2:14" x14ac:dyDescent="0.25">
      <c r="J10" s="75"/>
      <c r="K10" s="75"/>
      <c r="L10" s="75"/>
      <c r="M10" s="75"/>
      <c r="N10" s="75"/>
    </row>
    <row r="11" spans="2:14" x14ac:dyDescent="0.25">
      <c r="G11" s="46" t="s">
        <v>206</v>
      </c>
      <c r="H11" s="1010" t="str">
        <f ca="1">$H$4&amp;$H$5&amp;$H$6&amp;$H$7&amp;$H$8&amp;$H$9</f>
        <v/>
      </c>
      <c r="I11" s="1011"/>
      <c r="J11" s="75"/>
      <c r="K11" s="75"/>
      <c r="L11" s="75"/>
      <c r="M11" s="75"/>
      <c r="N11" s="75"/>
    </row>
    <row r="12" spans="2:14" ht="15.75" thickBot="1" x14ac:dyDescent="0.3"/>
    <row r="13" spans="2:14" ht="15.75" thickBot="1" x14ac:dyDescent="0.3">
      <c r="F13" s="49" t="s">
        <v>560</v>
      </c>
      <c r="G13" s="236">
        <f ca="1">GrpA!$M$10+GrpB!$M$10+GrpC!$M$10+GrpD!$M$10+GrpE!$M$10+GrpF!$M$10</f>
        <v>0</v>
      </c>
      <c r="H13" s="60"/>
      <c r="J13" s="14"/>
      <c r="K13" s="14"/>
    </row>
    <row r="14" spans="2:14" x14ac:dyDescent="0.25">
      <c r="J14" s="82"/>
      <c r="K14" s="82"/>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Z109"/>
  <sheetViews>
    <sheetView showGridLines="0" showRowColHeaders="0" view="pageLayout" zoomScale="75" zoomScaleSheetLayoutView="85" zoomScalePageLayoutView="75" workbookViewId="0"/>
  </sheetViews>
  <sheetFormatPr baseColWidth="10" defaultRowHeight="15" x14ac:dyDescent="0.25"/>
  <cols>
    <col min="1" max="1" width="5.140625" style="635" customWidth="1"/>
    <col min="2" max="3" width="13.140625" style="635" customWidth="1"/>
    <col min="4" max="4" width="5.7109375" style="635" customWidth="1"/>
    <col min="5" max="6" width="13.140625" style="635" customWidth="1"/>
    <col min="7" max="7" width="5.7109375" style="635" customWidth="1"/>
    <col min="8" max="9" width="13.140625" style="635" customWidth="1"/>
    <col min="10" max="10" width="5.7109375" style="635" customWidth="1"/>
    <col min="11" max="12" width="13.140625" style="635" customWidth="1"/>
    <col min="13" max="13" width="5.7109375" style="635" customWidth="1"/>
    <col min="14" max="15" width="13.140625" style="635" customWidth="1"/>
    <col min="16" max="16" width="5.7109375" style="635" customWidth="1"/>
    <col min="17" max="18" width="13.140625" style="635" customWidth="1"/>
    <col min="19" max="19" width="5.7109375" style="635" customWidth="1"/>
    <col min="20" max="21" width="13.140625" style="635" customWidth="1"/>
    <col min="22" max="22" width="5.7109375" style="635" customWidth="1"/>
    <col min="23" max="24" width="13.140625" style="635" customWidth="1"/>
    <col min="25" max="25" width="5.7109375" style="635" customWidth="1"/>
    <col min="26" max="26" width="3" style="635" customWidth="1"/>
    <col min="27" max="16384" width="11.42578125" style="635"/>
  </cols>
  <sheetData>
    <row r="1" spans="1:26" ht="59.25" x14ac:dyDescent="0.9">
      <c r="B1" s="849"/>
      <c r="C1" s="849"/>
      <c r="D1" s="636"/>
      <c r="E1" s="850" t="str">
        <f>EURO!E1</f>
        <v>European Championship 2024</v>
      </c>
      <c r="F1" s="850"/>
      <c r="G1" s="850"/>
      <c r="H1" s="850"/>
      <c r="I1" s="850"/>
      <c r="J1" s="850"/>
      <c r="K1" s="850"/>
      <c r="L1" s="850"/>
      <c r="M1" s="850"/>
      <c r="N1" s="850"/>
      <c r="O1" s="850"/>
      <c r="P1" s="850"/>
      <c r="Q1" s="850"/>
      <c r="R1" s="850"/>
      <c r="S1" s="850"/>
      <c r="T1" s="850"/>
      <c r="U1" s="850"/>
      <c r="V1" s="636"/>
      <c r="W1" s="636"/>
      <c r="X1" s="637" t="str">
        <f>EURO!X1</f>
        <v>hb/vers. 1.8.5
2024-05-21</v>
      </c>
      <c r="Y1" s="638"/>
    </row>
    <row r="2" spans="1:26" ht="19.5" customHeight="1" x14ac:dyDescent="0.9">
      <c r="B2" s="639" t="str">
        <f t="array" ref="B2:R6">IF(EURO!B2:R6="","",EURO!B2:R6)</f>
        <v/>
      </c>
      <c r="C2" s="640" t="str">
        <v xml:space="preserve">  Pts      Goals</v>
      </c>
      <c r="D2" s="641" t="str">
        <v/>
      </c>
      <c r="E2" s="639" t="str">
        <v/>
      </c>
      <c r="F2" s="640" t="str">
        <v xml:space="preserve">  Pts      Goals</v>
      </c>
      <c r="G2" s="641" t="str">
        <v/>
      </c>
      <c r="H2" s="639" t="str">
        <v/>
      </c>
      <c r="I2" s="640" t="str">
        <v xml:space="preserve">  Pts      Goals</v>
      </c>
      <c r="J2" s="641" t="str">
        <v/>
      </c>
      <c r="K2" s="642" t="str">
        <v/>
      </c>
      <c r="L2" s="640" t="str">
        <v xml:space="preserve">  Pts      Goals</v>
      </c>
      <c r="M2" s="641" t="str">
        <v/>
      </c>
      <c r="N2" s="639" t="str">
        <v/>
      </c>
      <c r="O2" s="640" t="str">
        <v xml:space="preserve">  Pts      Goals</v>
      </c>
      <c r="P2" s="641" t="str">
        <v/>
      </c>
      <c r="Q2" s="639" t="str">
        <v/>
      </c>
      <c r="R2" s="640" t="str">
        <v xml:space="preserve">  Pts      Goals</v>
      </c>
      <c r="S2" s="641"/>
      <c r="T2" s="643"/>
      <c r="U2" s="644"/>
      <c r="V2" s="644"/>
      <c r="W2" s="644"/>
      <c r="X2" s="644"/>
    </row>
    <row r="3" spans="1:26" x14ac:dyDescent="0.25">
      <c r="A3" s="645"/>
      <c r="B3" s="646" t="str">
        <f ca="1"/>
        <v>Germany</v>
      </c>
      <c r="C3" s="647" t="str">
        <f ca="1"/>
        <v xml:space="preserve">   0        0 - 0</v>
      </c>
      <c r="D3" s="648" t="str">
        <v/>
      </c>
      <c r="E3" s="646" t="str">
        <f ca="1"/>
        <v>Spain</v>
      </c>
      <c r="F3" s="647" t="str">
        <f ca="1"/>
        <v xml:space="preserve">   0        0 - 0</v>
      </c>
      <c r="G3" s="648" t="str">
        <v/>
      </c>
      <c r="H3" s="646" t="str">
        <f ca="1"/>
        <v>Slovenia</v>
      </c>
      <c r="I3" s="647" t="str">
        <f ca="1"/>
        <v xml:space="preserve">   0        0 - 0</v>
      </c>
      <c r="J3" s="645" t="str">
        <v/>
      </c>
      <c r="K3" s="646" t="str">
        <f ca="1"/>
        <v>Poland</v>
      </c>
      <c r="L3" s="647" t="str">
        <f ca="1"/>
        <v xml:space="preserve">   0        0 - 0</v>
      </c>
      <c r="M3" s="645" t="str">
        <v/>
      </c>
      <c r="N3" s="646" t="str">
        <f ca="1"/>
        <v>Belgium</v>
      </c>
      <c r="O3" s="647" t="str">
        <f ca="1"/>
        <v xml:space="preserve">   0        0 - 0</v>
      </c>
      <c r="P3" s="648" t="str">
        <v/>
      </c>
      <c r="Q3" s="646" t="str">
        <f ca="1"/>
        <v>Türkiye</v>
      </c>
      <c r="R3" s="647" t="str">
        <f ca="1"/>
        <v xml:space="preserve">   0        0 - 0</v>
      </c>
      <c r="S3" s="645"/>
      <c r="T3" s="644"/>
      <c r="U3" s="644"/>
      <c r="V3" s="644"/>
      <c r="W3" s="644"/>
      <c r="X3" s="644"/>
      <c r="Y3" s="645"/>
    </row>
    <row r="4" spans="1:26" x14ac:dyDescent="0.25">
      <c r="A4" s="645"/>
      <c r="B4" s="649" t="str">
        <f ca="1"/>
        <v>Scotland</v>
      </c>
      <c r="C4" s="650" t="str">
        <f ca="1"/>
        <v xml:space="preserve">   0        0 - 0</v>
      </c>
      <c r="D4" s="648" t="str">
        <v/>
      </c>
      <c r="E4" s="649" t="str">
        <f ca="1"/>
        <v>Croatia</v>
      </c>
      <c r="F4" s="650" t="str">
        <f ca="1"/>
        <v xml:space="preserve">   0        0 - 0</v>
      </c>
      <c r="G4" s="648" t="str">
        <v/>
      </c>
      <c r="H4" s="649" t="str">
        <f ca="1"/>
        <v>Denmark</v>
      </c>
      <c r="I4" s="650" t="str">
        <f ca="1"/>
        <v xml:space="preserve">   0        0 - 0</v>
      </c>
      <c r="J4" s="645" t="str">
        <v/>
      </c>
      <c r="K4" s="649" t="str">
        <f ca="1"/>
        <v>Netherlands</v>
      </c>
      <c r="L4" s="650" t="str">
        <f ca="1"/>
        <v xml:space="preserve">   0        0 - 0</v>
      </c>
      <c r="M4" s="645" t="str">
        <v/>
      </c>
      <c r="N4" s="649" t="str">
        <f ca="1"/>
        <v>Slovakia</v>
      </c>
      <c r="O4" s="650" t="str">
        <f ca="1"/>
        <v xml:space="preserve">   0        0 - 0</v>
      </c>
      <c r="P4" s="648" t="str">
        <v/>
      </c>
      <c r="Q4" s="649" t="str">
        <f ca="1"/>
        <v>Georgia</v>
      </c>
      <c r="R4" s="650" t="str">
        <f ca="1"/>
        <v xml:space="preserve">   0        0 - 0</v>
      </c>
      <c r="S4" s="645"/>
      <c r="T4" s="644"/>
      <c r="U4" s="644"/>
      <c r="V4" s="644"/>
      <c r="W4" s="644"/>
      <c r="X4" s="644"/>
      <c r="Y4" s="645"/>
    </row>
    <row r="5" spans="1:26" x14ac:dyDescent="0.25">
      <c r="A5" s="645"/>
      <c r="B5" s="651" t="str">
        <f ca="1"/>
        <v>Hungary</v>
      </c>
      <c r="C5" s="652" t="str">
        <f ca="1"/>
        <v xml:space="preserve">   0        0 - 0</v>
      </c>
      <c r="D5" s="648" t="str">
        <v/>
      </c>
      <c r="E5" s="651" t="str">
        <f ca="1"/>
        <v>Italy</v>
      </c>
      <c r="F5" s="652" t="str">
        <f ca="1"/>
        <v xml:space="preserve">   0        0 - 0</v>
      </c>
      <c r="G5" s="648" t="str">
        <v/>
      </c>
      <c r="H5" s="651" t="str">
        <f ca="1"/>
        <v>Serbia</v>
      </c>
      <c r="I5" s="652" t="str">
        <f ca="1"/>
        <v xml:space="preserve">   0        0 - 0</v>
      </c>
      <c r="J5" s="645" t="str">
        <v/>
      </c>
      <c r="K5" s="651" t="str">
        <f ca="1"/>
        <v>Austria</v>
      </c>
      <c r="L5" s="652" t="str">
        <f ca="1"/>
        <v xml:space="preserve">   0        0 - 0</v>
      </c>
      <c r="M5" s="645" t="str">
        <v/>
      </c>
      <c r="N5" s="651" t="str">
        <f ca="1"/>
        <v>Romania</v>
      </c>
      <c r="O5" s="652" t="str">
        <f ca="1"/>
        <v xml:space="preserve">   0        0 - 0</v>
      </c>
      <c r="P5" s="648" t="str">
        <v/>
      </c>
      <c r="Q5" s="651" t="str">
        <f ca="1"/>
        <v>Portugal</v>
      </c>
      <c r="R5" s="652" t="str">
        <f ca="1"/>
        <v xml:space="preserve">   0        0 - 0</v>
      </c>
      <c r="S5" s="645"/>
      <c r="T5" s="644"/>
      <c r="U5" s="644"/>
      <c r="V5" s="644"/>
      <c r="W5" s="644"/>
      <c r="X5" s="644"/>
      <c r="Y5" s="645"/>
    </row>
    <row r="6" spans="1:26" x14ac:dyDescent="0.25">
      <c r="A6" s="653"/>
      <c r="B6" s="654" t="str">
        <f ca="1"/>
        <v>Switzerland</v>
      </c>
      <c r="C6" s="655" t="str">
        <f ca="1"/>
        <v xml:space="preserve">   0        0 - 0</v>
      </c>
      <c r="D6" s="656" t="str">
        <v/>
      </c>
      <c r="E6" s="654" t="str">
        <f ca="1"/>
        <v>Albania</v>
      </c>
      <c r="F6" s="655" t="str">
        <f ca="1"/>
        <v xml:space="preserve">   0        0 - 0</v>
      </c>
      <c r="G6" s="656" t="str">
        <v/>
      </c>
      <c r="H6" s="654" t="str">
        <f ca="1"/>
        <v>England</v>
      </c>
      <c r="I6" s="655" t="str">
        <f ca="1"/>
        <v xml:space="preserve">   0        0 - 0</v>
      </c>
      <c r="J6" s="653" t="str">
        <v/>
      </c>
      <c r="K6" s="654" t="str">
        <f ca="1"/>
        <v>France</v>
      </c>
      <c r="L6" s="655" t="str">
        <f ca="1"/>
        <v xml:space="preserve">   0        0 - 0</v>
      </c>
      <c r="M6" s="653" t="str">
        <v/>
      </c>
      <c r="N6" s="654" t="str">
        <f ca="1"/>
        <v>Ukraine</v>
      </c>
      <c r="O6" s="655" t="str">
        <f ca="1"/>
        <v xml:space="preserve">   0        0 - 0</v>
      </c>
      <c r="P6" s="656" t="str">
        <v/>
      </c>
      <c r="Q6" s="654" t="str">
        <f ca="1"/>
        <v>Czechia</v>
      </c>
      <c r="R6" s="655" t="str">
        <f ca="1"/>
        <v xml:space="preserve">   0        0 - 0</v>
      </c>
      <c r="S6" s="653"/>
      <c r="T6" s="644"/>
      <c r="U6" s="644"/>
      <c r="V6" s="644"/>
      <c r="W6" s="644"/>
      <c r="X6" s="644"/>
      <c r="Y6" s="653"/>
      <c r="Z6" s="657"/>
    </row>
    <row r="7" spans="1:26" ht="10.5" customHeight="1" x14ac:dyDescent="0.25">
      <c r="A7" s="645"/>
      <c r="B7" s="851"/>
      <c r="C7" s="851"/>
      <c r="D7" s="851"/>
      <c r="E7" s="851"/>
      <c r="F7" s="851"/>
      <c r="G7" s="851"/>
      <c r="H7" s="851"/>
      <c r="I7" s="851"/>
      <c r="J7" s="851"/>
      <c r="K7" s="851"/>
      <c r="L7" s="851"/>
      <c r="M7" s="851"/>
      <c r="N7" s="851"/>
      <c r="O7" s="851"/>
      <c r="P7" s="851"/>
      <c r="Q7" s="851"/>
      <c r="R7" s="851"/>
      <c r="S7" s="658"/>
      <c r="T7" s="658"/>
      <c r="U7" s="658"/>
      <c r="V7" s="658"/>
      <c r="W7" s="658"/>
      <c r="X7" s="658"/>
      <c r="Y7" s="645"/>
    </row>
    <row r="8" spans="1:26" ht="12" customHeight="1" x14ac:dyDescent="0.25">
      <c r="B8" s="852"/>
      <c r="C8" s="852"/>
      <c r="D8" s="659"/>
      <c r="E8" s="852"/>
      <c r="F8" s="852"/>
      <c r="G8" s="659"/>
      <c r="H8" s="852"/>
      <c r="I8" s="852"/>
      <c r="J8" s="659"/>
      <c r="K8" s="852"/>
      <c r="L8" s="852"/>
      <c r="M8" s="660"/>
      <c r="N8" s="852"/>
      <c r="O8" s="852"/>
      <c r="P8" s="659"/>
      <c r="Q8" s="852"/>
      <c r="R8" s="852"/>
      <c r="S8" s="661"/>
      <c r="T8" s="846"/>
      <c r="U8" s="846"/>
      <c r="V8" s="659"/>
      <c r="W8" s="846"/>
      <c r="X8" s="846"/>
    </row>
    <row r="9" spans="1:26" ht="21" x14ac:dyDescent="0.35">
      <c r="B9" s="847" t="str">
        <f>EURO!B9</f>
        <v>Group A</v>
      </c>
      <c r="C9" s="848"/>
      <c r="D9" s="662"/>
      <c r="E9" s="847" t="str">
        <f>EURO!E9</f>
        <v>Group B</v>
      </c>
      <c r="F9" s="848"/>
      <c r="H9" s="847" t="str">
        <f>EURO!H9</f>
        <v>Group C</v>
      </c>
      <c r="I9" s="848"/>
      <c r="K9" s="847" t="str">
        <f>EURO!K9</f>
        <v>Group D</v>
      </c>
      <c r="L9" s="848"/>
      <c r="N9" s="847" t="str">
        <f>EURO!N9</f>
        <v>Group E</v>
      </c>
      <c r="O9" s="848"/>
      <c r="Q9" s="847" t="str">
        <f>EURO!Q9</f>
        <v>Group F</v>
      </c>
      <c r="R9" s="848"/>
      <c r="T9" s="663"/>
      <c r="U9" s="664"/>
      <c r="V9" s="664"/>
      <c r="W9" s="664"/>
      <c r="X9" s="664"/>
    </row>
    <row r="10" spans="1:26" ht="15.75" customHeight="1" thickBot="1" x14ac:dyDescent="0.35">
      <c r="B10" s="665"/>
      <c r="C10" s="665"/>
      <c r="D10" s="662"/>
      <c r="E10" s="665"/>
      <c r="F10" s="665"/>
      <c r="H10" s="665"/>
      <c r="I10" s="665"/>
      <c r="K10" s="665"/>
      <c r="L10" s="665"/>
      <c r="N10" s="665"/>
      <c r="O10" s="665"/>
      <c r="Q10" s="665"/>
      <c r="R10" s="665"/>
      <c r="T10" s="665"/>
      <c r="U10" s="665"/>
      <c r="W10" s="665"/>
      <c r="X10" s="665"/>
    </row>
    <row r="11" spans="1:26" x14ac:dyDescent="0.25">
      <c r="A11" s="666">
        <f>EURO!A11</f>
        <v>1</v>
      </c>
      <c r="B11" s="861" t="str">
        <f>EURO!B11</f>
        <v>Munich</v>
      </c>
      <c r="C11" s="862"/>
      <c r="D11" s="666">
        <f>EURO!D11</f>
        <v>3</v>
      </c>
      <c r="E11" s="861" t="str">
        <f>EURO!E11</f>
        <v>Berlin</v>
      </c>
      <c r="F11" s="862"/>
      <c r="G11" s="666">
        <f>EURO!G11</f>
        <v>6</v>
      </c>
      <c r="H11" s="861" t="str">
        <f>EURO!H11</f>
        <v>Stuttgart</v>
      </c>
      <c r="I11" s="862"/>
      <c r="J11" s="666">
        <f>EURO!J11</f>
        <v>7</v>
      </c>
      <c r="K11" s="861" t="str">
        <f>EURO!K11</f>
        <v>Hamburg</v>
      </c>
      <c r="L11" s="862"/>
      <c r="M11" s="666">
        <f>EURO!M11</f>
        <v>10</v>
      </c>
      <c r="N11" s="861" t="str">
        <f>EURO!N11</f>
        <v>Munich</v>
      </c>
      <c r="O11" s="862"/>
      <c r="P11" s="666">
        <f>EURO!P11</f>
        <v>11</v>
      </c>
      <c r="Q11" s="861" t="str">
        <f>EURO!Q11</f>
        <v>Dortmund</v>
      </c>
      <c r="R11" s="862"/>
      <c r="S11" s="666"/>
      <c r="T11" s="853" t="str">
        <f>EURO!T11</f>
        <v>Qualification for the Round of 16</v>
      </c>
      <c r="U11" s="854"/>
      <c r="V11" s="854"/>
      <c r="W11" s="854"/>
      <c r="X11" s="855"/>
    </row>
    <row r="12" spans="1:26" x14ac:dyDescent="0.25">
      <c r="B12" s="859">
        <f>EURO!B12</f>
        <v>45457.875</v>
      </c>
      <c r="C12" s="860"/>
      <c r="E12" s="859">
        <f>EURO!E12</f>
        <v>45458.75</v>
      </c>
      <c r="F12" s="860"/>
      <c r="H12" s="859">
        <f>EURO!H12</f>
        <v>45459.75</v>
      </c>
      <c r="I12" s="860"/>
      <c r="K12" s="859">
        <f>EURO!K12</f>
        <v>45459.625</v>
      </c>
      <c r="L12" s="860"/>
      <c r="N12" s="859">
        <f>EURO!N12</f>
        <v>45460.625</v>
      </c>
      <c r="O12" s="860"/>
      <c r="Q12" s="859">
        <f>EURO!Q12</f>
        <v>45461.75</v>
      </c>
      <c r="R12" s="860"/>
      <c r="T12" s="856"/>
      <c r="U12" s="857"/>
      <c r="V12" s="857"/>
      <c r="W12" s="857"/>
      <c r="X12" s="858"/>
    </row>
    <row r="13" spans="1:26" x14ac:dyDescent="0.25">
      <c r="B13" s="667" t="str">
        <f t="array" ref="B13:R14">IF(EURO!B13:R14="","",EURO!B13:R14)</f>
        <v>Germany</v>
      </c>
      <c r="C13" s="668" t="str">
        <v>Scotland</v>
      </c>
      <c r="D13" s="635" t="str">
        <v/>
      </c>
      <c r="E13" s="667" t="str">
        <v>Spain</v>
      </c>
      <c r="F13" s="668" t="str">
        <v>Croatia</v>
      </c>
      <c r="G13" s="635" t="str">
        <v/>
      </c>
      <c r="H13" s="667" t="str">
        <v>Slovenia</v>
      </c>
      <c r="I13" s="668" t="str">
        <v>Denmark</v>
      </c>
      <c r="J13" s="635" t="str">
        <v/>
      </c>
      <c r="K13" s="667" t="str">
        <v>Poland</v>
      </c>
      <c r="L13" s="668" t="str">
        <v>Netherlands</v>
      </c>
      <c r="M13" s="635" t="str">
        <v/>
      </c>
      <c r="N13" s="667" t="str">
        <v>Romania</v>
      </c>
      <c r="O13" s="668" t="str">
        <v>Ukraine</v>
      </c>
      <c r="P13" s="635" t="str">
        <v/>
      </c>
      <c r="Q13" s="667" t="str">
        <v>Türkiye</v>
      </c>
      <c r="R13" s="668" t="str">
        <v>Georgia</v>
      </c>
      <c r="T13" s="669"/>
      <c r="U13" s="670"/>
      <c r="V13" s="670"/>
      <c r="W13" s="670"/>
      <c r="X13" s="671"/>
    </row>
    <row r="14" spans="1:26" ht="15.75" thickBot="1" x14ac:dyDescent="0.3">
      <c r="B14" s="672" t="str">
        <v/>
      </c>
      <c r="C14" s="673" t="str">
        <v/>
      </c>
      <c r="D14" s="635" t="str">
        <v/>
      </c>
      <c r="E14" s="672" t="str">
        <v/>
      </c>
      <c r="F14" s="673" t="str">
        <v/>
      </c>
      <c r="G14" s="635" t="str">
        <v/>
      </c>
      <c r="H14" s="672" t="str">
        <v/>
      </c>
      <c r="I14" s="673" t="str">
        <v/>
      </c>
      <c r="J14" s="635" t="str">
        <v/>
      </c>
      <c r="K14" s="672" t="str">
        <v/>
      </c>
      <c r="L14" s="673" t="str">
        <v/>
      </c>
      <c r="M14" s="635" t="str">
        <v/>
      </c>
      <c r="N14" s="672" t="str">
        <v/>
      </c>
      <c r="O14" s="673" t="str">
        <v/>
      </c>
      <c r="P14" s="635" t="str">
        <v/>
      </c>
      <c r="Q14" s="672" t="str">
        <v/>
      </c>
      <c r="R14" s="673" t="str">
        <v/>
      </c>
      <c r="T14" s="669"/>
      <c r="U14" s="703"/>
      <c r="V14" s="703"/>
      <c r="W14" s="703"/>
      <c r="X14" s="704"/>
    </row>
    <row r="15" spans="1:26" ht="27.95" customHeight="1" thickBot="1" x14ac:dyDescent="0.3">
      <c r="B15" s="674"/>
      <c r="C15" s="674"/>
      <c r="E15" s="674"/>
      <c r="F15" s="674"/>
      <c r="H15" s="674"/>
      <c r="I15" s="674"/>
      <c r="K15" s="674"/>
      <c r="L15" s="674"/>
      <c r="N15" s="674"/>
      <c r="O15" s="674"/>
      <c r="Q15" s="674"/>
      <c r="R15" s="674"/>
      <c r="T15" s="705" t="str">
        <f>EURO!T14</f>
        <v>Criteria for placement within the groups:</v>
      </c>
      <c r="U15" s="703"/>
      <c r="V15" s="703"/>
      <c r="W15" s="703"/>
      <c r="X15" s="704"/>
    </row>
    <row r="16" spans="1:26" x14ac:dyDescent="0.25">
      <c r="A16" s="666">
        <f>EURO!A16</f>
        <v>2</v>
      </c>
      <c r="B16" s="861" t="str">
        <f>EURO!B16</f>
        <v>Cologne</v>
      </c>
      <c r="C16" s="862"/>
      <c r="D16" s="666">
        <f>EURO!D16</f>
        <v>4</v>
      </c>
      <c r="E16" s="861" t="str">
        <f>EURO!E16</f>
        <v>Dortmund</v>
      </c>
      <c r="F16" s="862"/>
      <c r="G16" s="666">
        <f>EURO!G16</f>
        <v>5</v>
      </c>
      <c r="H16" s="861" t="str">
        <f>EURO!H16</f>
        <v>Gelsenkirchen</v>
      </c>
      <c r="I16" s="862"/>
      <c r="J16" s="666">
        <f>EURO!J16</f>
        <v>8</v>
      </c>
      <c r="K16" s="861" t="str">
        <f>EURO!K16</f>
        <v>Dusseldorf</v>
      </c>
      <c r="L16" s="862"/>
      <c r="M16" s="666">
        <f>EURO!M16</f>
        <v>9</v>
      </c>
      <c r="N16" s="861" t="str">
        <f>EURO!N16</f>
        <v>Frankfurt</v>
      </c>
      <c r="O16" s="862"/>
      <c r="P16" s="666">
        <f>EURO!P16</f>
        <v>12</v>
      </c>
      <c r="Q16" s="861" t="str">
        <f>EURO!Q16</f>
        <v>Leipzig</v>
      </c>
      <c r="R16" s="862"/>
      <c r="S16" s="666"/>
      <c r="T16" s="863" t="str">
        <f>EURO!T16</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U16" s="864"/>
      <c r="V16" s="864"/>
      <c r="W16" s="864"/>
      <c r="X16" s="865"/>
    </row>
    <row r="17" spans="1:24" x14ac:dyDescent="0.25">
      <c r="B17" s="859">
        <f>EURO!B17</f>
        <v>45458.625</v>
      </c>
      <c r="C17" s="860"/>
      <c r="E17" s="859">
        <f>EURO!E17</f>
        <v>45458.875</v>
      </c>
      <c r="F17" s="860"/>
      <c r="H17" s="859">
        <f>EURO!H17</f>
        <v>45459.875</v>
      </c>
      <c r="I17" s="860"/>
      <c r="K17" s="859">
        <f>EURO!K17</f>
        <v>45460.875</v>
      </c>
      <c r="L17" s="860"/>
      <c r="N17" s="859">
        <f>EURO!N17</f>
        <v>45460.75</v>
      </c>
      <c r="O17" s="860"/>
      <c r="Q17" s="859">
        <f>EURO!Q17</f>
        <v>45461.875</v>
      </c>
      <c r="R17" s="860"/>
      <c r="T17" s="863"/>
      <c r="U17" s="864"/>
      <c r="V17" s="864"/>
      <c r="W17" s="864"/>
      <c r="X17" s="865"/>
    </row>
    <row r="18" spans="1:24" x14ac:dyDescent="0.25">
      <c r="B18" s="667" t="str">
        <f t="array" ref="B18:R19">IF(EURO!B18:R19="","",EURO!B18:R19)</f>
        <v>Hungary</v>
      </c>
      <c r="C18" s="668" t="str">
        <v>Switzerland</v>
      </c>
      <c r="D18" s="635" t="str">
        <v/>
      </c>
      <c r="E18" s="667" t="str">
        <v>Italy</v>
      </c>
      <c r="F18" s="668" t="str">
        <v>Albania</v>
      </c>
      <c r="G18" s="635" t="str">
        <v/>
      </c>
      <c r="H18" s="667" t="str">
        <v>Serbia</v>
      </c>
      <c r="I18" s="668" t="str">
        <v>England</v>
      </c>
      <c r="J18" s="635" t="str">
        <v/>
      </c>
      <c r="K18" s="667" t="str">
        <v>Austria</v>
      </c>
      <c r="L18" s="668" t="str">
        <v>France</v>
      </c>
      <c r="M18" s="635" t="str">
        <v/>
      </c>
      <c r="N18" s="667" t="str">
        <v>Belgium</v>
      </c>
      <c r="O18" s="668" t="str">
        <v>Slovakia</v>
      </c>
      <c r="P18" s="635" t="str">
        <v/>
      </c>
      <c r="Q18" s="667" t="str">
        <v>Portugal</v>
      </c>
      <c r="R18" s="668" t="str">
        <v>Czechia</v>
      </c>
      <c r="T18" s="863"/>
      <c r="U18" s="864"/>
      <c r="V18" s="864"/>
      <c r="W18" s="864"/>
      <c r="X18" s="865"/>
    </row>
    <row r="19" spans="1:24" ht="15.75" thickBot="1" x14ac:dyDescent="0.3">
      <c r="B19" s="672" t="str">
        <v/>
      </c>
      <c r="C19" s="673" t="str">
        <v/>
      </c>
      <c r="D19" s="635" t="str">
        <v/>
      </c>
      <c r="E19" s="672" t="str">
        <v/>
      </c>
      <c r="F19" s="673" t="str">
        <v/>
      </c>
      <c r="G19" s="635" t="str">
        <v/>
      </c>
      <c r="H19" s="672" t="str">
        <v/>
      </c>
      <c r="I19" s="673" t="str">
        <v/>
      </c>
      <c r="J19" s="635" t="str">
        <v/>
      </c>
      <c r="K19" s="672" t="str">
        <v/>
      </c>
      <c r="L19" s="673" t="str">
        <v/>
      </c>
      <c r="M19" s="635" t="str">
        <v/>
      </c>
      <c r="N19" s="672" t="str">
        <v/>
      </c>
      <c r="O19" s="673" t="str">
        <v/>
      </c>
      <c r="P19" s="635" t="str">
        <v/>
      </c>
      <c r="Q19" s="672" t="str">
        <v/>
      </c>
      <c r="R19" s="673" t="str">
        <v/>
      </c>
      <c r="T19" s="863"/>
      <c r="U19" s="864"/>
      <c r="V19" s="864"/>
      <c r="W19" s="864"/>
      <c r="X19" s="865"/>
    </row>
    <row r="20" spans="1:24" ht="27.95" customHeight="1" thickBot="1" x14ac:dyDescent="0.3">
      <c r="B20" s="674"/>
      <c r="C20" s="674"/>
      <c r="E20" s="674"/>
      <c r="F20" s="674"/>
      <c r="H20" s="674"/>
      <c r="I20" s="674"/>
      <c r="K20" s="674"/>
      <c r="L20" s="674"/>
      <c r="N20" s="674"/>
      <c r="O20" s="674"/>
      <c r="Q20" s="674"/>
      <c r="R20" s="674"/>
      <c r="T20" s="863"/>
      <c r="U20" s="864"/>
      <c r="V20" s="864"/>
      <c r="W20" s="864"/>
      <c r="X20" s="865"/>
    </row>
    <row r="21" spans="1:24" x14ac:dyDescent="0.25">
      <c r="A21" s="666">
        <f>EURO!A21</f>
        <v>14</v>
      </c>
      <c r="B21" s="861" t="str">
        <f>EURO!B21</f>
        <v>Stuttgart</v>
      </c>
      <c r="C21" s="862"/>
      <c r="D21" s="666">
        <f>EURO!D21</f>
        <v>15</v>
      </c>
      <c r="E21" s="861" t="str">
        <f>EURO!E21</f>
        <v>Hamburg</v>
      </c>
      <c r="F21" s="862"/>
      <c r="G21" s="666">
        <f>EURO!G21</f>
        <v>18</v>
      </c>
      <c r="H21" s="861" t="str">
        <f>EURO!H21</f>
        <v>Munich</v>
      </c>
      <c r="I21" s="862"/>
      <c r="J21" s="666">
        <f>EURO!J21</f>
        <v>19</v>
      </c>
      <c r="K21" s="861" t="str">
        <f>EURO!K21</f>
        <v>Berlin</v>
      </c>
      <c r="L21" s="862"/>
      <c r="M21" s="666">
        <f>EURO!M21</f>
        <v>21</v>
      </c>
      <c r="N21" s="861" t="str">
        <f>EURO!N21</f>
        <v>Dusseldorf</v>
      </c>
      <c r="O21" s="862"/>
      <c r="P21" s="666">
        <f>EURO!P21</f>
        <v>24</v>
      </c>
      <c r="Q21" s="861" t="str">
        <f>EURO!Q21</f>
        <v>Hamburg</v>
      </c>
      <c r="R21" s="862"/>
      <c r="S21" s="666"/>
      <c r="T21" s="863"/>
      <c r="U21" s="864"/>
      <c r="V21" s="864"/>
      <c r="W21" s="864"/>
      <c r="X21" s="865"/>
    </row>
    <row r="22" spans="1:24" x14ac:dyDescent="0.25">
      <c r="B22" s="859">
        <f>EURO!B22</f>
        <v>45462.75</v>
      </c>
      <c r="C22" s="860"/>
      <c r="E22" s="859">
        <f>EURO!E22</f>
        <v>45462.625</v>
      </c>
      <c r="F22" s="860"/>
      <c r="H22" s="859">
        <f>EURO!H22</f>
        <v>45463.625</v>
      </c>
      <c r="I22" s="860"/>
      <c r="K22" s="859">
        <f>EURO!K22</f>
        <v>45464.75</v>
      </c>
      <c r="L22" s="860"/>
      <c r="N22" s="859">
        <f>EURO!N22</f>
        <v>45464.625</v>
      </c>
      <c r="O22" s="860"/>
      <c r="Q22" s="859">
        <f>EURO!Q22</f>
        <v>45465.625</v>
      </c>
      <c r="R22" s="860"/>
      <c r="T22" s="863"/>
      <c r="U22" s="864"/>
      <c r="V22" s="864"/>
      <c r="W22" s="864"/>
      <c r="X22" s="865"/>
    </row>
    <row r="23" spans="1:24" x14ac:dyDescent="0.25">
      <c r="B23" s="667" t="str">
        <f t="array" ref="B23:R24">IF(EURO!B23:R24="","",EURO!B23:R24)</f>
        <v>Germany</v>
      </c>
      <c r="C23" s="668" t="str">
        <v>Hungary</v>
      </c>
      <c r="D23" s="635" t="str">
        <v/>
      </c>
      <c r="E23" s="667" t="str">
        <v>Croatia</v>
      </c>
      <c r="F23" s="668" t="str">
        <v>Albania</v>
      </c>
      <c r="G23" s="635" t="str">
        <v/>
      </c>
      <c r="H23" s="667" t="str">
        <v>Slovenia</v>
      </c>
      <c r="I23" s="668" t="str">
        <v>Serbia</v>
      </c>
      <c r="J23" s="635" t="str">
        <v/>
      </c>
      <c r="K23" s="667" t="str">
        <v>Poland</v>
      </c>
      <c r="L23" s="668" t="str">
        <v>Austria</v>
      </c>
      <c r="M23" s="635" t="str">
        <v/>
      </c>
      <c r="N23" s="667" t="str">
        <v>Slovakia</v>
      </c>
      <c r="O23" s="668" t="str">
        <v>Ukraine</v>
      </c>
      <c r="P23" s="635" t="str">
        <v/>
      </c>
      <c r="Q23" s="667" t="str">
        <v>Georgia</v>
      </c>
      <c r="R23" s="668" t="str">
        <v>Czechia</v>
      </c>
      <c r="T23" s="863"/>
      <c r="U23" s="864"/>
      <c r="V23" s="864"/>
      <c r="W23" s="864"/>
      <c r="X23" s="865"/>
    </row>
    <row r="24" spans="1:24" ht="15.75" thickBot="1" x14ac:dyDescent="0.3">
      <c r="B24" s="672" t="str">
        <v/>
      </c>
      <c r="C24" s="673" t="str">
        <v/>
      </c>
      <c r="D24" s="635" t="str">
        <v/>
      </c>
      <c r="E24" s="672" t="str">
        <v/>
      </c>
      <c r="F24" s="673" t="str">
        <v/>
      </c>
      <c r="G24" s="635" t="str">
        <v/>
      </c>
      <c r="H24" s="672" t="str">
        <v/>
      </c>
      <c r="I24" s="673" t="str">
        <v/>
      </c>
      <c r="J24" s="635" t="str">
        <v/>
      </c>
      <c r="K24" s="672" t="str">
        <v/>
      </c>
      <c r="L24" s="673" t="str">
        <v/>
      </c>
      <c r="M24" s="635" t="str">
        <v/>
      </c>
      <c r="N24" s="672" t="str">
        <v/>
      </c>
      <c r="O24" s="673" t="str">
        <v/>
      </c>
      <c r="P24" s="635" t="str">
        <v/>
      </c>
      <c r="Q24" s="672" t="str">
        <v/>
      </c>
      <c r="R24" s="673" t="str">
        <v/>
      </c>
      <c r="T24" s="863"/>
      <c r="U24" s="864"/>
      <c r="V24" s="864"/>
      <c r="W24" s="864"/>
      <c r="X24" s="865"/>
    </row>
    <row r="25" spans="1:24" ht="27.95" customHeight="1" thickBot="1" x14ac:dyDescent="0.3">
      <c r="B25" s="674"/>
      <c r="C25" s="674"/>
      <c r="E25" s="674"/>
      <c r="F25" s="674"/>
      <c r="H25" s="674"/>
      <c r="I25" s="674"/>
      <c r="K25" s="674"/>
      <c r="L25" s="674"/>
      <c r="N25" s="674"/>
      <c r="O25" s="674"/>
      <c r="Q25" s="674"/>
      <c r="R25" s="674"/>
      <c r="T25" s="863"/>
      <c r="U25" s="864"/>
      <c r="V25" s="864"/>
      <c r="W25" s="864"/>
      <c r="X25" s="865"/>
    </row>
    <row r="26" spans="1:24" x14ac:dyDescent="0.25">
      <c r="A26" s="666">
        <f>EURO!A26</f>
        <v>13</v>
      </c>
      <c r="B26" s="861" t="str">
        <f>EURO!B26</f>
        <v>Cologne</v>
      </c>
      <c r="C26" s="862"/>
      <c r="D26" s="666">
        <f>EURO!D26</f>
        <v>16</v>
      </c>
      <c r="E26" s="861" t="str">
        <f>EURO!E26</f>
        <v>Gelsenkirchen</v>
      </c>
      <c r="F26" s="862"/>
      <c r="G26" s="666">
        <f>EURO!G26</f>
        <v>17</v>
      </c>
      <c r="H26" s="861" t="str">
        <f>EURO!H26</f>
        <v>Frankfurt</v>
      </c>
      <c r="I26" s="862"/>
      <c r="J26" s="666">
        <f>EURO!J26</f>
        <v>20</v>
      </c>
      <c r="K26" s="861" t="str">
        <f>EURO!K26</f>
        <v>Leipzig</v>
      </c>
      <c r="L26" s="862"/>
      <c r="M26" s="666">
        <f>EURO!M26</f>
        <v>22</v>
      </c>
      <c r="N26" s="861" t="str">
        <f>EURO!N26</f>
        <v>Cologne</v>
      </c>
      <c r="O26" s="862"/>
      <c r="P26" s="666">
        <f>EURO!P26</f>
        <v>23</v>
      </c>
      <c r="Q26" s="861" t="str">
        <f>EURO!Q26</f>
        <v>Dortmund</v>
      </c>
      <c r="R26" s="862"/>
      <c r="S26" s="666"/>
      <c r="T26" s="863"/>
      <c r="U26" s="864"/>
      <c r="V26" s="864"/>
      <c r="W26" s="864"/>
      <c r="X26" s="865"/>
    </row>
    <row r="27" spans="1:24" x14ac:dyDescent="0.25">
      <c r="B27" s="859">
        <f>EURO!B27</f>
        <v>45462.875</v>
      </c>
      <c r="C27" s="860"/>
      <c r="E27" s="859">
        <f>EURO!E27</f>
        <v>45463.875</v>
      </c>
      <c r="F27" s="860"/>
      <c r="H27" s="859">
        <f>EURO!H27</f>
        <v>45463.75</v>
      </c>
      <c r="I27" s="860"/>
      <c r="K27" s="859">
        <f>EURO!K27</f>
        <v>45464.875</v>
      </c>
      <c r="L27" s="860"/>
      <c r="N27" s="859">
        <f>EURO!N27</f>
        <v>45465.875</v>
      </c>
      <c r="O27" s="860"/>
      <c r="Q27" s="859">
        <f>EURO!Q27</f>
        <v>45465.75</v>
      </c>
      <c r="R27" s="860"/>
      <c r="T27" s="863"/>
      <c r="U27" s="864"/>
      <c r="V27" s="864"/>
      <c r="W27" s="864"/>
      <c r="X27" s="865"/>
    </row>
    <row r="28" spans="1:24" x14ac:dyDescent="0.25">
      <c r="B28" s="667" t="str">
        <f t="array" ref="B28:R29">IF(EURO!B28:R29="","",EURO!B28:R29)</f>
        <v>Scotland</v>
      </c>
      <c r="C28" s="668" t="str">
        <v>Switzerland</v>
      </c>
      <c r="D28" s="635" t="str">
        <v/>
      </c>
      <c r="E28" s="667" t="str">
        <v>Spain</v>
      </c>
      <c r="F28" s="668" t="str">
        <v>Italy</v>
      </c>
      <c r="G28" s="635" t="str">
        <v/>
      </c>
      <c r="H28" s="667" t="str">
        <v>Denmark</v>
      </c>
      <c r="I28" s="668" t="str">
        <v>England</v>
      </c>
      <c r="J28" s="635" t="str">
        <v/>
      </c>
      <c r="K28" s="667" t="str">
        <v>Netherlands</v>
      </c>
      <c r="L28" s="668" t="str">
        <v>France</v>
      </c>
      <c r="M28" s="635" t="str">
        <v/>
      </c>
      <c r="N28" s="667" t="str">
        <v>Belgium</v>
      </c>
      <c r="O28" s="668" t="str">
        <v>Romania</v>
      </c>
      <c r="P28" s="635" t="str">
        <v/>
      </c>
      <c r="Q28" s="667" t="str">
        <v>Türkiye</v>
      </c>
      <c r="R28" s="668" t="str">
        <v>Portugal</v>
      </c>
      <c r="T28" s="675"/>
      <c r="U28" s="676"/>
      <c r="V28" s="676"/>
      <c r="W28" s="676"/>
      <c r="X28" s="677"/>
    </row>
    <row r="29" spans="1:24" ht="15.75" thickBot="1" x14ac:dyDescent="0.3">
      <c r="B29" s="672" t="str">
        <v/>
      </c>
      <c r="C29" s="673" t="str">
        <v/>
      </c>
      <c r="D29" s="635" t="str">
        <v/>
      </c>
      <c r="E29" s="672" t="str">
        <v/>
      </c>
      <c r="F29" s="673" t="str">
        <v/>
      </c>
      <c r="G29" s="635" t="str">
        <v/>
      </c>
      <c r="H29" s="672" t="str">
        <v/>
      </c>
      <c r="I29" s="673" t="str">
        <v/>
      </c>
      <c r="J29" s="635" t="str">
        <v/>
      </c>
      <c r="K29" s="672" t="str">
        <v/>
      </c>
      <c r="L29" s="673" t="str">
        <v/>
      </c>
      <c r="M29" s="635" t="str">
        <v/>
      </c>
      <c r="N29" s="672" t="str">
        <v/>
      </c>
      <c r="O29" s="673" t="str">
        <v/>
      </c>
      <c r="P29" s="635" t="str">
        <v/>
      </c>
      <c r="Q29" s="672" t="str">
        <v/>
      </c>
      <c r="R29" s="673" t="str">
        <v/>
      </c>
      <c r="T29" s="678"/>
      <c r="U29" s="679"/>
      <c r="V29" s="679"/>
      <c r="W29" s="679"/>
      <c r="X29" s="680"/>
    </row>
    <row r="30" spans="1:24" ht="27.95" customHeight="1" thickBot="1" x14ac:dyDescent="0.3">
      <c r="B30" s="674"/>
      <c r="C30" s="674"/>
      <c r="E30" s="674"/>
      <c r="F30" s="674"/>
      <c r="H30" s="674"/>
      <c r="I30" s="674"/>
      <c r="K30" s="674"/>
      <c r="L30" s="674"/>
      <c r="N30" s="674"/>
      <c r="O30" s="674"/>
      <c r="Q30" s="674"/>
      <c r="R30" s="674"/>
      <c r="T30" s="681"/>
      <c r="U30" s="681"/>
      <c r="V30" s="681"/>
      <c r="W30" s="681"/>
      <c r="X30" s="681"/>
    </row>
    <row r="31" spans="1:24" x14ac:dyDescent="0.25">
      <c r="A31" s="666">
        <f>EURO!A31</f>
        <v>25</v>
      </c>
      <c r="B31" s="861" t="str">
        <f>EURO!B31</f>
        <v>Frankfurt</v>
      </c>
      <c r="C31" s="862"/>
      <c r="D31" s="666">
        <f>EURO!D31</f>
        <v>27</v>
      </c>
      <c r="E31" s="861" t="str">
        <f>EURO!E31</f>
        <v>Dusseldorf</v>
      </c>
      <c r="F31" s="862"/>
      <c r="G31" s="666">
        <f>EURO!G31</f>
        <v>29</v>
      </c>
      <c r="H31" s="861" t="str">
        <f>EURO!H31</f>
        <v>Cologne</v>
      </c>
      <c r="I31" s="862"/>
      <c r="J31" s="666">
        <f>EURO!J31</f>
        <v>31</v>
      </c>
      <c r="K31" s="861" t="str">
        <f>EURO!K31</f>
        <v>Berlin</v>
      </c>
      <c r="L31" s="862"/>
      <c r="M31" s="666">
        <f>EURO!M31</f>
        <v>33</v>
      </c>
      <c r="N31" s="861" t="str">
        <f>EURO!N31</f>
        <v>Frankfurt</v>
      </c>
      <c r="O31" s="862"/>
      <c r="P31" s="666">
        <f>EURO!P31</f>
        <v>35</v>
      </c>
      <c r="Q31" s="861" t="str">
        <f>EURO!Q31</f>
        <v>Gelsenkirchen</v>
      </c>
      <c r="R31" s="862"/>
      <c r="S31" s="666"/>
      <c r="T31" s="874" t="str">
        <f>EURO!T31</f>
        <v>The red dot   •</v>
      </c>
      <c r="U31" s="875"/>
      <c r="V31" s="875"/>
      <c r="W31" s="875"/>
      <c r="X31" s="876"/>
    </row>
    <row r="32" spans="1:24" x14ac:dyDescent="0.25">
      <c r="B32" s="859">
        <f>EURO!B32</f>
        <v>45466.875</v>
      </c>
      <c r="C32" s="860"/>
      <c r="E32" s="859">
        <f>EURO!E32</f>
        <v>45467.875</v>
      </c>
      <c r="F32" s="860"/>
      <c r="H32" s="859">
        <f>EURO!H32</f>
        <v>45468.875</v>
      </c>
      <c r="I32" s="860"/>
      <c r="K32" s="859">
        <f>EURO!K32</f>
        <v>45468.75</v>
      </c>
      <c r="L32" s="860"/>
      <c r="N32" s="859">
        <f>EURO!N32</f>
        <v>45469.75</v>
      </c>
      <c r="O32" s="860"/>
      <c r="Q32" s="859">
        <f>EURO!Q32</f>
        <v>45469.875</v>
      </c>
      <c r="R32" s="860"/>
      <c r="T32" s="877"/>
      <c r="U32" s="878"/>
      <c r="V32" s="878"/>
      <c r="W32" s="878"/>
      <c r="X32" s="879"/>
    </row>
    <row r="33" spans="1:25" x14ac:dyDescent="0.25">
      <c r="B33" s="667" t="str">
        <f t="array" ref="B33:R34">IF(EURO!B33:R34="","",EURO!B33:R34)</f>
        <v>Switzerland</v>
      </c>
      <c r="C33" s="668" t="str">
        <v>Germany</v>
      </c>
      <c r="D33" s="635" t="str">
        <v/>
      </c>
      <c r="E33" s="667" t="str">
        <v>Albania</v>
      </c>
      <c r="F33" s="668" t="str">
        <v>Spain</v>
      </c>
      <c r="G33" s="635" t="str">
        <v/>
      </c>
      <c r="H33" s="667" t="str">
        <v>England</v>
      </c>
      <c r="I33" s="668" t="str">
        <v>Slovenia</v>
      </c>
      <c r="J33" s="635" t="str">
        <v/>
      </c>
      <c r="K33" s="667" t="str">
        <v>Netherlands</v>
      </c>
      <c r="L33" s="668" t="str">
        <v>Austria</v>
      </c>
      <c r="M33" s="635" t="str">
        <v/>
      </c>
      <c r="N33" s="667" t="str">
        <v>Slovakia</v>
      </c>
      <c r="O33" s="668" t="str">
        <v>Romania</v>
      </c>
      <c r="P33" s="635" t="str">
        <v/>
      </c>
      <c r="Q33" s="667" t="str">
        <v>Georgia</v>
      </c>
      <c r="R33" s="668" t="str">
        <v>Portugal</v>
      </c>
      <c r="T33" s="866" t="str">
        <f>EURO!T33</f>
        <v>If a red dot appears above the group name, the ranking order within the group is not clear. Fair play or the overall European Qualifiers Rankings will then decide. In this case, enter Fair Play!</v>
      </c>
      <c r="U33" s="867"/>
      <c r="V33" s="867"/>
      <c r="W33" s="867"/>
      <c r="X33" s="868"/>
    </row>
    <row r="34" spans="1:25" ht="15.75" thickBot="1" x14ac:dyDescent="0.3">
      <c r="B34" s="672" t="str">
        <v/>
      </c>
      <c r="C34" s="673" t="str">
        <v/>
      </c>
      <c r="D34" s="635" t="str">
        <v/>
      </c>
      <c r="E34" s="672" t="str">
        <v/>
      </c>
      <c r="F34" s="673" t="str">
        <v/>
      </c>
      <c r="G34" s="635" t="str">
        <v/>
      </c>
      <c r="H34" s="672" t="str">
        <v/>
      </c>
      <c r="I34" s="673" t="str">
        <v/>
      </c>
      <c r="J34" s="635" t="str">
        <v/>
      </c>
      <c r="K34" s="672" t="str">
        <v/>
      </c>
      <c r="L34" s="673" t="str">
        <v/>
      </c>
      <c r="M34" s="635" t="str">
        <v/>
      </c>
      <c r="N34" s="672" t="str">
        <v/>
      </c>
      <c r="O34" s="673" t="str">
        <v/>
      </c>
      <c r="P34" s="635" t="str">
        <v/>
      </c>
      <c r="Q34" s="672" t="str">
        <v/>
      </c>
      <c r="R34" s="673" t="str">
        <v/>
      </c>
      <c r="T34" s="866"/>
      <c r="U34" s="867"/>
      <c r="V34" s="867"/>
      <c r="W34" s="867"/>
      <c r="X34" s="868"/>
    </row>
    <row r="35" spans="1:25" ht="9.9499999999999993" customHeight="1" x14ac:dyDescent="0.25">
      <c r="B35" s="872" t="str">
        <f>EURO!B35</f>
        <v>Penalty shoot-out:</v>
      </c>
      <c r="C35" s="873"/>
      <c r="E35" s="872" t="str">
        <f>EURO!E35</f>
        <v>Penalty shoot-out:</v>
      </c>
      <c r="F35" s="873"/>
      <c r="H35" s="872" t="str">
        <f>EURO!H35</f>
        <v>Penalty shoot-out:</v>
      </c>
      <c r="I35" s="873"/>
      <c r="K35" s="872" t="str">
        <f>EURO!K35</f>
        <v>Penalty shoot-out:</v>
      </c>
      <c r="L35" s="873"/>
      <c r="N35" s="872" t="str">
        <f>EURO!N35</f>
        <v>Penalty shoot-out:</v>
      </c>
      <c r="O35" s="873"/>
      <c r="Q35" s="872" t="str">
        <f>EURO!Q35</f>
        <v>Penalty shoot-out:</v>
      </c>
      <c r="R35" s="873"/>
      <c r="T35" s="866"/>
      <c r="U35" s="867"/>
      <c r="V35" s="867"/>
      <c r="W35" s="867"/>
      <c r="X35" s="868"/>
    </row>
    <row r="36" spans="1:25" ht="15.75" thickBot="1" x14ac:dyDescent="0.3">
      <c r="B36" s="682" t="str">
        <f t="array" ref="B36:R36">IF(EURO!B36:R36="","",EURO!B36:R36)</f>
        <v/>
      </c>
      <c r="C36" s="683" t="str">
        <v/>
      </c>
      <c r="D36" s="635" t="str">
        <v/>
      </c>
      <c r="E36" s="682" t="str">
        <v/>
      </c>
      <c r="F36" s="683" t="str">
        <v/>
      </c>
      <c r="G36" s="635" t="str">
        <v/>
      </c>
      <c r="H36" s="682" t="str">
        <v/>
      </c>
      <c r="I36" s="683" t="str">
        <v/>
      </c>
      <c r="J36" s="635" t="str">
        <v/>
      </c>
      <c r="K36" s="682" t="str">
        <v/>
      </c>
      <c r="L36" s="683" t="str">
        <v/>
      </c>
      <c r="M36" s="635" t="str">
        <v/>
      </c>
      <c r="N36" s="682" t="str">
        <v/>
      </c>
      <c r="O36" s="683" t="str">
        <v/>
      </c>
      <c r="P36" s="635" t="str">
        <v/>
      </c>
      <c r="Q36" s="682" t="str">
        <v/>
      </c>
      <c r="R36" s="683" t="str">
        <v/>
      </c>
      <c r="T36" s="869"/>
      <c r="U36" s="870"/>
      <c r="V36" s="870"/>
      <c r="W36" s="870"/>
      <c r="X36" s="871"/>
    </row>
    <row r="37" spans="1:25" ht="27.95" customHeight="1" thickBot="1" x14ac:dyDescent="0.3">
      <c r="B37" s="880"/>
      <c r="C37" s="880"/>
      <c r="E37" s="880"/>
      <c r="F37" s="880"/>
      <c r="H37" s="880"/>
      <c r="I37" s="880"/>
      <c r="K37" s="880"/>
      <c r="L37" s="880"/>
      <c r="N37" s="880"/>
      <c r="O37" s="880"/>
      <c r="Q37" s="880"/>
      <c r="R37" s="880"/>
      <c r="T37" s="684"/>
      <c r="U37" s="685"/>
      <c r="V37" s="685"/>
      <c r="W37" s="685"/>
      <c r="X37" s="685"/>
    </row>
    <row r="38" spans="1:25" x14ac:dyDescent="0.25">
      <c r="A38" s="666">
        <f>EURO!A38</f>
        <v>26</v>
      </c>
      <c r="B38" s="861" t="str">
        <f>EURO!B38</f>
        <v>Stuttgart</v>
      </c>
      <c r="C38" s="862"/>
      <c r="D38" s="666">
        <f>EURO!D38</f>
        <v>28</v>
      </c>
      <c r="E38" s="861" t="str">
        <f>EURO!E38</f>
        <v>Leipzig</v>
      </c>
      <c r="F38" s="862"/>
      <c r="G38" s="666">
        <f>EURO!G38</f>
        <v>30</v>
      </c>
      <c r="H38" s="861" t="str">
        <f>EURO!H38</f>
        <v>Munich</v>
      </c>
      <c r="I38" s="862"/>
      <c r="J38" s="666">
        <f>EURO!J38</f>
        <v>32</v>
      </c>
      <c r="K38" s="861" t="str">
        <f>EURO!K38</f>
        <v>Dortmund</v>
      </c>
      <c r="L38" s="862"/>
      <c r="M38" s="666">
        <f>EURO!M38</f>
        <v>34</v>
      </c>
      <c r="N38" s="861" t="str">
        <f>EURO!N38</f>
        <v>Stuttgart</v>
      </c>
      <c r="O38" s="862"/>
      <c r="P38" s="666">
        <f>EURO!P38</f>
        <v>36</v>
      </c>
      <c r="Q38" s="861" t="str">
        <f>EURO!Q38</f>
        <v>Hamburg</v>
      </c>
      <c r="R38" s="862"/>
      <c r="S38" s="666"/>
      <c r="T38" s="685"/>
      <c r="U38" s="685"/>
      <c r="V38" s="685"/>
      <c r="W38" s="685"/>
      <c r="X38" s="685"/>
    </row>
    <row r="39" spans="1:25" x14ac:dyDescent="0.25">
      <c r="B39" s="859">
        <f>EURO!B39</f>
        <v>45466.875</v>
      </c>
      <c r="C39" s="860"/>
      <c r="E39" s="859">
        <f>EURO!E39</f>
        <v>45467.875</v>
      </c>
      <c r="F39" s="860"/>
      <c r="H39" s="859">
        <f>EURO!H39</f>
        <v>45468.875</v>
      </c>
      <c r="I39" s="860"/>
      <c r="K39" s="859">
        <f>EURO!K39</f>
        <v>45468.75</v>
      </c>
      <c r="L39" s="860"/>
      <c r="N39" s="859">
        <f>EURO!N39</f>
        <v>45469.75</v>
      </c>
      <c r="O39" s="860"/>
      <c r="Q39" s="859">
        <f>EURO!Q39</f>
        <v>45469.875</v>
      </c>
      <c r="R39" s="860"/>
      <c r="T39" s="685"/>
      <c r="U39" s="685"/>
      <c r="V39" s="685"/>
      <c r="W39" s="685"/>
      <c r="X39" s="685"/>
    </row>
    <row r="40" spans="1:25" x14ac:dyDescent="0.25">
      <c r="B40" s="667" t="str">
        <f t="array" ref="B40:R41">IF(EURO!B40:R41="","",EURO!B40:R41)</f>
        <v>Scotland</v>
      </c>
      <c r="C40" s="668" t="str">
        <v>Hungary</v>
      </c>
      <c r="D40" s="635" t="str">
        <v/>
      </c>
      <c r="E40" s="667" t="str">
        <v>Croatia</v>
      </c>
      <c r="F40" s="668" t="str">
        <v>Italy</v>
      </c>
      <c r="G40" s="635" t="str">
        <v/>
      </c>
      <c r="H40" s="667" t="str">
        <v>Denmark</v>
      </c>
      <c r="I40" s="668" t="str">
        <v>Serbia</v>
      </c>
      <c r="J40" s="635" t="str">
        <v/>
      </c>
      <c r="K40" s="667" t="str">
        <v>France</v>
      </c>
      <c r="L40" s="668" t="str">
        <v>Poland</v>
      </c>
      <c r="M40" s="635" t="str">
        <v/>
      </c>
      <c r="N40" s="667" t="str">
        <v>Ukraine</v>
      </c>
      <c r="O40" s="668" t="str">
        <v>Belgium</v>
      </c>
      <c r="P40" s="635" t="str">
        <v/>
      </c>
      <c r="Q40" s="667" t="str">
        <v>Czechia</v>
      </c>
      <c r="R40" s="668" t="str">
        <v>Türkiye</v>
      </c>
      <c r="T40" s="685"/>
      <c r="U40" s="685"/>
      <c r="V40" s="685"/>
      <c r="W40" s="685"/>
      <c r="X40" s="685"/>
    </row>
    <row r="41" spans="1:25" ht="15.75" thickBot="1" x14ac:dyDescent="0.3">
      <c r="B41" s="672" t="str">
        <v/>
      </c>
      <c r="C41" s="673" t="str">
        <v/>
      </c>
      <c r="D41" s="635" t="str">
        <v/>
      </c>
      <c r="E41" s="672" t="str">
        <v/>
      </c>
      <c r="F41" s="673" t="str">
        <v/>
      </c>
      <c r="G41" s="635" t="str">
        <v/>
      </c>
      <c r="H41" s="672" t="str">
        <v/>
      </c>
      <c r="I41" s="673" t="str">
        <v/>
      </c>
      <c r="J41" s="635" t="str">
        <v/>
      </c>
      <c r="K41" s="672" t="str">
        <v/>
      </c>
      <c r="L41" s="673" t="str">
        <v/>
      </c>
      <c r="M41" s="635" t="str">
        <v/>
      </c>
      <c r="N41" s="672" t="str">
        <v/>
      </c>
      <c r="O41" s="673" t="str">
        <v/>
      </c>
      <c r="P41" s="635" t="str">
        <v/>
      </c>
      <c r="Q41" s="672" t="str">
        <v/>
      </c>
      <c r="R41" s="673" t="str">
        <v/>
      </c>
      <c r="T41" s="685"/>
      <c r="U41" s="685"/>
      <c r="V41" s="685"/>
      <c r="W41" s="685"/>
      <c r="X41" s="685"/>
    </row>
    <row r="42" spans="1:25" ht="9.9499999999999993" customHeight="1" x14ac:dyDescent="0.25">
      <c r="B42" s="872" t="str">
        <f>EURO!B42</f>
        <v>Penalty shoot-out:</v>
      </c>
      <c r="C42" s="873"/>
      <c r="E42" s="872" t="str">
        <f>EURO!E42</f>
        <v>Penalty shoot-out:</v>
      </c>
      <c r="F42" s="873"/>
      <c r="H42" s="872" t="str">
        <f>EURO!H42</f>
        <v>Penalty shoot-out:</v>
      </c>
      <c r="I42" s="873"/>
      <c r="K42" s="872" t="str">
        <f>EURO!K42</f>
        <v>Penalty shoot-out:</v>
      </c>
      <c r="L42" s="873"/>
      <c r="N42" s="872" t="str">
        <f>EURO!N42</f>
        <v>Penalty shoot-out:</v>
      </c>
      <c r="O42" s="873"/>
      <c r="Q42" s="872" t="str">
        <f>EURO!Q42</f>
        <v>Penalty shoot-out:</v>
      </c>
      <c r="R42" s="873"/>
      <c r="T42" s="674"/>
      <c r="U42" s="674"/>
      <c r="W42" s="674"/>
      <c r="X42" s="674"/>
    </row>
    <row r="43" spans="1:25" ht="15.75" thickBot="1" x14ac:dyDescent="0.3">
      <c r="B43" s="682" t="str">
        <f t="array" ref="B43:R43">IF(EURO!B43:R43="","",EURO!B43:R43)</f>
        <v/>
      </c>
      <c r="C43" s="683" t="str">
        <v/>
      </c>
      <c r="D43" s="635" t="str">
        <v/>
      </c>
      <c r="E43" s="682" t="str">
        <v/>
      </c>
      <c r="F43" s="683" t="str">
        <v/>
      </c>
      <c r="G43" s="635" t="str">
        <v/>
      </c>
      <c r="H43" s="682" t="str">
        <v/>
      </c>
      <c r="I43" s="683" t="str">
        <v/>
      </c>
      <c r="J43" s="635" t="str">
        <v/>
      </c>
      <c r="K43" s="682" t="str">
        <v/>
      </c>
      <c r="L43" s="683" t="str">
        <v/>
      </c>
      <c r="M43" s="635" t="str">
        <v/>
      </c>
      <c r="N43" s="682" t="str">
        <v/>
      </c>
      <c r="O43" s="683" t="str">
        <v/>
      </c>
      <c r="P43" s="635" t="str">
        <v/>
      </c>
      <c r="Q43" s="682" t="str">
        <v/>
      </c>
      <c r="R43" s="683" t="str">
        <v/>
      </c>
      <c r="T43" s="674"/>
      <c r="U43" s="674"/>
      <c r="W43" s="674"/>
      <c r="X43" s="674"/>
    </row>
    <row r="44" spans="1:25" ht="15.75" x14ac:dyDescent="0.25">
      <c r="B44" s="880"/>
      <c r="C44" s="880"/>
      <c r="E44" s="880"/>
      <c r="F44" s="880"/>
      <c r="H44" s="880"/>
      <c r="I44" s="880"/>
      <c r="K44" s="880"/>
      <c r="L44" s="880"/>
      <c r="N44" s="880"/>
      <c r="O44" s="880"/>
      <c r="Q44" s="880"/>
      <c r="R44" s="880"/>
      <c r="T44" s="881"/>
      <c r="U44" s="881"/>
    </row>
    <row r="45" spans="1:25" ht="26.25" customHeight="1" thickBot="1" x14ac:dyDescent="0.3">
      <c r="B45" s="688"/>
      <c r="C45" s="688"/>
      <c r="E45" s="688"/>
      <c r="F45" s="688"/>
      <c r="H45" s="688"/>
      <c r="I45" s="688"/>
      <c r="K45" s="688"/>
      <c r="L45" s="688"/>
      <c r="N45" s="688"/>
      <c r="O45" s="688"/>
      <c r="Q45" s="688"/>
      <c r="R45" s="688"/>
      <c r="T45" s="689"/>
      <c r="U45" s="689"/>
    </row>
    <row r="46" spans="1:25" x14ac:dyDescent="0.25">
      <c r="A46" s="635" t="str">
        <f>IF(EURO!A45="","",EURO!A45)</f>
        <v/>
      </c>
      <c r="B46" s="882" t="str">
        <f>IF(EURO!B45="","",EURO!B45)</f>
        <v>Final table</v>
      </c>
      <c r="C46" s="883"/>
      <c r="D46" s="635" t="str">
        <f>IF(EURO!D45="","",EURO!D45)</f>
        <v/>
      </c>
      <c r="E46" s="882" t="str">
        <f>IF(EURO!E45="","",EURO!E45)</f>
        <v>Final table</v>
      </c>
      <c r="F46" s="883"/>
      <c r="G46" s="635" t="str">
        <f>IF(EURO!G45="","",EURO!G45)</f>
        <v/>
      </c>
      <c r="H46" s="882" t="str">
        <f>IF(EURO!H45="","",EURO!H45)</f>
        <v>Final table</v>
      </c>
      <c r="I46" s="883"/>
      <c r="J46" s="635" t="str">
        <f>IF(EURO!J45="","",EURO!J45)</f>
        <v/>
      </c>
      <c r="K46" s="882" t="str">
        <f>IF(EURO!K45="","",EURO!K45)</f>
        <v>Final table</v>
      </c>
      <c r="L46" s="883"/>
      <c r="M46" s="635" t="str">
        <f>IF(EURO!M45="","",EURO!M45)</f>
        <v/>
      </c>
      <c r="N46" s="882" t="str">
        <f>IF(EURO!N45="","",EURO!N45)</f>
        <v>Final table</v>
      </c>
      <c r="O46" s="883"/>
      <c r="P46" s="635" t="str">
        <f>IF(EURO!P45="","",EURO!P45)</f>
        <v/>
      </c>
      <c r="Q46" s="882" t="str">
        <f>IF(EURO!Q45="","",EURO!Q45)</f>
        <v>Final table</v>
      </c>
      <c r="R46" s="883"/>
      <c r="S46" s="635" t="str">
        <f>IF(EURO!S45="","",EURO!S45)</f>
        <v/>
      </c>
      <c r="T46" s="882" t="str">
        <f>IF(EURO!T45="","",EURO!T45)</f>
        <v>Third in the group</v>
      </c>
      <c r="U46" s="883"/>
      <c r="V46" s="686" t="str">
        <f>IF(EURO!V45="","",EURO!V45)</f>
        <v>Grp</v>
      </c>
      <c r="W46" s="889" t="str">
        <f>IF(EURO!W45="","",EURO!W45)</f>
        <v>Group combination:</v>
      </c>
      <c r="X46" s="890"/>
      <c r="Y46" s="687"/>
    </row>
    <row r="47" spans="1:25" ht="15.75" thickBot="1" x14ac:dyDescent="0.3">
      <c r="A47" s="97" t="str">
        <f>IF(EURO!A46="","",EURO!A46)</f>
        <v>1A</v>
      </c>
      <c r="B47" s="886" t="str">
        <f ca="1">IF(EURO!B46="","",EURO!B46)</f>
        <v/>
      </c>
      <c r="C47" s="887"/>
      <c r="D47" s="97" t="str">
        <f>IF(EURO!D46="","",EURO!D46)</f>
        <v>1B</v>
      </c>
      <c r="E47" s="886" t="str">
        <f ca="1">IF(EURO!E46="","",EURO!E46)</f>
        <v/>
      </c>
      <c r="F47" s="887"/>
      <c r="G47" s="97" t="str">
        <f>IF(EURO!G46="","",EURO!G46)</f>
        <v>1C</v>
      </c>
      <c r="H47" s="886" t="str">
        <f ca="1">IF(EURO!H46="","",EURO!H46)</f>
        <v/>
      </c>
      <c r="I47" s="887"/>
      <c r="J47" s="97" t="str">
        <f>IF(EURO!J46="","",EURO!J46)</f>
        <v>1D</v>
      </c>
      <c r="K47" s="886" t="str">
        <f ca="1">IF(EURO!K46="","",EURO!K46)</f>
        <v/>
      </c>
      <c r="L47" s="887"/>
      <c r="M47" s="97" t="str">
        <f>IF(EURO!M46="","",EURO!M46)</f>
        <v>1E</v>
      </c>
      <c r="N47" s="886" t="str">
        <f ca="1">IF(EURO!N46="","",EURO!N46)</f>
        <v/>
      </c>
      <c r="O47" s="887"/>
      <c r="P47" s="97" t="str">
        <f>IF(EURO!P46="","",EURO!P46)</f>
        <v>1F</v>
      </c>
      <c r="Q47" s="886" t="str">
        <f ca="1">IF(EURO!Q46="","",EURO!Q46)</f>
        <v/>
      </c>
      <c r="R47" s="887"/>
      <c r="S47" s="97" t="str">
        <f>IF(EURO!S46="","",EURO!S46)</f>
        <v/>
      </c>
      <c r="T47" s="886" t="str">
        <f ca="1">IF(EURO!T46="","",EURO!T46)</f>
        <v/>
      </c>
      <c r="U47" s="887"/>
      <c r="V47" s="686" t="str">
        <f ca="1">IF(EURO!V46="","",EURO!V46)</f>
        <v/>
      </c>
      <c r="W47" s="891" t="str">
        <f ca="1">IF(EURO!W46="","",EURO!W46)</f>
        <v/>
      </c>
      <c r="X47" s="892"/>
    </row>
    <row r="48" spans="1:25" x14ac:dyDescent="0.25">
      <c r="A48" s="97" t="str">
        <f>IF(EURO!A47="","",EURO!A47)</f>
        <v>2A</v>
      </c>
      <c r="B48" s="886" t="str">
        <f ca="1">IF(EURO!B47="","",EURO!B47)</f>
        <v/>
      </c>
      <c r="C48" s="887"/>
      <c r="D48" s="97" t="str">
        <f>IF(EURO!D47="","",EURO!D47)</f>
        <v>2B</v>
      </c>
      <c r="E48" s="886" t="str">
        <f ca="1">IF(EURO!E47="","",EURO!E47)</f>
        <v/>
      </c>
      <c r="F48" s="887"/>
      <c r="G48" s="97" t="str">
        <f>IF(EURO!G47="","",EURO!G47)</f>
        <v>2C</v>
      </c>
      <c r="H48" s="886" t="str">
        <f ca="1">IF(EURO!H47="","",EURO!H47)</f>
        <v/>
      </c>
      <c r="I48" s="887"/>
      <c r="J48" s="97" t="str">
        <f>IF(EURO!J47="","",EURO!J47)</f>
        <v>2D</v>
      </c>
      <c r="K48" s="886" t="str">
        <f ca="1">IF(EURO!K47="","",EURO!K47)</f>
        <v/>
      </c>
      <c r="L48" s="887"/>
      <c r="M48" s="97" t="str">
        <f>IF(EURO!M47="","",EURO!M47)</f>
        <v>2E</v>
      </c>
      <c r="N48" s="886" t="str">
        <f ca="1">IF(EURO!N47="","",EURO!N47)</f>
        <v/>
      </c>
      <c r="O48" s="887"/>
      <c r="P48" s="97" t="str">
        <f>IF(EURO!P47="","",EURO!P47)</f>
        <v>2F</v>
      </c>
      <c r="Q48" s="886" t="str">
        <f ca="1">IF(EURO!Q47="","",EURO!Q47)</f>
        <v/>
      </c>
      <c r="R48" s="887"/>
      <c r="S48" s="97" t="str">
        <f>IF(EURO!S47="","",EURO!S47)</f>
        <v/>
      </c>
      <c r="T48" s="886" t="str">
        <f ca="1">IF(EURO!T47="","",EURO!T47)</f>
        <v/>
      </c>
      <c r="U48" s="887"/>
      <c r="V48" s="686" t="str">
        <f ca="1">IF(EURO!V47="","",EURO!V47)</f>
        <v/>
      </c>
      <c r="W48" s="893" t="str">
        <f>IF(EURO!W47="","",EURO!W47)</f>
        <v>Not qualified:</v>
      </c>
      <c r="X48" s="894"/>
      <c r="Y48" s="311" t="str">
        <f>IF(EURO!Y47="","",EURO!Y47)</f>
        <v>Grp</v>
      </c>
    </row>
    <row r="49" spans="1:25" x14ac:dyDescent="0.25">
      <c r="A49" s="98" t="str">
        <f>IF(EURO!A48="","",EURO!A48)</f>
        <v>3A</v>
      </c>
      <c r="B49" s="802" t="str">
        <f ca="1">IF(EURO!B48="","",EURO!B48)</f>
        <v/>
      </c>
      <c r="C49" s="803"/>
      <c r="D49" s="98" t="str">
        <f>IF(EURO!D48="","",EURO!D48)</f>
        <v>3B</v>
      </c>
      <c r="E49" s="802" t="str">
        <f ca="1">IF(EURO!E48="","",EURO!E48)</f>
        <v/>
      </c>
      <c r="F49" s="803"/>
      <c r="G49" s="98" t="str">
        <f>IF(EURO!G48="","",EURO!G48)</f>
        <v>3C</v>
      </c>
      <c r="H49" s="802" t="str">
        <f ca="1">IF(EURO!H48="","",EURO!H48)</f>
        <v/>
      </c>
      <c r="I49" s="803"/>
      <c r="J49" s="98" t="str">
        <f>IF(EURO!J48="","",EURO!J48)</f>
        <v>3D</v>
      </c>
      <c r="K49" s="802" t="str">
        <f ca="1">IF(EURO!K48="","",EURO!K48)</f>
        <v/>
      </c>
      <c r="L49" s="803"/>
      <c r="M49" s="98" t="str">
        <f>IF(EURO!M48="","",EURO!M48)</f>
        <v>3E</v>
      </c>
      <c r="N49" s="802" t="str">
        <f ca="1">IF(EURO!N48="","",EURO!N48)</f>
        <v/>
      </c>
      <c r="O49" s="803"/>
      <c r="P49" s="98" t="str">
        <f>IF(EURO!P48="","",EURO!P48)</f>
        <v>3F</v>
      </c>
      <c r="Q49" s="802" t="str">
        <f ca="1">IF(EURO!Q48="","",EURO!Q48)</f>
        <v/>
      </c>
      <c r="R49" s="803"/>
      <c r="S49" s="98" t="str">
        <f>IF(EURO!S48="","",EURO!S48)</f>
        <v/>
      </c>
      <c r="T49" s="886" t="str">
        <f ca="1">IF(EURO!T48="","",EURO!T48)</f>
        <v/>
      </c>
      <c r="U49" s="887"/>
      <c r="V49" s="686" t="str">
        <f ca="1">IF(EURO!V48="","",EURO!V48)</f>
        <v/>
      </c>
      <c r="W49" s="426" t="str">
        <f ca="1">IF(EURO!W48="","",EURO!W48)</f>
        <v/>
      </c>
      <c r="X49" s="427" t="str">
        <f ca="1">IF(EURO!X48="","",EURO!X48)</f>
        <v/>
      </c>
      <c r="Y49" s="312" t="str">
        <f ca="1">IF(EURO!Y48="","",EURO!Y48)</f>
        <v/>
      </c>
    </row>
    <row r="50" spans="1:25" x14ac:dyDescent="0.25">
      <c r="A50" s="98" t="str">
        <f>IF(EURO!A49="","",EURO!A49)</f>
        <v>4A</v>
      </c>
      <c r="B50" s="802" t="str">
        <f ca="1">IF(EURO!B49="","",EURO!B49)</f>
        <v/>
      </c>
      <c r="C50" s="803"/>
      <c r="D50" s="98" t="str">
        <f>IF(EURO!D49="","",EURO!D49)</f>
        <v>4B</v>
      </c>
      <c r="E50" s="802" t="str">
        <f ca="1">IF(EURO!E49="","",EURO!E49)</f>
        <v/>
      </c>
      <c r="F50" s="803"/>
      <c r="G50" s="98" t="str">
        <f>IF(EURO!G49="","",EURO!G49)</f>
        <v>4C</v>
      </c>
      <c r="H50" s="802" t="str">
        <f ca="1">IF(EURO!H49="","",EURO!H49)</f>
        <v/>
      </c>
      <c r="I50" s="803"/>
      <c r="J50" s="98" t="str">
        <f>IF(EURO!J49="","",EURO!J49)</f>
        <v>4D</v>
      </c>
      <c r="K50" s="802" t="str">
        <f ca="1">IF(EURO!K49="","",EURO!K49)</f>
        <v/>
      </c>
      <c r="L50" s="803"/>
      <c r="M50" s="98" t="str">
        <f>IF(EURO!M49="","",EURO!M49)</f>
        <v>4E</v>
      </c>
      <c r="N50" s="802" t="str">
        <f ca="1">IF(EURO!N49="","",EURO!N49)</f>
        <v/>
      </c>
      <c r="O50" s="803"/>
      <c r="P50" s="98" t="str">
        <f>IF(EURO!P49="","",EURO!P49)</f>
        <v>4F</v>
      </c>
      <c r="Q50" s="802" t="str">
        <f ca="1">IF(EURO!Q49="","",EURO!Q49)</f>
        <v/>
      </c>
      <c r="R50" s="803"/>
      <c r="S50" s="98" t="str">
        <f>IF(EURO!S49="","",EURO!S49)</f>
        <v/>
      </c>
      <c r="T50" s="886" t="str">
        <f ca="1">IF(EURO!T49="","",EURO!T49)</f>
        <v/>
      </c>
      <c r="U50" s="887"/>
      <c r="V50" s="686" t="str">
        <f ca="1">IF(EURO!V49="","",EURO!V49)</f>
        <v/>
      </c>
      <c r="W50" s="426" t="str">
        <f ca="1">IF(EURO!W49="","",EURO!W49)</f>
        <v/>
      </c>
      <c r="X50" s="427" t="str">
        <f ca="1">IF(EURO!X49="","",EURO!X49)</f>
        <v/>
      </c>
      <c r="Y50" s="312" t="str">
        <f ca="1">IF(EURO!Y49="","",EURO!Y49)</f>
        <v/>
      </c>
    </row>
    <row r="51" spans="1:25" ht="15.75" customHeight="1" x14ac:dyDescent="0.25">
      <c r="B51" s="688"/>
      <c r="C51" s="688"/>
      <c r="E51" s="688"/>
      <c r="F51" s="688"/>
      <c r="H51" s="688"/>
      <c r="I51" s="688"/>
      <c r="K51" s="688"/>
      <c r="L51" s="688"/>
      <c r="N51" s="688"/>
      <c r="O51" s="688"/>
      <c r="Q51" s="688"/>
      <c r="R51" s="688"/>
      <c r="T51" s="689"/>
      <c r="U51" s="689"/>
    </row>
    <row r="52" spans="1:25" ht="42" customHeight="1" x14ac:dyDescent="0.25">
      <c r="B52" s="688"/>
      <c r="C52" s="688"/>
      <c r="E52" s="688"/>
      <c r="F52" s="688"/>
      <c r="H52" s="688"/>
      <c r="I52" s="688"/>
      <c r="K52" s="688"/>
      <c r="L52" s="688"/>
      <c r="N52" s="688"/>
      <c r="O52" s="688"/>
      <c r="Q52" s="688"/>
      <c r="R52" s="688"/>
      <c r="T52" s="689"/>
      <c r="U52" s="689"/>
    </row>
    <row r="53" spans="1:25" ht="41.25" customHeight="1" x14ac:dyDescent="0.25">
      <c r="B53" s="688"/>
      <c r="C53" s="688"/>
      <c r="E53" s="688"/>
      <c r="F53" s="688"/>
      <c r="H53" s="688"/>
      <c r="I53" s="688"/>
      <c r="K53" s="688"/>
      <c r="L53" s="688"/>
      <c r="N53" s="688"/>
      <c r="O53" s="688"/>
      <c r="Q53" s="688"/>
      <c r="R53" s="688"/>
      <c r="T53" s="689"/>
      <c r="U53" s="689"/>
    </row>
    <row r="54" spans="1:25" x14ac:dyDescent="0.25">
      <c r="A54" s="635" t="str">
        <f>IF(EURO!A45="","",EURO!A45)</f>
        <v/>
      </c>
      <c r="B54" s="882" t="str">
        <f>EURO!B9</f>
        <v>Group A</v>
      </c>
      <c r="C54" s="883"/>
      <c r="D54" s="635" t="str">
        <f>IF(EURO!D45="","",EURO!D45)</f>
        <v/>
      </c>
      <c r="E54" s="882" t="str">
        <f>EURO!E9</f>
        <v>Group B</v>
      </c>
      <c r="F54" s="883"/>
      <c r="G54" s="635" t="str">
        <f>IF(EURO!G45="","",EURO!G45)</f>
        <v/>
      </c>
      <c r="H54" s="882" t="str">
        <f>EURO!H9</f>
        <v>Group C</v>
      </c>
      <c r="I54" s="883"/>
      <c r="J54" s="635" t="str">
        <f>IF(EURO!J45="","",EURO!J45)</f>
        <v/>
      </c>
      <c r="K54" s="882" t="str">
        <f>EURO!K9</f>
        <v>Group D</v>
      </c>
      <c r="L54" s="883"/>
      <c r="M54" s="635" t="str">
        <f>IF(EURO!M45="","",EURO!M45)</f>
        <v/>
      </c>
      <c r="N54" s="882" t="str">
        <f>EURO!N9</f>
        <v>Group E</v>
      </c>
      <c r="O54" s="883"/>
      <c r="P54" s="635" t="str">
        <f>IF(EURO!P45="","",EURO!P45)</f>
        <v/>
      </c>
      <c r="Q54" s="882" t="str">
        <f>EURO!Q9</f>
        <v>Group F</v>
      </c>
      <c r="R54" s="883"/>
      <c r="S54" s="635" t="str">
        <f>IF(EURO!S45="","",EURO!S45)</f>
        <v/>
      </c>
      <c r="T54" s="884" t="str">
        <f>IF(EURO!T45="","",EURO!T45)</f>
        <v>Third in the group</v>
      </c>
      <c r="U54" s="885"/>
      <c r="V54" s="686" t="str">
        <f>IF(EURO!V45="","",EURO!V45)</f>
        <v>Grp</v>
      </c>
      <c r="W54" s="699"/>
      <c r="X54" s="700"/>
      <c r="Y54" s="691"/>
    </row>
    <row r="55" spans="1:25" x14ac:dyDescent="0.25">
      <c r="A55" s="97" t="str">
        <f>IF(EURO!A46="","",EURO!A46)</f>
        <v>1A</v>
      </c>
      <c r="B55" s="886" t="str">
        <f ca="1">IF(EURO!B46="","",EURO!B46)</f>
        <v/>
      </c>
      <c r="C55" s="887"/>
      <c r="D55" s="97" t="str">
        <f>IF(EURO!D46="","",EURO!D46)</f>
        <v>1B</v>
      </c>
      <c r="E55" s="886" t="str">
        <f ca="1">IF(EURO!E46="","",EURO!E46)</f>
        <v/>
      </c>
      <c r="F55" s="887"/>
      <c r="G55" s="97" t="str">
        <f>IF(EURO!G46="","",EURO!G46)</f>
        <v>1C</v>
      </c>
      <c r="H55" s="886" t="str">
        <f ca="1">IF(EURO!H46="","",EURO!H46)</f>
        <v/>
      </c>
      <c r="I55" s="887"/>
      <c r="J55" s="97" t="str">
        <f>IF(EURO!J46="","",EURO!J46)</f>
        <v>1D</v>
      </c>
      <c r="K55" s="886" t="str">
        <f ca="1">IF(EURO!K46="","",EURO!K46)</f>
        <v/>
      </c>
      <c r="L55" s="887"/>
      <c r="M55" s="97" t="str">
        <f>IF(EURO!M46="","",EURO!M46)</f>
        <v>1E</v>
      </c>
      <c r="N55" s="886" t="str">
        <f ca="1">IF(EURO!N46="","",EURO!N46)</f>
        <v/>
      </c>
      <c r="O55" s="887"/>
      <c r="P55" s="97" t="str">
        <f>IF(EURO!P46="","",EURO!P46)</f>
        <v>1F</v>
      </c>
      <c r="Q55" s="886" t="str">
        <f ca="1">IF(EURO!Q46="","",EURO!Q46)</f>
        <v/>
      </c>
      <c r="R55" s="887"/>
      <c r="S55" s="97" t="str">
        <f>IF(EURO!S46="","",EURO!S46)</f>
        <v/>
      </c>
      <c r="T55" s="886" t="str">
        <f ca="1">IF(EURO!T46="","",EURO!T46)</f>
        <v/>
      </c>
      <c r="U55" s="887"/>
      <c r="V55" s="686" t="str">
        <f ca="1">IF(EURO!V46="","",EURO!V46)</f>
        <v/>
      </c>
      <c r="W55" s="701"/>
      <c r="X55" s="702"/>
      <c r="Y55" s="692"/>
    </row>
    <row r="56" spans="1:25" x14ac:dyDescent="0.25">
      <c r="A56" s="97" t="str">
        <f>IF(EURO!A47="","",EURO!A47)</f>
        <v>2A</v>
      </c>
      <c r="B56" s="886" t="str">
        <f ca="1">IF(EURO!B47="","",EURO!B47)</f>
        <v/>
      </c>
      <c r="C56" s="887"/>
      <c r="D56" s="97" t="str">
        <f>IF(EURO!D47="","",EURO!D47)</f>
        <v>2B</v>
      </c>
      <c r="E56" s="886" t="str">
        <f ca="1">IF(EURO!E47="","",EURO!E47)</f>
        <v/>
      </c>
      <c r="F56" s="887"/>
      <c r="G56" s="97" t="str">
        <f>IF(EURO!G47="","",EURO!G47)</f>
        <v>2C</v>
      </c>
      <c r="H56" s="886" t="str">
        <f ca="1">IF(EURO!H47="","",EURO!H47)</f>
        <v/>
      </c>
      <c r="I56" s="887"/>
      <c r="J56" s="97" t="str">
        <f>IF(EURO!J47="","",EURO!J47)</f>
        <v>2D</v>
      </c>
      <c r="K56" s="886" t="str">
        <f ca="1">IF(EURO!K47="","",EURO!K47)</f>
        <v/>
      </c>
      <c r="L56" s="887"/>
      <c r="M56" s="97" t="str">
        <f>IF(EURO!M47="","",EURO!M47)</f>
        <v>2E</v>
      </c>
      <c r="N56" s="886" t="str">
        <f ca="1">IF(EURO!N47="","",EURO!N47)</f>
        <v/>
      </c>
      <c r="O56" s="887"/>
      <c r="P56" s="97" t="str">
        <f>IF(EURO!P47="","",EURO!P47)</f>
        <v>2F</v>
      </c>
      <c r="Q56" s="886" t="str">
        <f ca="1">IF(EURO!Q47="","",EURO!Q47)</f>
        <v/>
      </c>
      <c r="R56" s="887"/>
      <c r="S56" s="97" t="str">
        <f>IF(EURO!S47="","",EURO!S47)</f>
        <v/>
      </c>
      <c r="T56" s="886" t="str">
        <f ca="1">IF(EURO!T47="","",EURO!T47)</f>
        <v/>
      </c>
      <c r="U56" s="887"/>
      <c r="V56" s="686" t="str">
        <f ca="1">IF(EURO!V47="","",EURO!V47)</f>
        <v/>
      </c>
      <c r="W56" s="697"/>
      <c r="X56" s="698"/>
      <c r="Y56" s="693"/>
    </row>
    <row r="57" spans="1:25" x14ac:dyDescent="0.25">
      <c r="A57" s="98" t="str">
        <f>IF(EURO!A48="","",EURO!A48)</f>
        <v>3A</v>
      </c>
      <c r="B57" s="802" t="str">
        <f ca="1">IF(EURO!B48="","",EURO!B48)</f>
        <v/>
      </c>
      <c r="C57" s="803"/>
      <c r="D57" s="98" t="str">
        <f>IF(EURO!D48="","",EURO!D48)</f>
        <v>3B</v>
      </c>
      <c r="E57" s="802" t="str">
        <f ca="1">IF(EURO!E48="","",EURO!E48)</f>
        <v/>
      </c>
      <c r="F57" s="803"/>
      <c r="G57" s="98" t="str">
        <f>IF(EURO!G48="","",EURO!G48)</f>
        <v>3C</v>
      </c>
      <c r="H57" s="802" t="str">
        <f ca="1">IF(EURO!H48="","",EURO!H48)</f>
        <v/>
      </c>
      <c r="I57" s="803"/>
      <c r="J57" s="98" t="str">
        <f>IF(EURO!J48="","",EURO!J48)</f>
        <v>3D</v>
      </c>
      <c r="K57" s="802" t="str">
        <f ca="1">IF(EURO!K48="","",EURO!K48)</f>
        <v/>
      </c>
      <c r="L57" s="803"/>
      <c r="M57" s="98" t="str">
        <f>IF(EURO!M48="","",EURO!M48)</f>
        <v>3E</v>
      </c>
      <c r="N57" s="802" t="str">
        <f ca="1">IF(EURO!N48="","",EURO!N48)</f>
        <v/>
      </c>
      <c r="O57" s="803"/>
      <c r="P57" s="98" t="str">
        <f>IF(EURO!P48="","",EURO!P48)</f>
        <v>3F</v>
      </c>
      <c r="Q57" s="802" t="str">
        <f ca="1">IF(EURO!Q48="","",EURO!Q48)</f>
        <v/>
      </c>
      <c r="R57" s="803"/>
      <c r="S57" s="98" t="str">
        <f>IF(EURO!S48="","",EURO!S48)</f>
        <v/>
      </c>
      <c r="T57" s="886" t="str">
        <f ca="1">IF(EURO!T48="","",EURO!T48)</f>
        <v/>
      </c>
      <c r="U57" s="887"/>
      <c r="V57" s="686" t="str">
        <f ca="1">IF(EURO!V48="","",EURO!V48)</f>
        <v/>
      </c>
      <c r="W57" s="694"/>
      <c r="X57" s="695"/>
      <c r="Y57" s="696"/>
    </row>
    <row r="58" spans="1:25" x14ac:dyDescent="0.25">
      <c r="A58" s="98" t="str">
        <f>IF(EURO!A49="","",EURO!A49)</f>
        <v>4A</v>
      </c>
      <c r="B58" s="802" t="str">
        <f ca="1">IF(EURO!B49="","",EURO!B49)</f>
        <v/>
      </c>
      <c r="C58" s="803"/>
      <c r="D58" s="98" t="str">
        <f>IF(EURO!D49="","",EURO!D49)</f>
        <v>4B</v>
      </c>
      <c r="E58" s="802" t="str">
        <f ca="1">IF(EURO!E49="","",EURO!E49)</f>
        <v/>
      </c>
      <c r="F58" s="803"/>
      <c r="G58" s="98" t="str">
        <f>IF(EURO!G49="","",EURO!G49)</f>
        <v>4C</v>
      </c>
      <c r="H58" s="802" t="str">
        <f ca="1">IF(EURO!H49="","",EURO!H49)</f>
        <v/>
      </c>
      <c r="I58" s="803"/>
      <c r="J58" s="98" t="str">
        <f>IF(EURO!J49="","",EURO!J49)</f>
        <v>4D</v>
      </c>
      <c r="K58" s="802" t="str">
        <f ca="1">IF(EURO!K49="","",EURO!K49)</f>
        <v/>
      </c>
      <c r="L58" s="803"/>
      <c r="M58" s="98" t="str">
        <f>IF(EURO!M49="","",EURO!M49)</f>
        <v>4E</v>
      </c>
      <c r="N58" s="802" t="str">
        <f ca="1">IF(EURO!N49="","",EURO!N49)</f>
        <v/>
      </c>
      <c r="O58" s="803"/>
      <c r="P58" s="98" t="str">
        <f>IF(EURO!P49="","",EURO!P49)</f>
        <v>4F</v>
      </c>
      <c r="Q58" s="802" t="str">
        <f ca="1">IF(EURO!Q49="","",EURO!Q49)</f>
        <v/>
      </c>
      <c r="R58" s="803"/>
      <c r="S58" s="98" t="str">
        <f>IF(EURO!S49="","",EURO!S49)</f>
        <v/>
      </c>
      <c r="T58" s="886" t="str">
        <f ca="1">IF(EURO!T49="","",EURO!T49)</f>
        <v/>
      </c>
      <c r="U58" s="887"/>
      <c r="V58" s="686" t="str">
        <f ca="1">IF(EURO!V49="","",EURO!V49)</f>
        <v/>
      </c>
      <c r="W58" s="694"/>
      <c r="X58" s="695"/>
      <c r="Y58" s="696"/>
    </row>
    <row r="59" spans="1:25" ht="102.75" customHeight="1" x14ac:dyDescent="0.25"/>
    <row r="60" spans="1:25" customFormat="1" ht="16.5" thickBot="1" x14ac:dyDescent="0.3">
      <c r="B60" s="798" t="str">
        <f>EURO!B51</f>
        <v>Round of 16 - 4</v>
      </c>
      <c r="C60" s="799"/>
      <c r="E60" s="798" t="str">
        <f>EURO!E51</f>
        <v>Round of 16 - 2</v>
      </c>
      <c r="F60" s="799"/>
      <c r="H60" s="798" t="str">
        <f>EURO!H51</f>
        <v>Round of 16 - 6</v>
      </c>
      <c r="I60" s="799"/>
      <c r="K60" s="798" t="str">
        <f>EURO!K51</f>
        <v>Round of 16 - 5</v>
      </c>
      <c r="L60" s="799"/>
      <c r="N60" s="798" t="str">
        <f>EURO!N51</f>
        <v>Round of 16 - 7</v>
      </c>
      <c r="O60" s="799"/>
      <c r="Q60" s="798" t="str">
        <f>EURO!Q51</f>
        <v>Round of 16 - 8</v>
      </c>
      <c r="R60" s="799"/>
      <c r="T60" s="798" t="str">
        <f>EURO!T51</f>
        <v>Round of 16 - 3</v>
      </c>
      <c r="U60" s="799"/>
      <c r="W60" s="798" t="str">
        <f>EURO!W51</f>
        <v>Round of 16 - 1</v>
      </c>
      <c r="X60" s="799"/>
    </row>
    <row r="61" spans="1:25" customFormat="1" x14ac:dyDescent="0.25">
      <c r="A61" s="111">
        <f>EURO!A52</f>
        <v>39</v>
      </c>
      <c r="B61" s="800" t="str">
        <f>EURO!B52</f>
        <v>Cologne</v>
      </c>
      <c r="C61" s="801"/>
      <c r="D61" s="111">
        <f>EURO!D52</f>
        <v>37</v>
      </c>
      <c r="E61" s="800" t="str">
        <f>EURO!E52</f>
        <v>Dortmund</v>
      </c>
      <c r="F61" s="801"/>
      <c r="G61" s="111">
        <f>EURO!G52</f>
        <v>41</v>
      </c>
      <c r="H61" s="800" t="str">
        <f>EURO!H52</f>
        <v>Frankfurt</v>
      </c>
      <c r="I61" s="801"/>
      <c r="J61" s="111">
        <f>EURO!J52</f>
        <v>42</v>
      </c>
      <c r="K61" s="800" t="str">
        <f>EURO!K52</f>
        <v>Dusseldorf</v>
      </c>
      <c r="L61" s="801"/>
      <c r="M61" s="111">
        <f>EURO!M52</f>
        <v>43</v>
      </c>
      <c r="N61" s="800" t="str">
        <f>EURO!N52</f>
        <v>Munich</v>
      </c>
      <c r="O61" s="801"/>
      <c r="P61" s="111">
        <f>EURO!P52</f>
        <v>44</v>
      </c>
      <c r="Q61" s="800" t="str">
        <f>EURO!Q52</f>
        <v>Leipzig</v>
      </c>
      <c r="R61" s="801"/>
      <c r="S61" s="111">
        <f>EURO!S52</f>
        <v>40</v>
      </c>
      <c r="T61" s="800" t="str">
        <f>EURO!T52</f>
        <v>Gelsenkirchen</v>
      </c>
      <c r="U61" s="801"/>
      <c r="V61" s="111">
        <f>EURO!V52</f>
        <v>38</v>
      </c>
      <c r="W61" s="800" t="str">
        <f>EURO!W52</f>
        <v>Berlin</v>
      </c>
      <c r="X61" s="801"/>
    </row>
    <row r="62" spans="1:25" customFormat="1" x14ac:dyDescent="0.25">
      <c r="B62" s="791">
        <f>EURO!B53</f>
        <v>45473.875</v>
      </c>
      <c r="C62" s="793"/>
      <c r="E62" s="791">
        <f>EURO!E53</f>
        <v>45472.875</v>
      </c>
      <c r="F62" s="793"/>
      <c r="H62" s="791">
        <f>EURO!H53</f>
        <v>45474.875</v>
      </c>
      <c r="I62" s="793"/>
      <c r="K62" s="791">
        <f>EURO!K53</f>
        <v>45474.75</v>
      </c>
      <c r="L62" s="793"/>
      <c r="N62" s="791">
        <f>EURO!N53</f>
        <v>45475.75</v>
      </c>
      <c r="O62" s="793"/>
      <c r="Q62" s="791">
        <f>EURO!Q53</f>
        <v>45475.875</v>
      </c>
      <c r="R62" s="793"/>
      <c r="T62" s="791">
        <f>EURO!T53</f>
        <v>45473.75</v>
      </c>
      <c r="U62" s="793"/>
      <c r="V62" s="6"/>
      <c r="W62" s="791">
        <f>EURO!W53</f>
        <v>45472.75</v>
      </c>
      <c r="X62" s="793"/>
    </row>
    <row r="63" spans="1:25" customFormat="1" x14ac:dyDescent="0.25">
      <c r="B63" s="53" t="str">
        <f ca="1">EURO!B54</f>
        <v/>
      </c>
      <c r="C63" s="54" t="str">
        <f ca="1">EURO!C54</f>
        <v/>
      </c>
      <c r="E63" s="53" t="str">
        <f ca="1">EURO!E54</f>
        <v/>
      </c>
      <c r="F63" s="54" t="str">
        <f ca="1">EURO!F54</f>
        <v/>
      </c>
      <c r="H63" s="53" t="str">
        <f ca="1">EURO!H54</f>
        <v/>
      </c>
      <c r="I63" s="54" t="str">
        <f ca="1">EURO!I54</f>
        <v/>
      </c>
      <c r="K63" s="53" t="str">
        <f ca="1">EURO!K54</f>
        <v/>
      </c>
      <c r="L63" s="54" t="str">
        <f ca="1">EURO!L54</f>
        <v/>
      </c>
      <c r="N63" s="53" t="str">
        <f ca="1">EURO!N54</f>
        <v/>
      </c>
      <c r="O63" s="54" t="str">
        <f ca="1">EURO!O54</f>
        <v/>
      </c>
      <c r="Q63" s="53" t="str">
        <f ca="1">EURO!Q54</f>
        <v/>
      </c>
      <c r="R63" s="54" t="str">
        <f ca="1">EURO!R54</f>
        <v/>
      </c>
      <c r="T63" s="53" t="str">
        <f ca="1">EURO!T54</f>
        <v/>
      </c>
      <c r="U63" s="54" t="str">
        <f ca="1">EURO!U54</f>
        <v/>
      </c>
      <c r="W63" s="53" t="str">
        <f ca="1">EURO!W54</f>
        <v/>
      </c>
      <c r="X63" s="54" t="str">
        <f ca="1">EURO!X54</f>
        <v/>
      </c>
    </row>
    <row r="64" spans="1:25" customFormat="1" ht="15.75" thickBot="1" x14ac:dyDescent="0.3">
      <c r="B64" s="1" t="str">
        <f>IF(EURO!B55="","",EURO!B55)</f>
        <v/>
      </c>
      <c r="C64" s="2" t="str">
        <f>IF(EURO!C55="","",EURO!C55)</f>
        <v/>
      </c>
      <c r="D64" s="300" t="str">
        <f>IF(EURO!D55="","",EURO!D55)</f>
        <v/>
      </c>
      <c r="E64" s="1" t="str">
        <f>IF(EURO!E55="","",EURO!E55)</f>
        <v/>
      </c>
      <c r="F64" s="2" t="str">
        <f>IF(EURO!F55="","",EURO!F55)</f>
        <v/>
      </c>
      <c r="G64" s="300" t="str">
        <f>IF(EURO!G55="","",EURO!G55)</f>
        <v/>
      </c>
      <c r="H64" s="1" t="str">
        <f>IF(EURO!H55="","",EURO!H55)</f>
        <v/>
      </c>
      <c r="I64" s="2" t="str">
        <f>IF(EURO!I55="","",EURO!I55)</f>
        <v/>
      </c>
      <c r="J64" s="300" t="str">
        <f>IF(EURO!J55="","",EURO!J55)</f>
        <v/>
      </c>
      <c r="K64" s="1" t="str">
        <f>IF(EURO!K55="","",EURO!K55)</f>
        <v/>
      </c>
      <c r="L64" s="2" t="str">
        <f>IF(EURO!L55="","",EURO!L55)</f>
        <v/>
      </c>
      <c r="M64" s="300" t="str">
        <f>IF(EURO!M55="","",EURO!M55)</f>
        <v/>
      </c>
      <c r="N64" s="1" t="str">
        <f>IF(EURO!N55="","",EURO!N55)</f>
        <v/>
      </c>
      <c r="O64" s="2" t="str">
        <f>IF(EURO!O55="","",EURO!O55)</f>
        <v/>
      </c>
      <c r="P64" s="300" t="str">
        <f>IF(EURO!P55="","",EURO!P55)</f>
        <v/>
      </c>
      <c r="Q64" s="1" t="str">
        <f>IF(EURO!Q55="","",EURO!Q55)</f>
        <v/>
      </c>
      <c r="R64" s="2" t="str">
        <f>IF(EURO!R55="","",EURO!R55)</f>
        <v/>
      </c>
      <c r="S64" s="300" t="str">
        <f>IF(EURO!S55="","",EURO!S55)</f>
        <v/>
      </c>
      <c r="T64" s="1" t="str">
        <f>IF(EURO!T55="","",EURO!T55)</f>
        <v/>
      </c>
      <c r="U64" s="2" t="str">
        <f>IF(EURO!U55="","",EURO!U55)</f>
        <v/>
      </c>
      <c r="V64" s="300" t="str">
        <f>IF(EURO!V55="","",EURO!V55)</f>
        <v/>
      </c>
      <c r="W64" s="1" t="str">
        <f>IF(EURO!W55="","",EURO!W55)</f>
        <v/>
      </c>
      <c r="X64" s="2" t="str">
        <f>IF(EURO!X55="","",EURO!X55)</f>
        <v/>
      </c>
      <c r="Y64" s="301" t="str">
        <f>IF(EURO!Y55="","",EURO!Y55)</f>
        <v/>
      </c>
    </row>
    <row r="65" spans="2:24" customFormat="1" ht="9.9499999999999993" customHeight="1" x14ac:dyDescent="0.25">
      <c r="B65" s="796" t="str">
        <f>EURO!B56</f>
        <v>Penalty shoot-out:</v>
      </c>
      <c r="C65" s="797"/>
      <c r="E65" s="796" t="str">
        <f>EURO!E56</f>
        <v>Penalty shoot-out:</v>
      </c>
      <c r="F65" s="797"/>
      <c r="H65" s="796" t="str">
        <f>EURO!H56</f>
        <v>Penalty shoot-out:</v>
      </c>
      <c r="I65" s="797"/>
      <c r="K65" s="796" t="str">
        <f>EURO!K56</f>
        <v>Penalty shoot-out:</v>
      </c>
      <c r="L65" s="797"/>
      <c r="N65" s="796" t="str">
        <f>EURO!N56</f>
        <v>Penalty shoot-out:</v>
      </c>
      <c r="O65" s="797"/>
      <c r="Q65" s="796" t="str">
        <f>EURO!Q56</f>
        <v>Penalty shoot-out:</v>
      </c>
      <c r="R65" s="797"/>
      <c r="T65" s="796" t="str">
        <f>EURO!T56</f>
        <v>Penalty shoot-out:</v>
      </c>
      <c r="U65" s="797"/>
      <c r="W65" s="796" t="str">
        <f>EURO!W56</f>
        <v>Penalty shoot-out:</v>
      </c>
      <c r="X65" s="797"/>
    </row>
    <row r="66" spans="2:24" customFormat="1" ht="15.75" thickBot="1" x14ac:dyDescent="0.3">
      <c r="B66" s="295" t="str">
        <f>IF(EURO!B57="","",EURO!B57)</f>
        <v/>
      </c>
      <c r="C66" s="296" t="str">
        <f>IF(EURO!C57="","",EURO!C57)</f>
        <v/>
      </c>
      <c r="E66" s="295" t="str">
        <f>IF(EURO!E57="","",EURO!E57)</f>
        <v/>
      </c>
      <c r="F66" s="296" t="str">
        <f>IF(EURO!F57="","",EURO!F57)</f>
        <v/>
      </c>
      <c r="H66" s="295" t="str">
        <f>IF(EURO!H57="","",EURO!H57)</f>
        <v/>
      </c>
      <c r="I66" s="296" t="str">
        <f>IF(EURO!I57="","",EURO!I57)</f>
        <v/>
      </c>
      <c r="K66" s="295" t="str">
        <f>IF(EURO!K57="","",EURO!K57)</f>
        <v/>
      </c>
      <c r="L66" s="296" t="str">
        <f>IF(EURO!L57="","",EURO!L57)</f>
        <v/>
      </c>
      <c r="N66" s="295" t="str">
        <f>IF(EURO!N57="","",EURO!N57)</f>
        <v/>
      </c>
      <c r="O66" s="296" t="str">
        <f>IF(EURO!O57="","",EURO!O57)</f>
        <v/>
      </c>
      <c r="Q66" s="295" t="str">
        <f>IF(EURO!Q57="","",EURO!Q57)</f>
        <v/>
      </c>
      <c r="R66" s="296" t="str">
        <f>IF(EURO!R57="","",EURO!R57)</f>
        <v/>
      </c>
      <c r="T66" s="295" t="str">
        <f>IF(EURO!T57="","",EURO!T57)</f>
        <v/>
      </c>
      <c r="U66" s="296" t="str">
        <f>IF(EURO!U57="","",EURO!U57)</f>
        <v/>
      </c>
      <c r="W66" s="295" t="str">
        <f>IF(EURO!W57="","",EURO!W57)</f>
        <v/>
      </c>
      <c r="X66" s="296" t="str">
        <f>IF(EURO!X57="","",EURO!X57)</f>
        <v/>
      </c>
    </row>
    <row r="67" spans="2:24" s="9" customFormat="1" ht="12" x14ac:dyDescent="0.2">
      <c r="B67" s="10" t="str">
        <f>EURO!B58</f>
        <v>1B</v>
      </c>
      <c r="C67" s="10" t="str">
        <f>EURO!C58</f>
        <v>3A/D/E/F</v>
      </c>
      <c r="E67" s="10" t="str">
        <f>EURO!E58</f>
        <v>1A</v>
      </c>
      <c r="F67" s="10" t="str">
        <f>EURO!F58</f>
        <v>2C</v>
      </c>
      <c r="G67" s="239"/>
      <c r="H67" s="10" t="str">
        <f>EURO!H58</f>
        <v>1F</v>
      </c>
      <c r="I67" s="10" t="str">
        <f>EURO!I58</f>
        <v>3A/B/C</v>
      </c>
      <c r="J67" s="10"/>
      <c r="K67" s="10" t="str">
        <f>EURO!K58</f>
        <v>2D</v>
      </c>
      <c r="L67" s="10" t="str">
        <f>EURO!L58</f>
        <v>2E</v>
      </c>
      <c r="M67" s="10"/>
      <c r="N67" s="10" t="str">
        <f>EURO!N58</f>
        <v>1E</v>
      </c>
      <c r="O67" s="10" t="str">
        <f>EURO!O58</f>
        <v>3A/B/C/D</v>
      </c>
      <c r="P67" s="10"/>
      <c r="Q67" s="10" t="str">
        <f>EURO!Q58</f>
        <v>1D</v>
      </c>
      <c r="R67" s="10" t="str">
        <f>EURO!R58</f>
        <v>2F</v>
      </c>
      <c r="S67" s="10"/>
      <c r="T67" s="10" t="str">
        <f>EURO!T58</f>
        <v>1C</v>
      </c>
      <c r="U67" s="10" t="str">
        <f>EURO!U58</f>
        <v>3D/E/F</v>
      </c>
      <c r="V67" s="10"/>
      <c r="W67" s="10" t="str">
        <f>EURO!W58</f>
        <v>2A</v>
      </c>
      <c r="X67" s="10" t="str">
        <f>EURO!X58</f>
        <v>2B</v>
      </c>
    </row>
    <row r="68" spans="2:24" s="9" customFormat="1" ht="12" x14ac:dyDescent="0.2">
      <c r="B68" s="795"/>
      <c r="C68" s="795"/>
      <c r="D68" s="239"/>
      <c r="E68" s="795"/>
      <c r="F68" s="795"/>
      <c r="G68" s="10"/>
      <c r="H68" s="795"/>
      <c r="I68" s="795"/>
      <c r="J68" s="10"/>
      <c r="K68" s="795"/>
      <c r="L68" s="795"/>
      <c r="M68" s="10"/>
      <c r="N68" s="795"/>
      <c r="O68" s="795"/>
      <c r="P68" s="10"/>
      <c r="Q68" s="795"/>
      <c r="R68" s="795"/>
      <c r="S68" s="10"/>
      <c r="T68" s="795"/>
      <c r="U68" s="795"/>
      <c r="V68" s="10"/>
      <c r="W68" s="795"/>
      <c r="X68" s="795"/>
    </row>
    <row r="69" spans="2:24" customFormat="1" ht="33.75" customHeight="1" x14ac:dyDescent="0.25">
      <c r="C69" s="11"/>
      <c r="E69" s="11"/>
    </row>
    <row r="70" spans="2:24" customFormat="1" ht="15.75" customHeight="1" x14ac:dyDescent="0.25">
      <c r="C70" s="794" t="str">
        <f>EURO!C61</f>
        <v>Quarter final 1</v>
      </c>
      <c r="D70" s="794"/>
      <c r="E70" s="794"/>
      <c r="I70" s="794" t="str">
        <f>EURO!I61</f>
        <v>Quarter final 2</v>
      </c>
      <c r="J70" s="794"/>
      <c r="K70" s="794"/>
      <c r="O70" s="794" t="str">
        <f>EURO!O61</f>
        <v>Quarter final 4</v>
      </c>
      <c r="P70" s="794"/>
      <c r="Q70" s="794"/>
      <c r="U70" s="794" t="str">
        <f>EURO!U61</f>
        <v>Quarter final 3</v>
      </c>
      <c r="V70" s="794"/>
      <c r="W70" s="794"/>
    </row>
    <row r="71" spans="2:24" customFormat="1" ht="15.75" customHeight="1" x14ac:dyDescent="0.25">
      <c r="B71" s="111">
        <f>EURO!B62</f>
        <v>45</v>
      </c>
      <c r="C71" s="787" t="str">
        <f>EURO!C62</f>
        <v>Stuttgart</v>
      </c>
      <c r="D71" s="788"/>
      <c r="E71" s="789"/>
      <c r="H71" s="111">
        <f>EURO!H62</f>
        <v>46</v>
      </c>
      <c r="I71" s="787" t="str">
        <f>EURO!I62</f>
        <v>Hamburg</v>
      </c>
      <c r="J71" s="788"/>
      <c r="K71" s="789"/>
      <c r="N71" s="111">
        <f>EURO!N62</f>
        <v>47</v>
      </c>
      <c r="O71" s="787" t="str">
        <f>EURO!O62</f>
        <v>Berlin</v>
      </c>
      <c r="P71" s="788"/>
      <c r="Q71" s="789"/>
      <c r="T71" s="111">
        <f>EURO!T62</f>
        <v>48</v>
      </c>
      <c r="U71" s="787" t="str">
        <f>EURO!U62</f>
        <v>Dusseldorf</v>
      </c>
      <c r="V71" s="788"/>
      <c r="W71" s="789"/>
    </row>
    <row r="72" spans="2:24" customFormat="1" x14ac:dyDescent="0.25">
      <c r="C72" s="791">
        <f>EURO!C63</f>
        <v>45478.75</v>
      </c>
      <c r="D72" s="792"/>
      <c r="E72" s="793"/>
      <c r="I72" s="791">
        <f>EURO!I63</f>
        <v>45478.875</v>
      </c>
      <c r="J72" s="792"/>
      <c r="K72" s="793"/>
      <c r="O72" s="791">
        <f>EURO!O63</f>
        <v>45479.875</v>
      </c>
      <c r="P72" s="792"/>
      <c r="Q72" s="793"/>
      <c r="U72" s="791">
        <f>EURO!U63</f>
        <v>45479.75</v>
      </c>
      <c r="V72" s="792"/>
      <c r="W72" s="793"/>
    </row>
    <row r="73" spans="2:24" customFormat="1" x14ac:dyDescent="0.25">
      <c r="C73" s="7" t="str">
        <f>EURO!C64</f>
        <v/>
      </c>
      <c r="E73" s="8" t="str">
        <f>EURO!E64</f>
        <v/>
      </c>
      <c r="I73" s="7" t="str">
        <f>EURO!I64</f>
        <v/>
      </c>
      <c r="K73" s="8" t="str">
        <f>EURO!K64</f>
        <v/>
      </c>
      <c r="O73" s="7" t="str">
        <f>EURO!O64</f>
        <v/>
      </c>
      <c r="Q73" s="8" t="str">
        <f>EURO!Q64</f>
        <v/>
      </c>
      <c r="U73" s="7" t="str">
        <f>EURO!U64</f>
        <v/>
      </c>
      <c r="W73" s="8" t="str">
        <f>EURO!W64</f>
        <v/>
      </c>
    </row>
    <row r="74" spans="2:24" customFormat="1" ht="15.75" thickBot="1" x14ac:dyDescent="0.3">
      <c r="C74" s="1" t="str">
        <f>IF(EURO!C65="","",EURO!C65)</f>
        <v/>
      </c>
      <c r="D74" s="12"/>
      <c r="E74" s="3" t="str">
        <f>IF(EURO!E65="","",EURO!E65)</f>
        <v/>
      </c>
      <c r="F74" s="301" t="str">
        <f>IF(EURO!F65="","",EURO!F65)</f>
        <v/>
      </c>
      <c r="I74" s="1" t="str">
        <f>IF(EURO!I65="","",EURO!I65)</f>
        <v/>
      </c>
      <c r="J74" s="12"/>
      <c r="K74" s="3" t="str">
        <f>IF(EURO!K65="","",EURO!K65)</f>
        <v/>
      </c>
      <c r="L74" s="301" t="str">
        <f>IF(EURO!L65="","",EURO!L65)</f>
        <v/>
      </c>
      <c r="O74" s="1" t="str">
        <f>IF(EURO!O65="","",EURO!O65)</f>
        <v/>
      </c>
      <c r="P74" s="12"/>
      <c r="Q74" s="3" t="str">
        <f>IF(EURO!Q65="","",EURO!Q65)</f>
        <v/>
      </c>
      <c r="R74" s="301" t="str">
        <f>IF(EURO!R65="","",EURO!R65)</f>
        <v/>
      </c>
      <c r="U74" s="1" t="str">
        <f>IF(EURO!U65="","",EURO!U65)</f>
        <v/>
      </c>
      <c r="V74" s="12"/>
      <c r="W74" s="3" t="str">
        <f>IF(EURO!W65="","",EURO!W65)</f>
        <v/>
      </c>
      <c r="X74" s="301" t="str">
        <f>IF(EURO!X65="","",EURO!X65)</f>
        <v/>
      </c>
    </row>
    <row r="75" spans="2:24" customFormat="1" ht="9.9499999999999993" customHeight="1" x14ac:dyDescent="0.25">
      <c r="C75" s="777" t="str">
        <f>EURO!C66</f>
        <v>Penalty shoot-out:</v>
      </c>
      <c r="D75" s="778"/>
      <c r="E75" s="779"/>
      <c r="I75" s="777" t="str">
        <f>EURO!I66</f>
        <v>Penalty shoot-out:</v>
      </c>
      <c r="J75" s="778"/>
      <c r="K75" s="779"/>
      <c r="O75" s="777" t="str">
        <f>EURO!O66</f>
        <v>Penalty shoot-out:</v>
      </c>
      <c r="P75" s="778"/>
      <c r="Q75" s="779"/>
      <c r="U75" s="777" t="str">
        <f>EURO!U66</f>
        <v>Penalty shoot-out:</v>
      </c>
      <c r="V75" s="778"/>
      <c r="W75" s="779"/>
    </row>
    <row r="76" spans="2:24" customFormat="1" ht="15.75" thickBot="1" x14ac:dyDescent="0.3">
      <c r="C76" s="297" t="str">
        <f>IF(EURO!C67="","",EURO!C67)</f>
        <v/>
      </c>
      <c r="D76" s="12"/>
      <c r="E76" s="298" t="str">
        <f>IF(EURO!E67="","",EURO!E67)</f>
        <v/>
      </c>
      <c r="I76" s="297" t="str">
        <f>IF(EURO!I67="","",EURO!I67)</f>
        <v/>
      </c>
      <c r="J76" s="12"/>
      <c r="K76" s="298" t="str">
        <f>IF(EURO!K67="","",EURO!K67)</f>
        <v/>
      </c>
      <c r="O76" s="297" t="str">
        <f>IF(EURO!O67="","",EURO!O67)</f>
        <v/>
      </c>
      <c r="P76" s="12"/>
      <c r="Q76" s="298" t="str">
        <f>IF(EURO!Q67="","",EURO!Q67)</f>
        <v/>
      </c>
      <c r="U76" s="297" t="str">
        <f>IF(EURO!U67="","",EURO!U67)</f>
        <v/>
      </c>
      <c r="V76" s="12"/>
      <c r="W76" s="298" t="str">
        <f>IF(EURO!W67="","",EURO!W67)</f>
        <v/>
      </c>
    </row>
    <row r="77" spans="2:24" s="9" customFormat="1" x14ac:dyDescent="0.25">
      <c r="C77" s="10" t="str">
        <f>EURO!C68</f>
        <v>W39</v>
      </c>
      <c r="D77" s="13"/>
      <c r="E77" s="10" t="str">
        <f>EURO!E68</f>
        <v>W37</v>
      </c>
      <c r="F77" s="240"/>
      <c r="G77" s="14"/>
      <c r="H77" s="14"/>
      <c r="I77" s="10" t="str">
        <f>EURO!I68</f>
        <v>W41</v>
      </c>
      <c r="J77" s="13"/>
      <c r="K77" s="10" t="str">
        <f>EURO!K68</f>
        <v>W42</v>
      </c>
      <c r="L77" s="14"/>
      <c r="M77" s="14"/>
      <c r="N77" s="14"/>
      <c r="O77" s="10" t="str">
        <f>EURO!O68</f>
        <v>W43</v>
      </c>
      <c r="P77"/>
      <c r="Q77" s="10" t="str">
        <f>EURO!Q68</f>
        <v>W44</v>
      </c>
      <c r="R77" s="14"/>
      <c r="S77" s="14"/>
      <c r="T77" s="14"/>
      <c r="U77" s="10" t="str">
        <f>EURO!U68</f>
        <v>W40</v>
      </c>
      <c r="V77" s="13"/>
      <c r="W77" s="10" t="str">
        <f>EURO!W68</f>
        <v>W38</v>
      </c>
    </row>
    <row r="78" spans="2:24" customFormat="1" ht="12" customHeight="1" x14ac:dyDescent="0.25">
      <c r="C78" s="780"/>
      <c r="D78" s="780"/>
      <c r="E78" s="780"/>
      <c r="F78" s="241"/>
      <c r="I78" s="780"/>
      <c r="J78" s="780"/>
      <c r="K78" s="780"/>
      <c r="O78" s="780"/>
      <c r="P78" s="780"/>
      <c r="Q78" s="780"/>
      <c r="U78" s="780"/>
      <c r="V78" s="780"/>
      <c r="W78" s="780"/>
    </row>
    <row r="79" spans="2:24" customFormat="1" ht="35.25" customHeight="1" x14ac:dyDescent="0.25"/>
    <row r="80" spans="2:24" customFormat="1" ht="15.75" x14ac:dyDescent="0.25">
      <c r="F80" s="794" t="str">
        <f>EURO!F71</f>
        <v>Semi-Final 1</v>
      </c>
      <c r="G80" s="794"/>
      <c r="H80" s="794"/>
      <c r="R80" s="794" t="str">
        <f>EURO!R71</f>
        <v>Semi-Final 2</v>
      </c>
      <c r="S80" s="794"/>
      <c r="T80" s="794"/>
    </row>
    <row r="81" spans="2:23" customFormat="1" x14ac:dyDescent="0.25">
      <c r="E81" s="111">
        <f>EURO!E72</f>
        <v>49</v>
      </c>
      <c r="F81" s="787" t="str">
        <f>EURO!F72</f>
        <v>Munich</v>
      </c>
      <c r="G81" s="788"/>
      <c r="H81" s="789"/>
      <c r="Q81" s="111">
        <f>EURO!Q72</f>
        <v>50</v>
      </c>
      <c r="R81" s="787" t="str">
        <f>EURO!R72</f>
        <v>Dortmund</v>
      </c>
      <c r="S81" s="788"/>
      <c r="T81" s="789"/>
    </row>
    <row r="82" spans="2:23" customFormat="1" ht="15.75" x14ac:dyDescent="0.25">
      <c r="F82" s="791">
        <f>EURO!F73</f>
        <v>45482.875</v>
      </c>
      <c r="G82" s="792"/>
      <c r="H82" s="793"/>
      <c r="L82" s="27"/>
      <c r="M82" s="27"/>
      <c r="R82" s="791">
        <f>EURO!R73</f>
        <v>45483.875</v>
      </c>
      <c r="S82" s="792"/>
      <c r="T82" s="793"/>
    </row>
    <row r="83" spans="2:23" customFormat="1" x14ac:dyDescent="0.25">
      <c r="F83" s="7" t="str">
        <f>EURO!F74</f>
        <v/>
      </c>
      <c r="H83" s="8" t="str">
        <f>EURO!H74</f>
        <v/>
      </c>
      <c r="L83" s="634"/>
      <c r="M83" s="634"/>
      <c r="R83" s="7" t="str">
        <f>EURO!R74</f>
        <v/>
      </c>
      <c r="T83" s="8" t="str">
        <f>EURO!T74</f>
        <v/>
      </c>
    </row>
    <row r="84" spans="2:23" customFormat="1" ht="15.75" thickBot="1" x14ac:dyDescent="0.3">
      <c r="F84" s="1" t="str">
        <f>IF(EURO!F75="","",EURO!F75)</f>
        <v/>
      </c>
      <c r="G84" s="12"/>
      <c r="H84" s="3" t="str">
        <f>IF(EURO!H75="","",EURO!H75)</f>
        <v/>
      </c>
      <c r="I84" s="301" t="str">
        <f>IF(EURO!I75="","",EURO!I75)</f>
        <v/>
      </c>
      <c r="L84" s="16"/>
      <c r="R84" s="1" t="str">
        <f>IF(EURO!R75="","",EURO!R75)</f>
        <v/>
      </c>
      <c r="S84" s="12"/>
      <c r="T84" s="3" t="str">
        <f>IF(EURO!T75="","",EURO!T75)</f>
        <v/>
      </c>
      <c r="U84" s="301" t="str">
        <f>IF(EURO!U75="","",EURO!U75)</f>
        <v/>
      </c>
    </row>
    <row r="85" spans="2:23" customFormat="1" ht="9.9499999999999993" customHeight="1" x14ac:dyDescent="0.25">
      <c r="F85" s="777" t="str">
        <f>EURO!F76</f>
        <v>Penalty shoot-out:</v>
      </c>
      <c r="G85" s="778"/>
      <c r="H85" s="779"/>
      <c r="L85" s="16"/>
      <c r="R85" s="777" t="str">
        <f>EURO!R76</f>
        <v>Penalty shoot-out:</v>
      </c>
      <c r="S85" s="778"/>
      <c r="T85" s="779"/>
    </row>
    <row r="86" spans="2:23" customFormat="1" ht="15.75" thickBot="1" x14ac:dyDescent="0.3">
      <c r="F86" s="297" t="str">
        <f>IF(EURO!F77="","",EURO!F77)</f>
        <v/>
      </c>
      <c r="G86" s="12"/>
      <c r="H86" s="298" t="str">
        <f>IF(EURO!H77="","",EURO!H77)</f>
        <v/>
      </c>
      <c r="L86" s="16"/>
      <c r="R86" s="297" t="str">
        <f>IF(EURO!R77="","",EURO!R77)</f>
        <v/>
      </c>
      <c r="S86" s="12"/>
      <c r="T86" s="298" t="str">
        <f>IF(EURO!T77="","",EURO!T77)</f>
        <v/>
      </c>
    </row>
    <row r="87" spans="2:23" customFormat="1" x14ac:dyDescent="0.25">
      <c r="F87" s="10" t="str">
        <f>EURO!F78</f>
        <v>W45</v>
      </c>
      <c r="G87" s="13"/>
      <c r="H87" s="10" t="str">
        <f>EURO!H78</f>
        <v>W46</v>
      </c>
      <c r="I87" s="241"/>
      <c r="L87" s="17"/>
      <c r="R87" s="10" t="str">
        <f>EURO!R78</f>
        <v>W47</v>
      </c>
      <c r="S87" s="13"/>
      <c r="T87" s="10" t="str">
        <f>EURO!T78</f>
        <v>W48</v>
      </c>
    </row>
    <row r="88" spans="2:23" customFormat="1" ht="12" customHeight="1" x14ac:dyDescent="0.25">
      <c r="F88" s="780"/>
      <c r="G88" s="780"/>
      <c r="H88" s="780"/>
      <c r="L88" s="238"/>
      <c r="M88" s="238"/>
      <c r="N88" s="238"/>
      <c r="R88" s="780"/>
      <c r="S88" s="780"/>
      <c r="T88" s="780"/>
    </row>
    <row r="89" spans="2:23" customFormat="1" x14ac:dyDescent="0.25"/>
    <row r="90" spans="2:23" customFormat="1" ht="31.5" x14ac:dyDescent="0.25">
      <c r="L90" s="784" t="str">
        <f>EURO!L81</f>
        <v>Final</v>
      </c>
      <c r="M90" s="785"/>
      <c r="N90" s="786"/>
    </row>
    <row r="91" spans="2:23" customFormat="1" ht="15" customHeight="1" x14ac:dyDescent="0.25">
      <c r="K91" s="111">
        <f>EURO!K82</f>
        <v>51</v>
      </c>
      <c r="L91" s="787" t="str">
        <f>EURO!L82</f>
        <v>Berlin</v>
      </c>
      <c r="M91" s="788"/>
      <c r="N91" s="789"/>
      <c r="R91" s="635"/>
      <c r="S91" s="635"/>
      <c r="T91" s="635"/>
      <c r="U91" s="635"/>
      <c r="V91" s="635"/>
      <c r="W91" s="635"/>
    </row>
    <row r="92" spans="2:23" customFormat="1" ht="15" customHeight="1" x14ac:dyDescent="0.25">
      <c r="L92" s="791">
        <f>EURO!L83</f>
        <v>45487.875</v>
      </c>
      <c r="M92" s="792"/>
      <c r="N92" s="793"/>
      <c r="R92" s="635"/>
      <c r="S92" s="635"/>
      <c r="T92" s="635"/>
      <c r="U92" s="635"/>
      <c r="V92" s="635"/>
      <c r="W92" s="635"/>
    </row>
    <row r="93" spans="2:23" customFormat="1" ht="15" customHeight="1" x14ac:dyDescent="0.25">
      <c r="L93" s="7" t="str">
        <f>EURO!L84</f>
        <v/>
      </c>
      <c r="N93" s="8" t="str">
        <f>EURO!N84</f>
        <v/>
      </c>
      <c r="R93" s="635"/>
      <c r="S93" s="635"/>
      <c r="T93" s="635"/>
      <c r="U93" s="635"/>
      <c r="V93" s="635"/>
      <c r="W93" s="635"/>
    </row>
    <row r="94" spans="2:23" customFormat="1" ht="15" customHeight="1" thickBot="1" x14ac:dyDescent="0.3">
      <c r="B94" s="15"/>
      <c r="L94" s="1" t="str">
        <f>IF(EURO!L85="","",EURO!L85)</f>
        <v/>
      </c>
      <c r="M94" s="11"/>
      <c r="N94" s="3" t="str">
        <f>IF(EURO!N85="","",EURO!N85)</f>
        <v/>
      </c>
      <c r="O94" s="301" t="str">
        <f>IF(EURO!O85="","",EURO!O85)</f>
        <v/>
      </c>
      <c r="R94" s="635"/>
      <c r="S94" s="635"/>
      <c r="T94" s="635"/>
      <c r="U94" s="635"/>
      <c r="V94" s="635"/>
      <c r="W94" s="635"/>
    </row>
    <row r="95" spans="2:23" customFormat="1" ht="9.9499999999999993" customHeight="1" x14ac:dyDescent="0.25">
      <c r="B95" s="15"/>
      <c r="L95" s="777" t="str">
        <f>EURO!L86</f>
        <v>Penalty shoot-out:</v>
      </c>
      <c r="M95" s="778"/>
      <c r="N95" s="779"/>
      <c r="R95" s="299"/>
      <c r="S95" s="299"/>
      <c r="T95" s="299"/>
      <c r="U95" s="299"/>
      <c r="V95" s="299"/>
      <c r="W95" s="299"/>
    </row>
    <row r="96" spans="2:23" customFormat="1" ht="15" customHeight="1" thickBot="1" x14ac:dyDescent="0.3">
      <c r="B96" s="15"/>
      <c r="L96" s="297" t="str">
        <f>IF(EURO!L87="","",EURO!L87)</f>
        <v/>
      </c>
      <c r="M96" s="12"/>
      <c r="N96" s="298" t="str">
        <f>IF(EURO!N87="","",EURO!N87)</f>
        <v/>
      </c>
      <c r="R96" s="299"/>
      <c r="S96" s="299"/>
      <c r="T96" s="299"/>
      <c r="U96" s="299"/>
      <c r="V96" s="299"/>
      <c r="W96" s="299"/>
    </row>
    <row r="97" spans="2:25" customFormat="1" x14ac:dyDescent="0.25">
      <c r="L97" s="10" t="str">
        <f>EURO!L88</f>
        <v>W49</v>
      </c>
      <c r="M97" s="13"/>
      <c r="N97" s="10" t="str">
        <f>EURO!N88</f>
        <v>W50</v>
      </c>
      <c r="O97" s="241"/>
    </row>
    <row r="98" spans="2:25" x14ac:dyDescent="0.25">
      <c r="L98" s="895"/>
      <c r="M98" s="895"/>
      <c r="N98" s="895"/>
    </row>
    <row r="100" spans="2:25" x14ac:dyDescent="0.25">
      <c r="U100" s="690"/>
      <c r="V100" s="690"/>
      <c r="W100" s="690"/>
      <c r="X100" s="690"/>
    </row>
    <row r="101" spans="2:25" x14ac:dyDescent="0.25">
      <c r="B101" s="896"/>
      <c r="C101" s="896"/>
      <c r="D101" s="896"/>
    </row>
    <row r="102" spans="2:25" ht="15" customHeight="1" x14ac:dyDescent="0.25">
      <c r="J102" s="790" t="str">
        <f>EURO!R82</f>
        <v>European Champion 2024:</v>
      </c>
      <c r="K102" s="790"/>
      <c r="L102" s="790"/>
      <c r="M102" s="790"/>
      <c r="N102" s="790"/>
      <c r="O102" s="790"/>
      <c r="P102" s="790"/>
    </row>
    <row r="103" spans="2:25" ht="15" customHeight="1" x14ac:dyDescent="0.25">
      <c r="J103" s="790"/>
      <c r="K103" s="790"/>
      <c r="L103" s="790"/>
      <c r="M103" s="790"/>
      <c r="N103" s="790"/>
      <c r="O103" s="790"/>
      <c r="P103" s="790"/>
    </row>
    <row r="104" spans="2:25" ht="15" customHeight="1" x14ac:dyDescent="0.25">
      <c r="J104" s="776" t="str">
        <f>EURO!R84</f>
        <v/>
      </c>
      <c r="K104" s="776"/>
      <c r="L104" s="776"/>
      <c r="M104" s="776"/>
      <c r="N104" s="776"/>
      <c r="O104" s="776"/>
      <c r="P104" s="776"/>
    </row>
    <row r="105" spans="2:25" ht="15" customHeight="1" x14ac:dyDescent="0.25">
      <c r="J105" s="776"/>
      <c r="K105" s="776"/>
      <c r="L105" s="776"/>
      <c r="M105" s="776"/>
      <c r="N105" s="776"/>
      <c r="O105" s="776"/>
      <c r="P105" s="776"/>
    </row>
    <row r="109" spans="2:25" x14ac:dyDescent="0.25">
      <c r="T109" s="888" t="str">
        <f>EURO!T92</f>
        <v>https://hermann-baum.de/excel/UEFA_EURO/en/</v>
      </c>
      <c r="U109" s="888"/>
      <c r="V109" s="888"/>
      <c r="W109" s="888"/>
      <c r="X109" s="888"/>
      <c r="Y109" s="888"/>
    </row>
  </sheetData>
  <sheetProtection sheet="1" objects="1" scenarios="1"/>
  <mergeCells count="270">
    <mergeCell ref="Q50:R50"/>
    <mergeCell ref="T55:U55"/>
    <mergeCell ref="T56:U56"/>
    <mergeCell ref="T57:U57"/>
    <mergeCell ref="T58:U58"/>
    <mergeCell ref="L95:N95"/>
    <mergeCell ref="L98:N98"/>
    <mergeCell ref="B101:D101"/>
    <mergeCell ref="C75:E75"/>
    <mergeCell ref="I75:K75"/>
    <mergeCell ref="O75:Q75"/>
    <mergeCell ref="U75:W75"/>
    <mergeCell ref="C78:E78"/>
    <mergeCell ref="I78:K78"/>
    <mergeCell ref="O78:Q78"/>
    <mergeCell ref="U78:W78"/>
    <mergeCell ref="C71:E71"/>
    <mergeCell ref="I71:K71"/>
    <mergeCell ref="O71:Q71"/>
    <mergeCell ref="U71:W71"/>
    <mergeCell ref="C72:E72"/>
    <mergeCell ref="I72:K72"/>
    <mergeCell ref="O72:Q72"/>
    <mergeCell ref="U72:W72"/>
    <mergeCell ref="W48:X48"/>
    <mergeCell ref="B49:C49"/>
    <mergeCell ref="E49:F49"/>
    <mergeCell ref="H49:I49"/>
    <mergeCell ref="K49:L49"/>
    <mergeCell ref="N49:O49"/>
    <mergeCell ref="Q49:R49"/>
    <mergeCell ref="T49:U49"/>
    <mergeCell ref="B48:C48"/>
    <mergeCell ref="E48:F48"/>
    <mergeCell ref="H48:I48"/>
    <mergeCell ref="K48:L48"/>
    <mergeCell ref="N48:O48"/>
    <mergeCell ref="Q48:R48"/>
    <mergeCell ref="W46:X46"/>
    <mergeCell ref="B47:C47"/>
    <mergeCell ref="E47:F47"/>
    <mergeCell ref="H47:I47"/>
    <mergeCell ref="K47:L47"/>
    <mergeCell ref="N47:O47"/>
    <mergeCell ref="Q47:R47"/>
    <mergeCell ref="T47:U47"/>
    <mergeCell ref="W47:X47"/>
    <mergeCell ref="B46:C46"/>
    <mergeCell ref="E46:F46"/>
    <mergeCell ref="H46:I46"/>
    <mergeCell ref="K46:L46"/>
    <mergeCell ref="T109:Y109"/>
    <mergeCell ref="F85:H85"/>
    <mergeCell ref="R85:T85"/>
    <mergeCell ref="F88:H88"/>
    <mergeCell ref="R88:T88"/>
    <mergeCell ref="L90:N90"/>
    <mergeCell ref="L91:N91"/>
    <mergeCell ref="L92:N92"/>
    <mergeCell ref="F80:H80"/>
    <mergeCell ref="R80:T80"/>
    <mergeCell ref="F81:H81"/>
    <mergeCell ref="R81:T81"/>
    <mergeCell ref="F82:H82"/>
    <mergeCell ref="R82:T82"/>
    <mergeCell ref="J102:P103"/>
    <mergeCell ref="J104:P105"/>
    <mergeCell ref="T68:U68"/>
    <mergeCell ref="W68:X68"/>
    <mergeCell ref="C70:E70"/>
    <mergeCell ref="I70:K70"/>
    <mergeCell ref="O70:Q70"/>
    <mergeCell ref="U70:W70"/>
    <mergeCell ref="B68:C68"/>
    <mergeCell ref="E68:F68"/>
    <mergeCell ref="H68:I68"/>
    <mergeCell ref="K68:L68"/>
    <mergeCell ref="N68:O68"/>
    <mergeCell ref="Q68:R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T60:U60"/>
    <mergeCell ref="W60:X60"/>
    <mergeCell ref="B61:C61"/>
    <mergeCell ref="E61:F61"/>
    <mergeCell ref="H61:I61"/>
    <mergeCell ref="K61:L61"/>
    <mergeCell ref="N61:O61"/>
    <mergeCell ref="Q61:R61"/>
    <mergeCell ref="T61:U61"/>
    <mergeCell ref="W61:X61"/>
    <mergeCell ref="B60:C60"/>
    <mergeCell ref="E60:F60"/>
    <mergeCell ref="H60:I60"/>
    <mergeCell ref="K60:L60"/>
    <mergeCell ref="N60:O60"/>
    <mergeCell ref="Q60:R60"/>
    <mergeCell ref="B58:C58"/>
    <mergeCell ref="E58:F58"/>
    <mergeCell ref="H58:I58"/>
    <mergeCell ref="K58:L58"/>
    <mergeCell ref="N58:O58"/>
    <mergeCell ref="Q58:R58"/>
    <mergeCell ref="B57:C57"/>
    <mergeCell ref="E57:F57"/>
    <mergeCell ref="H57:I57"/>
    <mergeCell ref="K57:L57"/>
    <mergeCell ref="N57:O57"/>
    <mergeCell ref="Q57:R57"/>
    <mergeCell ref="B56:C56"/>
    <mergeCell ref="E56:F56"/>
    <mergeCell ref="H56:I56"/>
    <mergeCell ref="K56:L56"/>
    <mergeCell ref="N56:O56"/>
    <mergeCell ref="Q56:R56"/>
    <mergeCell ref="B55:C55"/>
    <mergeCell ref="E55:F55"/>
    <mergeCell ref="H55:I55"/>
    <mergeCell ref="K55:L55"/>
    <mergeCell ref="N55:O55"/>
    <mergeCell ref="Q55:R55"/>
    <mergeCell ref="T44:U44"/>
    <mergeCell ref="B54:C54"/>
    <mergeCell ref="E54:F54"/>
    <mergeCell ref="H54:I54"/>
    <mergeCell ref="K54:L54"/>
    <mergeCell ref="N54:O54"/>
    <mergeCell ref="Q54:R54"/>
    <mergeCell ref="T54:U54"/>
    <mergeCell ref="N46:O46"/>
    <mergeCell ref="Q46:R46"/>
    <mergeCell ref="B44:C44"/>
    <mergeCell ref="E44:F44"/>
    <mergeCell ref="H44:I44"/>
    <mergeCell ref="K44:L44"/>
    <mergeCell ref="N44:O44"/>
    <mergeCell ref="Q44:R44"/>
    <mergeCell ref="T46:U46"/>
    <mergeCell ref="T48:U48"/>
    <mergeCell ref="T50:U50"/>
    <mergeCell ref="B50:C50"/>
    <mergeCell ref="E50:F50"/>
    <mergeCell ref="H50:I50"/>
    <mergeCell ref="K50:L50"/>
    <mergeCell ref="N50:O50"/>
    <mergeCell ref="B42:C42"/>
    <mergeCell ref="E42:F42"/>
    <mergeCell ref="H42:I42"/>
    <mergeCell ref="K42:L42"/>
    <mergeCell ref="N42:O42"/>
    <mergeCell ref="Q42:R42"/>
    <mergeCell ref="B39:C39"/>
    <mergeCell ref="E39:F39"/>
    <mergeCell ref="H39:I39"/>
    <mergeCell ref="K39:L39"/>
    <mergeCell ref="N39:O39"/>
    <mergeCell ref="Q39:R39"/>
    <mergeCell ref="B38:C38"/>
    <mergeCell ref="E38:F38"/>
    <mergeCell ref="H38:I38"/>
    <mergeCell ref="K38:L38"/>
    <mergeCell ref="N38:O38"/>
    <mergeCell ref="Q38:R38"/>
    <mergeCell ref="B37:C37"/>
    <mergeCell ref="E37:F37"/>
    <mergeCell ref="H37:I37"/>
    <mergeCell ref="K37:L37"/>
    <mergeCell ref="N37:O37"/>
    <mergeCell ref="Q37:R37"/>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Q21:R21"/>
    <mergeCell ref="B27:C27"/>
    <mergeCell ref="E27:F27"/>
    <mergeCell ref="H27:I27"/>
    <mergeCell ref="K27:L27"/>
    <mergeCell ref="N27:O27"/>
    <mergeCell ref="Q27:R27"/>
    <mergeCell ref="B26:C26"/>
    <mergeCell ref="E26:F26"/>
    <mergeCell ref="H26:I26"/>
    <mergeCell ref="K26:L26"/>
    <mergeCell ref="N26:O26"/>
    <mergeCell ref="Q26:R26"/>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T11:X12"/>
    <mergeCell ref="B12:C12"/>
    <mergeCell ref="E12:F12"/>
    <mergeCell ref="H12:I12"/>
    <mergeCell ref="K12:L12"/>
    <mergeCell ref="N12:O12"/>
    <mergeCell ref="Q12:R12"/>
    <mergeCell ref="B11:C11"/>
    <mergeCell ref="E11:F11"/>
    <mergeCell ref="H11:I11"/>
    <mergeCell ref="K11:L11"/>
    <mergeCell ref="N11:O11"/>
    <mergeCell ref="Q11:R11"/>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s>
  <conditionalFormatting sqref="B12">
    <cfRule type="expression" dxfId="491" priority="414">
      <formula>INT(B12)=TODAY()</formula>
    </cfRule>
  </conditionalFormatting>
  <conditionalFormatting sqref="C14">
    <cfRule type="expression" dxfId="490" priority="412">
      <formula>AND(B12&lt;TODAY(),C14="")</formula>
    </cfRule>
  </conditionalFormatting>
  <conditionalFormatting sqref="B14">
    <cfRule type="expression" dxfId="489" priority="411">
      <formula>AND(B12&lt;TODAY(),B14="")</formula>
    </cfRule>
  </conditionalFormatting>
  <conditionalFormatting sqref="K41">
    <cfRule type="expression" dxfId="488" priority="194">
      <formula>AND(K39&lt;TODAY(),K41="")</formula>
    </cfRule>
  </conditionalFormatting>
  <conditionalFormatting sqref="R41">
    <cfRule type="expression" dxfId="487" priority="191">
      <formula>AND(Q39&lt;TODAY(),R41="")</formula>
    </cfRule>
  </conditionalFormatting>
  <conditionalFormatting sqref="T16">
    <cfRule type="expression" dxfId="486" priority="388">
      <formula>AND(T16=TODAY())</formula>
    </cfRule>
  </conditionalFormatting>
  <conditionalFormatting sqref="Q5:R5">
    <cfRule type="expression" dxfId="485" priority="355">
      <formula>OR($V$55="F",$V$56="F",$V$57="F",$V$58="F")</formula>
    </cfRule>
  </conditionalFormatting>
  <conditionalFormatting sqref="N5:O5">
    <cfRule type="expression" dxfId="484" priority="354">
      <formula>OR($V$55="E",$V$56="E",$V$57="E",$V$58="E")</formula>
    </cfRule>
  </conditionalFormatting>
  <conditionalFormatting sqref="K5:L5">
    <cfRule type="expression" dxfId="483" priority="353">
      <formula>OR($V$55="D",$V$56="d",$V$57="d",$V$58="d")</formula>
    </cfRule>
  </conditionalFormatting>
  <conditionalFormatting sqref="H5:I5">
    <cfRule type="expression" dxfId="482" priority="352">
      <formula>OR($V$55="c",$V$56="c",$V$57="c",$V$58="c")</formula>
    </cfRule>
  </conditionalFormatting>
  <conditionalFormatting sqref="E5:F5">
    <cfRule type="expression" dxfId="481" priority="351">
      <formula>OR($V$55="b",$V$56="b",$V$57="b",$V$58="b")</formula>
    </cfRule>
  </conditionalFormatting>
  <conditionalFormatting sqref="B5:C5">
    <cfRule type="expression" dxfId="480" priority="350">
      <formula>OR($V$55="a",$V$56="a",$V$57="a",$V$58="a")</formula>
    </cfRule>
  </conditionalFormatting>
  <conditionalFormatting sqref="F14">
    <cfRule type="expression" dxfId="479" priority="330">
      <formula>AND(E12&lt;TODAY(),F14="")</formula>
    </cfRule>
  </conditionalFormatting>
  <conditionalFormatting sqref="E14">
    <cfRule type="expression" dxfId="478" priority="329">
      <formula>AND(E12&lt;TODAY(),E14="")</formula>
    </cfRule>
  </conditionalFormatting>
  <conditionalFormatting sqref="I14">
    <cfRule type="expression" dxfId="477" priority="328">
      <formula>AND(H12&lt;TODAY(),I14="")</formula>
    </cfRule>
  </conditionalFormatting>
  <conditionalFormatting sqref="H14">
    <cfRule type="expression" dxfId="476" priority="327">
      <formula>AND(H12&lt;TODAY(),H14="")</formula>
    </cfRule>
  </conditionalFormatting>
  <conditionalFormatting sqref="L14">
    <cfRule type="expression" dxfId="475" priority="326">
      <formula>AND(K12&lt;TODAY(),L14="")</formula>
    </cfRule>
  </conditionalFormatting>
  <conditionalFormatting sqref="K14">
    <cfRule type="expression" dxfId="474" priority="325">
      <formula>AND(K12&lt;TODAY(),K14="")</formula>
    </cfRule>
  </conditionalFormatting>
  <conditionalFormatting sqref="O14">
    <cfRule type="expression" dxfId="473" priority="324">
      <formula>AND(N12&lt;TODAY(),O14="")</formula>
    </cfRule>
  </conditionalFormatting>
  <conditionalFormatting sqref="N14">
    <cfRule type="expression" dxfId="472" priority="323">
      <formula>AND(N12&lt;TODAY(),N14="")</formula>
    </cfRule>
  </conditionalFormatting>
  <conditionalFormatting sqref="R14">
    <cfRule type="expression" dxfId="471" priority="322">
      <formula>AND(Q12&lt;TODAY(),R14="")</formula>
    </cfRule>
  </conditionalFormatting>
  <conditionalFormatting sqref="Q14">
    <cfRule type="expression" dxfId="470" priority="321">
      <formula>AND(Q12&lt;TODAY(),Q14="")</formula>
    </cfRule>
  </conditionalFormatting>
  <conditionalFormatting sqref="B39 E39 H39 K39 N39 Q39 Q32 N32 K32 H32 E32 B32 B27 E27 H27 K27 N27 Q27 Q22 N22 K22 H22 E22 B22 B17 E17 H17 K17 N17 Q17 Q12 N12 K12 H12 E12">
    <cfRule type="expression" dxfId="469" priority="250">
      <formula>INT(B12)=TODAY()</formula>
    </cfRule>
  </conditionalFormatting>
  <conditionalFormatting sqref="C19">
    <cfRule type="expression" dxfId="468" priority="249">
      <formula>AND(B17&lt;TODAY(),C19="")</formula>
    </cfRule>
  </conditionalFormatting>
  <conditionalFormatting sqref="B19">
    <cfRule type="expression" dxfId="467" priority="248">
      <formula>AND(B17&lt;TODAY(),B19="")</formula>
    </cfRule>
  </conditionalFormatting>
  <conditionalFormatting sqref="F19">
    <cfRule type="expression" dxfId="466" priority="247">
      <formula>AND(E17&lt;TODAY(),F19="")</formula>
    </cfRule>
  </conditionalFormatting>
  <conditionalFormatting sqref="E19">
    <cfRule type="expression" dxfId="465" priority="246">
      <formula>AND(E17&lt;TODAY(),E19="")</formula>
    </cfRule>
  </conditionalFormatting>
  <conditionalFormatting sqref="I19">
    <cfRule type="expression" dxfId="464" priority="245">
      <formula>AND(H17&lt;TODAY(),I19="")</formula>
    </cfRule>
  </conditionalFormatting>
  <conditionalFormatting sqref="H19">
    <cfRule type="expression" dxfId="463" priority="244">
      <formula>AND(H17&lt;TODAY(),H19="")</formula>
    </cfRule>
  </conditionalFormatting>
  <conditionalFormatting sqref="L19">
    <cfRule type="expression" dxfId="462" priority="243">
      <formula>AND(K17&lt;TODAY(),L19="")</formula>
    </cfRule>
  </conditionalFormatting>
  <conditionalFormatting sqref="K19">
    <cfRule type="expression" dxfId="461" priority="242">
      <formula>AND(K17&lt;TODAY(),K19="")</formula>
    </cfRule>
  </conditionalFormatting>
  <conditionalFormatting sqref="O19">
    <cfRule type="expression" dxfId="460" priority="241">
      <formula>AND(N17&lt;TODAY(),O19="")</formula>
    </cfRule>
  </conditionalFormatting>
  <conditionalFormatting sqref="N19">
    <cfRule type="expression" dxfId="459" priority="240">
      <formula>AND(N17&lt;TODAY(),N19="")</formula>
    </cfRule>
  </conditionalFormatting>
  <conditionalFormatting sqref="R19">
    <cfRule type="expression" dxfId="458" priority="239">
      <formula>AND(Q17&lt;TODAY(),R19="")</formula>
    </cfRule>
  </conditionalFormatting>
  <conditionalFormatting sqref="Q19">
    <cfRule type="expression" dxfId="457" priority="238">
      <formula>AND(Q17&lt;TODAY(),Q19="")</formula>
    </cfRule>
  </conditionalFormatting>
  <conditionalFormatting sqref="C24">
    <cfRule type="expression" dxfId="456" priority="237">
      <formula>AND(B22&lt;TODAY(),C24="")</formula>
    </cfRule>
  </conditionalFormatting>
  <conditionalFormatting sqref="B24">
    <cfRule type="expression" dxfId="455" priority="236">
      <formula>AND(B22&lt;TODAY(),B24="")</formula>
    </cfRule>
  </conditionalFormatting>
  <conditionalFormatting sqref="F24">
    <cfRule type="expression" dxfId="454" priority="235">
      <formula>AND(E22&lt;TODAY(),F24="")</formula>
    </cfRule>
  </conditionalFormatting>
  <conditionalFormatting sqref="E24">
    <cfRule type="expression" dxfId="453" priority="234">
      <formula>AND(E22&lt;TODAY(),E24="")</formula>
    </cfRule>
  </conditionalFormatting>
  <conditionalFormatting sqref="I24">
    <cfRule type="expression" dxfId="452" priority="233">
      <formula>AND(H22&lt;TODAY(),I24="")</formula>
    </cfRule>
  </conditionalFormatting>
  <conditionalFormatting sqref="H24">
    <cfRule type="expression" dxfId="451" priority="232">
      <formula>AND(H22&lt;TODAY(),H24="")</formula>
    </cfRule>
  </conditionalFormatting>
  <conditionalFormatting sqref="L24">
    <cfRule type="expression" dxfId="450" priority="231">
      <formula>AND(K22&lt;TODAY(),L24="")</formula>
    </cfRule>
  </conditionalFormatting>
  <conditionalFormatting sqref="K24">
    <cfRule type="expression" dxfId="449" priority="230">
      <formula>AND(K22&lt;TODAY(),K24="")</formula>
    </cfRule>
  </conditionalFormatting>
  <conditionalFormatting sqref="O24">
    <cfRule type="expression" dxfId="448" priority="229">
      <formula>AND(N22&lt;TODAY(),O24="")</formula>
    </cfRule>
  </conditionalFormatting>
  <conditionalFormatting sqref="N24">
    <cfRule type="expression" dxfId="447" priority="228">
      <formula>AND(N22&lt;TODAY(),N24="")</formula>
    </cfRule>
  </conditionalFormatting>
  <conditionalFormatting sqref="R24">
    <cfRule type="expression" dxfId="446" priority="227">
      <formula>AND(Q22&lt;TODAY(),R24="")</formula>
    </cfRule>
  </conditionalFormatting>
  <conditionalFormatting sqref="Q24">
    <cfRule type="expression" dxfId="445" priority="226">
      <formula>AND(Q22&lt;TODAY(),Q24="")</formula>
    </cfRule>
  </conditionalFormatting>
  <conditionalFormatting sqref="C29">
    <cfRule type="expression" dxfId="444" priority="225">
      <formula>AND(B27&lt;TODAY(),C29="")</formula>
    </cfRule>
  </conditionalFormatting>
  <conditionalFormatting sqref="B29">
    <cfRule type="expression" dxfId="443" priority="224">
      <formula>AND(B27&lt;TODAY(),B29="")</formula>
    </cfRule>
  </conditionalFormatting>
  <conditionalFormatting sqref="F29">
    <cfRule type="expression" dxfId="442" priority="223">
      <formula>AND(E27&lt;TODAY(),F29="")</formula>
    </cfRule>
  </conditionalFormatting>
  <conditionalFormatting sqref="E29">
    <cfRule type="expression" dxfId="441" priority="222">
      <formula>AND(E27&lt;TODAY(),E29="")</formula>
    </cfRule>
  </conditionalFormatting>
  <conditionalFormatting sqref="I29">
    <cfRule type="expression" dxfId="440" priority="221">
      <formula>AND(H27&lt;TODAY(),I29="")</formula>
    </cfRule>
  </conditionalFormatting>
  <conditionalFormatting sqref="H29">
    <cfRule type="expression" dxfId="439" priority="220">
      <formula>AND(H27&lt;TODAY(),H29="")</formula>
    </cfRule>
  </conditionalFormatting>
  <conditionalFormatting sqref="L29">
    <cfRule type="expression" dxfId="438" priority="219">
      <formula>AND(K27&lt;TODAY(),L29="")</formula>
    </cfRule>
  </conditionalFormatting>
  <conditionalFormatting sqref="K29">
    <cfRule type="expression" dxfId="437" priority="218">
      <formula>AND(K27&lt;TODAY(),K29="")</formula>
    </cfRule>
  </conditionalFormatting>
  <conditionalFormatting sqref="O29">
    <cfRule type="expression" dxfId="436" priority="217">
      <formula>AND(N27&lt;TODAY(),O29="")</formula>
    </cfRule>
  </conditionalFormatting>
  <conditionalFormatting sqref="N29">
    <cfRule type="expression" dxfId="435" priority="216">
      <formula>AND(N27&lt;TODAY(),N29="")</formula>
    </cfRule>
  </conditionalFormatting>
  <conditionalFormatting sqref="R29">
    <cfRule type="expression" dxfId="434" priority="215">
      <formula>AND(Q27&lt;TODAY(),R29="")</formula>
    </cfRule>
  </conditionalFormatting>
  <conditionalFormatting sqref="Q29">
    <cfRule type="expression" dxfId="433" priority="214">
      <formula>AND(Q27&lt;TODAY(),Q29="")</formula>
    </cfRule>
  </conditionalFormatting>
  <conditionalFormatting sqref="C34">
    <cfRule type="expression" dxfId="432" priority="213">
      <formula>AND(B32&lt;TODAY(),C34="")</formula>
    </cfRule>
  </conditionalFormatting>
  <conditionalFormatting sqref="B34">
    <cfRule type="expression" dxfId="431" priority="212">
      <formula>AND(B32&lt;TODAY(),B34="")</formula>
    </cfRule>
  </conditionalFormatting>
  <conditionalFormatting sqref="F34">
    <cfRule type="expression" dxfId="430" priority="211">
      <formula>AND(E32&lt;TODAY(),F34="")</formula>
    </cfRule>
  </conditionalFormatting>
  <conditionalFormatting sqref="E34">
    <cfRule type="expression" dxfId="429" priority="210">
      <formula>AND(E32&lt;TODAY(),E34="")</formula>
    </cfRule>
  </conditionalFormatting>
  <conditionalFormatting sqref="I34">
    <cfRule type="expression" dxfId="428" priority="209">
      <formula>AND(H32&lt;TODAY(),I34="")</formula>
    </cfRule>
  </conditionalFormatting>
  <conditionalFormatting sqref="H34">
    <cfRule type="expression" dxfId="427" priority="208">
      <formula>AND(H32&lt;TODAY(),H34="")</formula>
    </cfRule>
  </conditionalFormatting>
  <conditionalFormatting sqref="L34">
    <cfRule type="expression" dxfId="426" priority="207">
      <formula>AND(K32&lt;TODAY(),L34="")</formula>
    </cfRule>
  </conditionalFormatting>
  <conditionalFormatting sqref="K34">
    <cfRule type="expression" dxfId="425" priority="206">
      <formula>AND(K32&lt;TODAY(),K34="")</formula>
    </cfRule>
  </conditionalFormatting>
  <conditionalFormatting sqref="O34">
    <cfRule type="expression" dxfId="424" priority="205">
      <formula>AND(N32&lt;TODAY(),O34="")</formula>
    </cfRule>
  </conditionalFormatting>
  <conditionalFormatting sqref="N34">
    <cfRule type="expression" dxfId="423" priority="204">
      <formula>AND(N32&lt;TODAY(),N34="")</formula>
    </cfRule>
  </conditionalFormatting>
  <conditionalFormatting sqref="R34">
    <cfRule type="expression" dxfId="422" priority="203">
      <formula>AND(Q32&lt;TODAY(),R34="")</formula>
    </cfRule>
  </conditionalFormatting>
  <conditionalFormatting sqref="Q34">
    <cfRule type="expression" dxfId="421" priority="202">
      <formula>AND(Q32&lt;TODAY(),Q34="")</formula>
    </cfRule>
  </conditionalFormatting>
  <conditionalFormatting sqref="C41">
    <cfRule type="expression" dxfId="420" priority="201">
      <formula>AND(B39&lt;TODAY(),C41="")</formula>
    </cfRule>
  </conditionalFormatting>
  <conditionalFormatting sqref="B41">
    <cfRule type="expression" dxfId="419" priority="200">
      <formula>AND(B39&lt;TODAY(),B41="")</formula>
    </cfRule>
  </conditionalFormatting>
  <conditionalFormatting sqref="F41">
    <cfRule type="expression" dxfId="418" priority="199">
      <formula>AND(E39&lt;TODAY(),F41="")</formula>
    </cfRule>
  </conditionalFormatting>
  <conditionalFormatting sqref="E41">
    <cfRule type="expression" dxfId="417" priority="198">
      <formula>AND(E39&lt;TODAY(),E41="")</formula>
    </cfRule>
  </conditionalFormatting>
  <conditionalFormatting sqref="I41">
    <cfRule type="expression" dxfId="416" priority="197">
      <formula>AND(H39&lt;TODAY(),I41="")</formula>
    </cfRule>
  </conditionalFormatting>
  <conditionalFormatting sqref="H41">
    <cfRule type="expression" dxfId="415" priority="196">
      <formula>AND(H39&lt;TODAY(),H41="")</formula>
    </cfRule>
  </conditionalFormatting>
  <conditionalFormatting sqref="L41">
    <cfRule type="expression" dxfId="414" priority="195">
      <formula>AND(K39&lt;TODAY(),L41="")</formula>
    </cfRule>
  </conditionalFormatting>
  <conditionalFormatting sqref="O41">
    <cfRule type="expression" dxfId="413" priority="193">
      <formula>AND(N39&lt;TODAY(),O41="")</formula>
    </cfRule>
  </conditionalFormatting>
  <conditionalFormatting sqref="N41">
    <cfRule type="expression" dxfId="412" priority="192">
      <formula>AND(N39&lt;TODAY(),N41="")</formula>
    </cfRule>
  </conditionalFormatting>
  <conditionalFormatting sqref="Q41">
    <cfRule type="expression" dxfId="411" priority="190">
      <formula>AND(Q39&lt;TODAY(),Q41="")</formula>
    </cfRule>
  </conditionalFormatting>
  <conditionalFormatting sqref="X64">
    <cfRule type="expression" dxfId="410" priority="26">
      <formula>AND(W62&lt;TODAY(),X64="")</formula>
    </cfRule>
  </conditionalFormatting>
  <conditionalFormatting sqref="C74 I74 O74 U74 R84 F84 L94">
    <cfRule type="expression" dxfId="409" priority="97">
      <formula>AND(C72&lt;TODAY(),C74="")</formula>
    </cfRule>
  </conditionalFormatting>
  <conditionalFormatting sqref="O72">
    <cfRule type="expression" dxfId="408" priority="89">
      <formula>INT(O72)=TODAY()</formula>
    </cfRule>
  </conditionalFormatting>
  <conditionalFormatting sqref="I66">
    <cfRule type="expression" dxfId="407" priority="76">
      <formula>AND(H64=I64,H64&lt;&gt;"")</formula>
    </cfRule>
  </conditionalFormatting>
  <conditionalFormatting sqref="H66">
    <cfRule type="expression" dxfId="406" priority="75">
      <formula>AND(H64=I64,H64&lt;&gt;"")</formula>
    </cfRule>
  </conditionalFormatting>
  <conditionalFormatting sqref="R66">
    <cfRule type="expression" dxfId="405" priority="70">
      <formula>AND(Q64=R64,Q64&lt;&gt;"")</formula>
    </cfRule>
  </conditionalFormatting>
  <conditionalFormatting sqref="Q66">
    <cfRule type="expression" dxfId="404" priority="69">
      <formula>AND(Q64=R64,Q64&lt;&gt;"")</formula>
    </cfRule>
  </conditionalFormatting>
  <conditionalFormatting sqref="L95:N95">
    <cfRule type="expression" dxfId="403" priority="40">
      <formula>AND(L94=N94,L94&lt;&gt;"",N94&lt;&gt;"")</formula>
    </cfRule>
  </conditionalFormatting>
  <conditionalFormatting sqref="H64">
    <cfRule type="expression" dxfId="402" priority="37">
      <formula>AND(H62&lt;TODAY(),H64="")</formula>
    </cfRule>
  </conditionalFormatting>
  <conditionalFormatting sqref="Q64">
    <cfRule type="expression" dxfId="401" priority="31">
      <formula>AND(Q62&lt;TODAY(),Q64="")</formula>
    </cfRule>
  </conditionalFormatting>
  <conditionalFormatting sqref="L84:L86">
    <cfRule type="expression" dxfId="400" priority="98">
      <formula>AND(L84=TODAY())</formula>
    </cfRule>
  </conditionalFormatting>
  <conditionalFormatting sqref="V62">
    <cfRule type="expression" dxfId="399" priority="96">
      <formula>AND(V62=TODAY())</formula>
    </cfRule>
  </conditionalFormatting>
  <conditionalFormatting sqref="E74 K74 Q74 W74 T84 H84 N94">
    <cfRule type="expression" dxfId="398" priority="95">
      <formula>AND(C72&lt;TODAY(),E74="")</formula>
    </cfRule>
  </conditionalFormatting>
  <conditionalFormatting sqref="C72">
    <cfRule type="expression" dxfId="397" priority="94">
      <formula>INT(C72)=TODAY()</formula>
    </cfRule>
  </conditionalFormatting>
  <conditionalFormatting sqref="B64">
    <cfRule type="expression" dxfId="396" priority="93">
      <formula>AND(B62&lt;TODAY(),B64="")</formula>
    </cfRule>
  </conditionalFormatting>
  <conditionalFormatting sqref="C64">
    <cfRule type="expression" dxfId="395" priority="92">
      <formula>AND(B62&lt;TODAY(),C64="")</formula>
    </cfRule>
  </conditionalFormatting>
  <conditionalFormatting sqref="B62 E62 H62 K62 N62 Q62 T62 W62">
    <cfRule type="expression" dxfId="394" priority="91">
      <formula>INT(B62)=TODAY()</formula>
    </cfRule>
  </conditionalFormatting>
  <conditionalFormatting sqref="I72">
    <cfRule type="expression" dxfId="393" priority="90">
      <formula>INT(I72)=TODAY()</formula>
    </cfRule>
  </conditionalFormatting>
  <conditionalFormatting sqref="U72">
    <cfRule type="expression" dxfId="392" priority="88">
      <formula>INT(U72)=TODAY()</formula>
    </cfRule>
  </conditionalFormatting>
  <conditionalFormatting sqref="R82">
    <cfRule type="expression" dxfId="391" priority="87">
      <formula>INT(R82)=TODAY()</formula>
    </cfRule>
  </conditionalFormatting>
  <conditionalFormatting sqref="F82">
    <cfRule type="expression" dxfId="390" priority="86">
      <formula>INT(F82)=TODAY()</formula>
    </cfRule>
  </conditionalFormatting>
  <conditionalFormatting sqref="L92">
    <cfRule type="expression" dxfId="389" priority="85">
      <formula>INT(L92)=TODAY()</formula>
    </cfRule>
  </conditionalFormatting>
  <conditionalFormatting sqref="C66">
    <cfRule type="expression" dxfId="388" priority="84">
      <formula>AND(B64=C64,B64&lt;&gt;"")</formula>
    </cfRule>
  </conditionalFormatting>
  <conditionalFormatting sqref="B66">
    <cfRule type="expression" dxfId="387" priority="83">
      <formula>AND(B64=C64,B64&lt;&gt;"")</formula>
    </cfRule>
  </conditionalFormatting>
  <conditionalFormatting sqref="C75:E75">
    <cfRule type="expression" dxfId="386" priority="82">
      <formula>AND(C74=E74,C74&lt;&gt;"",E74&lt;&gt;"")</formula>
    </cfRule>
  </conditionalFormatting>
  <conditionalFormatting sqref="C76">
    <cfRule type="expression" dxfId="385" priority="81">
      <formula>AND(C74=E74,C74&lt;&gt;"")</formula>
    </cfRule>
  </conditionalFormatting>
  <conditionalFormatting sqref="E76">
    <cfRule type="expression" dxfId="384" priority="80">
      <formula>AND(C74=E74,C74&lt;&gt;"")</formula>
    </cfRule>
  </conditionalFormatting>
  <conditionalFormatting sqref="Q65:R65">
    <cfRule type="expression" dxfId="383" priority="79">
      <formula>AND(Q64=R64,Q64&lt;&gt;"",R64&lt;&gt;"")</formula>
    </cfRule>
  </conditionalFormatting>
  <conditionalFormatting sqref="F66">
    <cfRule type="expression" dxfId="382" priority="78">
      <formula>AND(E64=F64,E64&lt;&gt;"")</formula>
    </cfRule>
  </conditionalFormatting>
  <conditionalFormatting sqref="E66">
    <cfRule type="expression" dxfId="381" priority="77">
      <formula>AND(E64=F64,E64&lt;&gt;"")</formula>
    </cfRule>
  </conditionalFormatting>
  <conditionalFormatting sqref="L66">
    <cfRule type="expression" dxfId="380" priority="74">
      <formula>AND(K64=L64,K64&lt;&gt;"")</formula>
    </cfRule>
  </conditionalFormatting>
  <conditionalFormatting sqref="K66">
    <cfRule type="expression" dxfId="379" priority="73">
      <formula>AND(K64=L64,K64&lt;&gt;"")</formula>
    </cfRule>
  </conditionalFormatting>
  <conditionalFormatting sqref="O66">
    <cfRule type="expression" dxfId="378" priority="72">
      <formula>AND(N64=O64,N64&lt;&gt;"")</formula>
    </cfRule>
  </conditionalFormatting>
  <conditionalFormatting sqref="N66">
    <cfRule type="expression" dxfId="377" priority="71">
      <formula>AND(N64=O64,N64&lt;&gt;"")</formula>
    </cfRule>
  </conditionalFormatting>
  <conditionalFormatting sqref="U66">
    <cfRule type="expression" dxfId="376" priority="68">
      <formula>AND(T64=U64,T64&lt;&gt;"")</formula>
    </cfRule>
  </conditionalFormatting>
  <conditionalFormatting sqref="T66">
    <cfRule type="expression" dxfId="375" priority="67">
      <formula>AND(T64=U64,T64&lt;&gt;"")</formula>
    </cfRule>
  </conditionalFormatting>
  <conditionalFormatting sqref="X66">
    <cfRule type="expression" dxfId="374" priority="66">
      <formula>AND(W64=X64,W64&lt;&gt;"")</formula>
    </cfRule>
  </conditionalFormatting>
  <conditionalFormatting sqref="W66">
    <cfRule type="expression" dxfId="373" priority="65">
      <formula>AND(W64=X64,W64&lt;&gt;"")</formula>
    </cfRule>
  </conditionalFormatting>
  <conditionalFormatting sqref="I76">
    <cfRule type="expression" dxfId="372" priority="64">
      <formula>AND(I74=K74,I74&lt;&gt;"")</formula>
    </cfRule>
  </conditionalFormatting>
  <conditionalFormatting sqref="K76">
    <cfRule type="expression" dxfId="371" priority="63">
      <formula>AND(I74=K74,I74&lt;&gt;"")</formula>
    </cfRule>
  </conditionalFormatting>
  <conditionalFormatting sqref="O76">
    <cfRule type="expression" dxfId="370" priority="62">
      <formula>AND(O74=Q74,O74&lt;&gt;"")</formula>
    </cfRule>
  </conditionalFormatting>
  <conditionalFormatting sqref="Q76">
    <cfRule type="expression" dxfId="369" priority="61">
      <formula>AND(O74=Q74,O74&lt;&gt;"")</formula>
    </cfRule>
  </conditionalFormatting>
  <conditionalFormatting sqref="U76">
    <cfRule type="expression" dxfId="368" priority="60">
      <formula>AND(U74=W74,U74&lt;&gt;"")</formula>
    </cfRule>
  </conditionalFormatting>
  <conditionalFormatting sqref="W76">
    <cfRule type="expression" dxfId="367" priority="59">
      <formula>AND(U74=W74,U74&lt;&gt;"")</formula>
    </cfRule>
  </conditionalFormatting>
  <conditionalFormatting sqref="F86">
    <cfRule type="expression" dxfId="366" priority="58">
      <formula>AND(F84=H84,F84&lt;&gt;"")</formula>
    </cfRule>
  </conditionalFormatting>
  <conditionalFormatting sqref="H86">
    <cfRule type="expression" dxfId="365" priority="57">
      <formula>AND(F84=H84,F84&lt;&gt;"")</formula>
    </cfRule>
  </conditionalFormatting>
  <conditionalFormatting sqref="R86">
    <cfRule type="expression" dxfId="364" priority="56">
      <formula>AND(R84=T84,R84&lt;&gt;"")</formula>
    </cfRule>
  </conditionalFormatting>
  <conditionalFormatting sqref="T86">
    <cfRule type="expression" dxfId="363" priority="55">
      <formula>AND(R84=T84,R84&lt;&gt;"")</formula>
    </cfRule>
  </conditionalFormatting>
  <conditionalFormatting sqref="L96">
    <cfRule type="expression" dxfId="362" priority="54">
      <formula>AND(L94=N94,L94&lt;&gt;"")</formula>
    </cfRule>
  </conditionalFormatting>
  <conditionalFormatting sqref="N96">
    <cfRule type="expression" dxfId="361" priority="53">
      <formula>AND(L94=N94,L94&lt;&gt;"")</formula>
    </cfRule>
  </conditionalFormatting>
  <conditionalFormatting sqref="T65:U65">
    <cfRule type="expression" dxfId="360" priority="52">
      <formula>AND(T64=U64,T64&lt;&gt;"",U64&lt;&gt;"")</formula>
    </cfRule>
  </conditionalFormatting>
  <conditionalFormatting sqref="W65:X65">
    <cfRule type="expression" dxfId="359" priority="51">
      <formula>AND(W64=X64,W64&lt;&gt;"",X64&lt;&gt;"")</formula>
    </cfRule>
  </conditionalFormatting>
  <conditionalFormatting sqref="N65:O65">
    <cfRule type="expression" dxfId="358" priority="50">
      <formula>AND(N64=O64,N64&lt;&gt;"",O64&lt;&gt;"")</formula>
    </cfRule>
  </conditionalFormatting>
  <conditionalFormatting sqref="K65:L65">
    <cfRule type="expression" dxfId="357" priority="49">
      <formula>AND(K64=L64,K64&lt;&gt;"",L64&lt;&gt;"")</formula>
    </cfRule>
  </conditionalFormatting>
  <conditionalFormatting sqref="H65:I65">
    <cfRule type="expression" dxfId="356" priority="48">
      <formula>AND(H64=I64,H64&lt;&gt;"",I64&lt;&gt;"")</formula>
    </cfRule>
  </conditionalFormatting>
  <conditionalFormatting sqref="E65:F65">
    <cfRule type="expression" dxfId="355" priority="47">
      <formula>AND(E64=F64,E64&lt;&gt;"",F64&lt;&gt;"")</formula>
    </cfRule>
  </conditionalFormatting>
  <conditionalFormatting sqref="B65:C65">
    <cfRule type="expression" dxfId="354" priority="46">
      <formula>AND(B64=C64,B64&lt;&gt;"",C64&lt;&gt;"")</formula>
    </cfRule>
  </conditionalFormatting>
  <conditionalFormatting sqref="I75:K75">
    <cfRule type="expression" dxfId="353" priority="45">
      <formula>AND(I74=K74,I74&lt;&gt;"",K74&lt;&gt;"")</formula>
    </cfRule>
  </conditionalFormatting>
  <conditionalFormatting sqref="O75:Q75">
    <cfRule type="expression" dxfId="352" priority="44">
      <formula>AND(O74=Q74,O74&lt;&gt;"",Q74&lt;&gt;"")</formula>
    </cfRule>
  </conditionalFormatting>
  <conditionalFormatting sqref="U75:W75">
    <cfRule type="expression" dxfId="351" priority="43">
      <formula>AND(U74=W74,U74&lt;&gt;"",W74&lt;&gt;"")</formula>
    </cfRule>
  </conditionalFormatting>
  <conditionalFormatting sqref="R85:T85">
    <cfRule type="expression" dxfId="350" priority="42">
      <formula>AND(R84=T84,R84&lt;&gt;"",T84&lt;&gt;"")</formula>
    </cfRule>
  </conditionalFormatting>
  <conditionalFormatting sqref="F85:H85">
    <cfRule type="expression" dxfId="349" priority="41">
      <formula>AND(F84=H84,F84&lt;&gt;"",H84&lt;&gt;"")</formula>
    </cfRule>
  </conditionalFormatting>
  <conditionalFormatting sqref="E64">
    <cfRule type="expression" dxfId="348" priority="39">
      <formula>AND(E62&lt;TODAY(),E64="")</formula>
    </cfRule>
  </conditionalFormatting>
  <conditionalFormatting sqref="F64">
    <cfRule type="expression" dxfId="347" priority="38">
      <formula>AND(E62&lt;TODAY(),F64="")</formula>
    </cfRule>
  </conditionalFormatting>
  <conditionalFormatting sqref="I64">
    <cfRule type="expression" dxfId="346" priority="36">
      <formula>AND(H62&lt;TODAY(),I64="")</formula>
    </cfRule>
  </conditionalFormatting>
  <conditionalFormatting sqref="K64">
    <cfRule type="expression" dxfId="345" priority="35">
      <formula>AND(K62&lt;TODAY(),K64="")</formula>
    </cfRule>
  </conditionalFormatting>
  <conditionalFormatting sqref="L64">
    <cfRule type="expression" dxfId="344" priority="34">
      <formula>AND(K62&lt;TODAY(),L64="")</formula>
    </cfRule>
  </conditionalFormatting>
  <conditionalFormatting sqref="N64">
    <cfRule type="expression" dxfId="343" priority="33">
      <formula>AND(N62&lt;TODAY(),N64="")</formula>
    </cfRule>
  </conditionalFormatting>
  <conditionalFormatting sqref="O64">
    <cfRule type="expression" dxfId="342" priority="32">
      <formula>AND(N62&lt;TODAY(),O64="")</formula>
    </cfRule>
  </conditionalFormatting>
  <conditionalFormatting sqref="R64">
    <cfRule type="expression" dxfId="341" priority="30">
      <formula>AND(Q62&lt;TODAY(),R64="")</formula>
    </cfRule>
  </conditionalFormatting>
  <conditionalFormatting sqref="T64">
    <cfRule type="expression" dxfId="340" priority="29">
      <formula>AND(T62&lt;TODAY(),T64="")</formula>
    </cfRule>
  </conditionalFormatting>
  <conditionalFormatting sqref="U64">
    <cfRule type="expression" dxfId="339" priority="28">
      <formula>AND(T62&lt;TODAY(),U64="")</formula>
    </cfRule>
  </conditionalFormatting>
  <conditionalFormatting sqref="W64">
    <cfRule type="expression" dxfId="338" priority="27">
      <formula>AND(W62&lt;TODAY(),W64="")</formula>
    </cfRule>
  </conditionalFormatting>
  <conditionalFormatting sqref="B49 B57">
    <cfRule type="expression" dxfId="337" priority="12">
      <formula>OR($V$50="a",$V$47="a",$V$48="a",$V$49="a")</formula>
    </cfRule>
  </conditionalFormatting>
  <conditionalFormatting sqref="E49 E57">
    <cfRule type="expression" dxfId="336" priority="11">
      <formula>OR($V$50="b",$V$47="b",$V$48="b",$V$49="b")</formula>
    </cfRule>
  </conditionalFormatting>
  <conditionalFormatting sqref="H49 H57">
    <cfRule type="expression" dxfId="335" priority="10">
      <formula>OR($V$50="c",$V$47="c",$V$48="c",$V$49="c")</formula>
    </cfRule>
  </conditionalFormatting>
  <conditionalFormatting sqref="K49 K57">
    <cfRule type="expression" dxfId="334" priority="9">
      <formula>OR($V$50="d",$V$47="d",$V$48="d",$V$49="d")</formula>
    </cfRule>
  </conditionalFormatting>
  <conditionalFormatting sqref="N49 N57">
    <cfRule type="expression" dxfId="333" priority="8">
      <formula>OR($V$50="e",$V$47="e",$V$48="e",$V$49="e")</formula>
    </cfRule>
  </conditionalFormatting>
  <conditionalFormatting sqref="Q49 Q57">
    <cfRule type="expression" dxfId="332" priority="7">
      <formula>OR($V$50="F",$V$47="F",$V$48="F",$V$49="F")</formula>
    </cfRule>
  </conditionalFormatting>
  <printOptions horizontalCentered="1"/>
  <pageMargins left="0.19685039370078741" right="0.19685039370078741" top="0.39370078740157483" bottom="0.39370078740157483" header="0.31496062992125984" footer="0.31496062992125984"/>
  <pageSetup paperSize="9" scale="54" fitToHeight="2" orientation="landscape" horizontalDpi="4294967293" verticalDpi="200" r:id="rId1"/>
  <rowBreaks count="1" manualBreakCount="1">
    <brk id="53"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415" id="{9EA7E588-8CD7-4823-8E54-0BCD14ECE3CE}">
            <xm:f>Distinctness!$D$4&gt;0</xm:f>
            <x14:dxf>
              <font>
                <b val="0"/>
                <i val="0"/>
                <color rgb="FFC02000"/>
              </font>
            </x14:dxf>
          </x14:cfRule>
          <xm:sqref>B7</xm:sqref>
        </x14:conditionalFormatting>
        <x14:conditionalFormatting xmlns:xm="http://schemas.microsoft.com/office/excel/2006/main">
          <x14:cfRule type="expression" priority="416" id="{1B9C4CE3-DBAB-4AD9-B744-30F00CF7E421}">
            <xm:f>GrpA!$Y$11&gt;0</xm:f>
            <x14:dxf>
              <font>
                <color rgb="FFC02000"/>
              </font>
            </x14:dxf>
          </x14:cfRule>
          <xm:sqref>B35:C35</xm:sqref>
        </x14:conditionalFormatting>
        <x14:conditionalFormatting xmlns:xm="http://schemas.microsoft.com/office/excel/2006/main">
          <x14:cfRule type="expression" priority="418" id="{AE493A22-A61A-478C-B88F-D365AE89DAFF}">
            <xm:f>GrpA!$Y$11&gt;0</xm:f>
            <x14:dxf>
              <font>
                <color theme="1"/>
              </font>
            </x14:dxf>
          </x14:cfRule>
          <xm:sqref>B36:C36</xm:sqref>
        </x14:conditionalFormatting>
        <x14:conditionalFormatting xmlns:xm="http://schemas.microsoft.com/office/excel/2006/main">
          <x14:cfRule type="expression" priority="422" id="{570CDECF-CBB5-44A5-B32E-2D88537B7C25}">
            <xm:f>GrpB!$Y$11&gt;0</xm:f>
            <x14:dxf>
              <font>
                <color theme="1"/>
              </font>
            </x14:dxf>
          </x14:cfRule>
          <xm:sqref>E36:F36</xm:sqref>
        </x14:conditionalFormatting>
        <x14:conditionalFormatting xmlns:xm="http://schemas.microsoft.com/office/excel/2006/main">
          <x14:cfRule type="expression" priority="426" id="{0ECCA3FC-B6E1-41FD-85F5-DD6DEA1613C4}">
            <xm:f>GrpC!$Y$11&gt;0</xm:f>
            <x14:dxf>
              <font>
                <color theme="1"/>
              </font>
            </x14:dxf>
          </x14:cfRule>
          <xm:sqref>H36:I36</xm:sqref>
        </x14:conditionalFormatting>
        <x14:conditionalFormatting xmlns:xm="http://schemas.microsoft.com/office/excel/2006/main">
          <x14:cfRule type="expression" priority="430" id="{14C1326D-858D-47AA-866F-CEC761095241}">
            <xm:f>GrpD!$Y$11&gt;0</xm:f>
            <x14:dxf>
              <font>
                <color theme="1"/>
              </font>
            </x14:dxf>
          </x14:cfRule>
          <xm:sqref>K36:L36</xm:sqref>
        </x14:conditionalFormatting>
        <x14:conditionalFormatting xmlns:xm="http://schemas.microsoft.com/office/excel/2006/main">
          <x14:cfRule type="expression" priority="434" id="{00906A90-E725-4FDE-8055-A3DD3676EC52}">
            <xm:f>GrpE!$Y$11&gt;0</xm:f>
            <x14:dxf>
              <font>
                <color theme="1"/>
              </font>
            </x14:dxf>
          </x14:cfRule>
          <xm:sqref>N36:O36</xm:sqref>
        </x14:conditionalFormatting>
        <x14:conditionalFormatting xmlns:xm="http://schemas.microsoft.com/office/excel/2006/main">
          <x14:cfRule type="expression" priority="438" id="{7A5310A6-E12F-49BD-9A58-EFC4DDCBA32A}">
            <xm:f>GrpF!$Y$11&gt;0</xm:f>
            <x14:dxf>
              <font>
                <color theme="1"/>
              </font>
            </x14:dxf>
          </x14:cfRule>
          <xm:sqref>Q36:R36</xm:sqref>
        </x14:conditionalFormatting>
        <x14:conditionalFormatting xmlns:xm="http://schemas.microsoft.com/office/excel/2006/main">
          <x14:cfRule type="expression" priority="189" id="{FE252E4B-A374-4F37-A1E3-A212A9D8163E}">
            <xm:f>GrpA!$Y$11&gt;0</xm:f>
            <x14:dxf>
              <font>
                <color rgb="FFC02000"/>
              </font>
            </x14:dxf>
          </x14:cfRule>
          <xm:sqref>B42:C42 E42:F42 H42:I42 K42:L42 N42:O42 Q42:R42 Q35:R35 N35:O35 K35:L35 H35:I35 E35:F35</xm:sqref>
        </x14:conditionalFormatting>
        <x14:conditionalFormatting xmlns:xm="http://schemas.microsoft.com/office/excel/2006/main">
          <x14:cfRule type="expression" priority="183" id="{DFF25861-13F1-45D6-8BE5-95818A5DE3CB}">
            <xm:f>GrpA!$Y$11&gt;0</xm:f>
            <x14:dxf>
              <font>
                <color theme="1"/>
              </font>
            </x14:dxf>
          </x14:cfRule>
          <xm:sqref>B43:C43</xm:sqref>
        </x14:conditionalFormatting>
        <x14:conditionalFormatting xmlns:xm="http://schemas.microsoft.com/office/excel/2006/main">
          <x14:cfRule type="expression" priority="184" id="{F51CE179-1573-4D4B-A18A-D3B521289FF3}">
            <xm:f>GrpB!$Y$11&gt;0</xm:f>
            <x14:dxf>
              <font>
                <color theme="1"/>
              </font>
            </x14:dxf>
          </x14:cfRule>
          <xm:sqref>E43:F43</xm:sqref>
        </x14:conditionalFormatting>
        <x14:conditionalFormatting xmlns:xm="http://schemas.microsoft.com/office/excel/2006/main">
          <x14:cfRule type="expression" priority="185" id="{0108680E-12DD-41EA-938F-C4F64881C151}">
            <xm:f>GrpC!$Y$11&gt;0</xm:f>
            <x14:dxf>
              <font>
                <color theme="1"/>
              </font>
            </x14:dxf>
          </x14:cfRule>
          <xm:sqref>H43:I43</xm:sqref>
        </x14:conditionalFormatting>
        <x14:conditionalFormatting xmlns:xm="http://schemas.microsoft.com/office/excel/2006/main">
          <x14:cfRule type="expression" priority="186" id="{4202126F-4D4D-41A1-BD45-68DFFBA54C4C}">
            <xm:f>GrpD!$Y$11&gt;0</xm:f>
            <x14:dxf>
              <font>
                <color theme="1"/>
              </font>
            </x14:dxf>
          </x14:cfRule>
          <xm:sqref>K43:L43</xm:sqref>
        </x14:conditionalFormatting>
        <x14:conditionalFormatting xmlns:xm="http://schemas.microsoft.com/office/excel/2006/main">
          <x14:cfRule type="expression" priority="187" id="{9941B980-699F-4A2B-B0CB-BB59C0327B7E}">
            <xm:f>GrpE!$Y$11&gt;0</xm:f>
            <x14:dxf>
              <font>
                <color theme="1"/>
              </font>
            </x14:dxf>
          </x14:cfRule>
          <xm:sqref>N43:O43</xm:sqref>
        </x14:conditionalFormatting>
        <x14:conditionalFormatting xmlns:xm="http://schemas.microsoft.com/office/excel/2006/main">
          <x14:cfRule type="expression" priority="188" id="{1C94056C-C396-4BB4-8A75-908E8DAFDD4F}">
            <xm:f>GrpF!$Y$11&gt;0</xm:f>
            <x14:dxf>
              <font>
                <color theme="1"/>
              </font>
            </x14:dxf>
          </x14:cfRule>
          <xm:sqref>Q43:R43</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6"/>
  <dimension ref="A1:H10"/>
  <sheetViews>
    <sheetView workbookViewId="0"/>
  </sheetViews>
  <sheetFormatPr baseColWidth="10" defaultRowHeight="15" x14ac:dyDescent="0.25"/>
  <cols>
    <col min="3" max="3" width="10.28515625" customWidth="1"/>
    <col min="4" max="4" width="9.85546875" customWidth="1"/>
    <col min="6" max="6" width="6.42578125" customWidth="1"/>
    <col min="7" max="8" width="18.7109375" customWidth="1"/>
  </cols>
  <sheetData>
    <row r="1" spans="1:8" x14ac:dyDescent="0.25">
      <c r="A1" s="412" t="s">
        <v>773</v>
      </c>
    </row>
    <row r="2" spans="1:8" ht="28.5" x14ac:dyDescent="0.45">
      <c r="B2" s="901" t="s">
        <v>339</v>
      </c>
      <c r="C2" s="901"/>
      <c r="D2" s="901"/>
      <c r="E2" s="901"/>
      <c r="F2" s="901"/>
      <c r="G2" s="901"/>
      <c r="H2" s="901"/>
    </row>
    <row r="3" spans="1:8" ht="53.25" customHeight="1" thickBot="1" x14ac:dyDescent="0.3"/>
    <row r="4" spans="1:8" ht="25.5" customHeight="1" x14ac:dyDescent="0.25">
      <c r="B4" s="381" t="s">
        <v>210</v>
      </c>
      <c r="C4" s="1012" t="s">
        <v>693</v>
      </c>
      <c r="D4" s="1013"/>
      <c r="G4" s="381" t="s">
        <v>199</v>
      </c>
      <c r="H4" s="387" t="s">
        <v>200</v>
      </c>
    </row>
    <row r="5" spans="1:8" ht="20.100000000000001" customHeight="1" x14ac:dyDescent="0.25">
      <c r="B5" s="378" t="s">
        <v>30</v>
      </c>
      <c r="C5" s="379" t="s">
        <v>26</v>
      </c>
      <c r="D5" s="380" t="s">
        <v>27</v>
      </c>
      <c r="G5" s="382">
        <v>13</v>
      </c>
      <c r="H5" s="380">
        <v>14</v>
      </c>
    </row>
    <row r="6" spans="1:8" ht="20.100000000000001" customHeight="1" x14ac:dyDescent="0.25">
      <c r="B6" s="372" t="s">
        <v>26</v>
      </c>
      <c r="C6" s="373" t="s">
        <v>28</v>
      </c>
      <c r="D6" s="374" t="s">
        <v>29</v>
      </c>
      <c r="G6" s="383">
        <v>18</v>
      </c>
      <c r="H6" s="384">
        <v>19</v>
      </c>
    </row>
    <row r="7" spans="1:8" ht="20.100000000000001" customHeight="1" x14ac:dyDescent="0.25">
      <c r="B7" s="372" t="s">
        <v>27</v>
      </c>
      <c r="C7" s="373" t="s">
        <v>39</v>
      </c>
      <c r="D7" s="374" t="s">
        <v>40</v>
      </c>
      <c r="G7" s="383">
        <v>23</v>
      </c>
      <c r="H7" s="384">
        <v>24</v>
      </c>
    </row>
    <row r="8" spans="1:8" ht="20.100000000000001" customHeight="1" x14ac:dyDescent="0.25">
      <c r="B8" s="372" t="s">
        <v>31</v>
      </c>
      <c r="C8" s="373" t="s">
        <v>41</v>
      </c>
      <c r="D8" s="374" t="s">
        <v>42</v>
      </c>
      <c r="G8" s="383">
        <v>28</v>
      </c>
      <c r="H8" s="374">
        <v>29</v>
      </c>
    </row>
    <row r="9" spans="1:8" ht="20.100000000000001" customHeight="1" x14ac:dyDescent="0.25">
      <c r="B9" s="372" t="s">
        <v>28</v>
      </c>
      <c r="C9" s="373" t="s">
        <v>43</v>
      </c>
      <c r="D9" s="374" t="s">
        <v>44</v>
      </c>
      <c r="G9" s="383">
        <v>33</v>
      </c>
      <c r="H9" s="385">
        <v>34</v>
      </c>
    </row>
    <row r="10" spans="1:8" ht="20.100000000000001" customHeight="1" thickBot="1" x14ac:dyDescent="0.3">
      <c r="B10" s="375" t="s">
        <v>29</v>
      </c>
      <c r="C10" s="376" t="s">
        <v>45</v>
      </c>
      <c r="D10" s="377" t="s">
        <v>46</v>
      </c>
      <c r="G10" s="386">
        <v>40</v>
      </c>
      <c r="H10" s="377">
        <v>41</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6"/>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40" t="str">
        <f>VLOOKUP($Q$1,References!$B$5:$D$10,2,0)</f>
        <v>B</v>
      </c>
      <c r="D1" s="40" t="str">
        <f>VLOOKUP($Q$1,References!$B$5:$D$10,3,0)</f>
        <v>C</v>
      </c>
      <c r="P1" s="159" t="s">
        <v>210</v>
      </c>
      <c r="Q1" s="160" t="s">
        <v>30</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Germany</v>
      </c>
      <c r="C4" s="196" t="s">
        <v>36</v>
      </c>
      <c r="D4" s="197" t="str">
        <f ca="1">INDIRECT("'"&amp;References!$A$1&amp;"'!"&amp;$D$1&amp;References!$G5)</f>
        <v>Scotland</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Germany</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630">
        <f>INDEX(Language!$D$5:$D$63,MATCH($P4,Language!$E$5:$E$63,0),1)</f>
        <v>54</v>
      </c>
      <c r="AG4" s="25"/>
    </row>
    <row r="5" spans="1:33" x14ac:dyDescent="0.25">
      <c r="B5" s="198" t="str">
        <f ca="1">INDIRECT("'"&amp;References!$A$1&amp;"'!"&amp;$B$1&amp;References!$G6)</f>
        <v>Hungary</v>
      </c>
      <c r="C5" s="199" t="s">
        <v>36</v>
      </c>
      <c r="D5" s="200" t="str">
        <f ca="1">INDIRECT("'"&amp;References!$A$1&amp;"'!"&amp;$D$1&amp;References!$G6)</f>
        <v>Switzerland</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Scotland</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13</v>
      </c>
    </row>
    <row r="6" spans="1:33" x14ac:dyDescent="0.25">
      <c r="B6" s="198" t="str">
        <f ca="1">INDIRECT("'"&amp;References!$A$1&amp;"'!"&amp;$B$1&amp;References!$G7)</f>
        <v>Germany</v>
      </c>
      <c r="C6" s="199" t="s">
        <v>36</v>
      </c>
      <c r="D6" s="200" t="str">
        <f ca="1">INDIRECT("'"&amp;References!$A$1&amp;"'!"&amp;$D$1&amp;References!$G7)</f>
        <v>Hungary</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Hungary</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6</v>
      </c>
    </row>
    <row r="7" spans="1:33" x14ac:dyDescent="0.25">
      <c r="B7" s="198" t="str">
        <f ca="1">INDIRECT("'"&amp;References!$A$1&amp;"'!"&amp;$B$1&amp;References!$G8)</f>
        <v>Scotland</v>
      </c>
      <c r="C7" s="199" t="s">
        <v>36</v>
      </c>
      <c r="D7" s="200" t="str">
        <f ca="1">INDIRECT("'"&amp;References!$A$1&amp;"'!"&amp;$D$1&amp;References!$G8)</f>
        <v>Switzerland</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Switzerland</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20</v>
      </c>
    </row>
    <row r="8" spans="1:33" x14ac:dyDescent="0.25">
      <c r="B8" s="198" t="str">
        <f ca="1">INDIRECT("'"&amp;References!$A$1&amp;"'!"&amp;$B$1&amp;References!$G9)</f>
        <v>Switzerland</v>
      </c>
      <c r="C8" s="199" t="s">
        <v>36</v>
      </c>
      <c r="D8" s="200" t="str">
        <f ca="1">INDIRECT("'"&amp;References!$A$1&amp;"'!"&amp;$D$1&amp;References!$G9)</f>
        <v>Germany</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Scotland</v>
      </c>
      <c r="C9" s="199" t="s">
        <v>36</v>
      </c>
      <c r="D9" s="200" t="str">
        <f ca="1">INDIRECT("'"&amp;References!$A$1&amp;"'!"&amp;$D$1&amp;References!$G10)</f>
        <v>Hungary</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Germany</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Scotland</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ca="1" si="8"/>
        <v>Hungary</v>
      </c>
      <c r="Q13" s="99">
        <f t="shared" ca="1" si="8"/>
        <v>0</v>
      </c>
      <c r="R13" s="25">
        <f t="shared" ca="1" si="8"/>
        <v>0</v>
      </c>
      <c r="S13" s="25">
        <f t="shared" ca="1" si="8"/>
        <v>0</v>
      </c>
      <c r="T13" s="25">
        <f t="shared" ca="1" si="8"/>
        <v>0</v>
      </c>
      <c r="U13" s="25">
        <f t="shared" ca="1" si="8"/>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8"/>
        <v>Switzerland</v>
      </c>
      <c r="Q14" s="193">
        <f t="shared" ca="1" si="8"/>
        <v>0</v>
      </c>
      <c r="R14" s="29">
        <f t="shared" ca="1" si="8"/>
        <v>0</v>
      </c>
      <c r="S14" s="29">
        <f t="shared" ca="1" si="8"/>
        <v>0</v>
      </c>
      <c r="T14" s="29">
        <f t="shared" ca="1" si="8"/>
        <v>0</v>
      </c>
      <c r="U14" s="29">
        <f t="shared" ca="1" si="8"/>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Ger</v>
      </c>
      <c r="I17" s="33" t="str">
        <f>LEFT($P$5,3)</f>
        <v>Sco</v>
      </c>
      <c r="J17" s="33" t="str">
        <f>LEFT($P$6,3)</f>
        <v>Hun</v>
      </c>
      <c r="K17" s="105" t="str">
        <f>LEFT($P$7,3)</f>
        <v>Swi</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Germany</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Germany</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Scotland</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Scotland</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1">IF(X19&gt;0,Y19,"")</f>
        <v/>
      </c>
      <c r="AA19" s="206">
        <f ca="1">$H$19</f>
        <v>0</v>
      </c>
      <c r="AB19" s="25"/>
      <c r="AC19" s="219">
        <f ca="1">$J$19</f>
        <v>0</v>
      </c>
      <c r="AD19" s="25">
        <f ca="1">IF(AND($AF$16,$AD$4=$AD$5,$AD$4=$AD$6,$AD$4&lt;&gt;$AD$7),W19,0)</f>
        <v>0</v>
      </c>
      <c r="AE19" s="25" t="str">
        <f t="shared" ref="AE19:AE20" ca="1" si="12">IF(AD19&gt;0,Y19,"")</f>
        <v/>
      </c>
    </row>
    <row r="20" spans="2:31" x14ac:dyDescent="0.25">
      <c r="E20" s="1021" t="str">
        <f>$P$6</f>
        <v>Hungary</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Hungary</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1"/>
        <v/>
      </c>
      <c r="AA20" s="206"/>
      <c r="AB20" s="25">
        <f ca="1">$H$20</f>
        <v>0</v>
      </c>
      <c r="AC20" s="219">
        <f ca="1">$I$20</f>
        <v>0</v>
      </c>
      <c r="AD20" s="25">
        <f ca="1">IF(AND($AF$16,$AD$4=$AD$5,$AD$4=$AD$6,$AD$4&lt;&gt;$AD$7),W20,0)</f>
        <v>0</v>
      </c>
      <c r="AE20" s="25" t="str">
        <f t="shared" ca="1" si="12"/>
        <v/>
      </c>
    </row>
    <row r="21" spans="2:31" ht="15.75" thickBot="1" x14ac:dyDescent="0.3">
      <c r="B21" s="36"/>
      <c r="C21" s="25"/>
      <c r="E21" s="1016" t="str">
        <f>$P$7</f>
        <v>Switzerland</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Switzerland</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Germany</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Scotland</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3">IF(X24&gt;0,Y24,"")</f>
        <v/>
      </c>
      <c r="AA24" s="206">
        <f ca="1">$H$19</f>
        <v>0</v>
      </c>
      <c r="AB24" s="25"/>
      <c r="AC24" s="219">
        <f ca="1">$K$19</f>
        <v>0</v>
      </c>
      <c r="AD24" s="25">
        <f ca="1">IF(AND($AF$16,$AD$4=$AD$5,$AD$4=$AD$7,$AD$4&lt;&gt;$AD$6),W24,0)</f>
        <v>0</v>
      </c>
      <c r="AE24" s="25" t="str">
        <f t="shared" ref="AE24:AE25" ca="1" si="14">IF(AD24&gt;0,Y24,"")</f>
        <v/>
      </c>
    </row>
    <row r="25" spans="2:31" x14ac:dyDescent="0.25">
      <c r="B25" s="36"/>
      <c r="C25" s="25"/>
      <c r="O25" s="25" t="s">
        <v>34</v>
      </c>
      <c r="P25" t="str">
        <f>$P$7</f>
        <v>Switzerland</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3"/>
        <v/>
      </c>
      <c r="AA25" s="206"/>
      <c r="AB25" s="25">
        <f ca="1">$H$21</f>
        <v>0</v>
      </c>
      <c r="AC25" s="219">
        <f ca="1">$I$21</f>
        <v>0</v>
      </c>
      <c r="AD25" s="25">
        <f ca="1">IF(AND($AF$16,$AD$4=$AD$5,$AD$4=$AD$7,$AD$4&lt;&gt;$AD$6),W25,0)</f>
        <v>0</v>
      </c>
      <c r="AE25" s="25" t="str">
        <f t="shared" ca="1" si="14"/>
        <v/>
      </c>
    </row>
    <row r="26" spans="2:31" x14ac:dyDescent="0.25">
      <c r="B26" s="36"/>
      <c r="C26" s="25"/>
      <c r="P26" s="28" t="str">
        <f>$P$6</f>
        <v>Hungary</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Germany</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Hungary</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t="shared" ref="W29:W30" ca="1" si="15">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Switzerland</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t="shared" ca="1" si="15"/>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Scotland</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Scotland</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Hungary</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Switzerland</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Germany</v>
      </c>
      <c r="Q36" s="25"/>
      <c r="R36" s="25"/>
      <c r="S36" s="25"/>
      <c r="T36" s="25"/>
      <c r="U36" s="25"/>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40" t="str">
        <f>VLOOKUP($Q$1,References!$B$5:$D$10,2,0)</f>
        <v>E</v>
      </c>
      <c r="D1" s="40" t="str">
        <f>VLOOKUP($Q$1,References!$B$5:$D$10,3,0)</f>
        <v>F</v>
      </c>
      <c r="P1" s="159" t="s">
        <v>210</v>
      </c>
      <c r="Q1" s="160" t="s">
        <v>26</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Spain</v>
      </c>
      <c r="C4" s="196" t="s">
        <v>36</v>
      </c>
      <c r="D4" s="197" t="str">
        <f ca="1">INDIRECT("'"&amp;References!$A$1&amp;"'!"&amp;$D$1&amp;References!$G5)</f>
        <v>Croatia</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Spain</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630">
        <f>INDEX(Language!$D$5:$D$63,MATCH($P4,Language!$E$5:$E$63,0),1)</f>
        <v>3</v>
      </c>
      <c r="AG4" s="25"/>
    </row>
    <row r="5" spans="1:33" x14ac:dyDescent="0.25">
      <c r="B5" s="198" t="str">
        <f ca="1">INDIRECT("'"&amp;References!$A$1&amp;"'!"&amp;$B$1&amp;References!$G6)</f>
        <v>Italy</v>
      </c>
      <c r="C5" s="199" t="s">
        <v>36</v>
      </c>
      <c r="D5" s="200" t="str">
        <f ca="1">INDIRECT("'"&amp;References!$A$1&amp;"'!"&amp;$D$1&amp;References!$G6)</f>
        <v>Albania</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Croatia</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14</v>
      </c>
    </row>
    <row r="6" spans="1:33" x14ac:dyDescent="0.25">
      <c r="B6" s="198" t="str">
        <f ca="1">INDIRECT("'"&amp;References!$A$1&amp;"'!"&amp;$B$1&amp;References!$G7)</f>
        <v>Croatia</v>
      </c>
      <c r="C6" s="199" t="s">
        <v>36</v>
      </c>
      <c r="D6" s="200" t="str">
        <f ca="1">INDIRECT("'"&amp;References!$A$1&amp;"'!"&amp;$D$1&amp;References!$G7)</f>
        <v>Albania</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Italy</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18</v>
      </c>
    </row>
    <row r="7" spans="1:33" x14ac:dyDescent="0.25">
      <c r="B7" s="198" t="str">
        <f ca="1">INDIRECT("'"&amp;References!$A$1&amp;"'!"&amp;$B$1&amp;References!$G8)</f>
        <v>Spain</v>
      </c>
      <c r="C7" s="199" t="s">
        <v>36</v>
      </c>
      <c r="D7" s="200" t="str">
        <f ca="1">INDIRECT("'"&amp;References!$A$1&amp;"'!"&amp;$D$1&amp;References!$G8)</f>
        <v>Italy</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Albania</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10</v>
      </c>
    </row>
    <row r="8" spans="1:33" x14ac:dyDescent="0.25">
      <c r="B8" s="198" t="str">
        <f ca="1">INDIRECT("'"&amp;References!$A$1&amp;"'!"&amp;$B$1&amp;References!$G9)</f>
        <v>Albania</v>
      </c>
      <c r="C8" s="199" t="s">
        <v>36</v>
      </c>
      <c r="D8" s="200" t="str">
        <f ca="1">INDIRECT("'"&amp;References!$A$1&amp;"'!"&amp;$D$1&amp;References!$G9)</f>
        <v>Spain</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Croatia</v>
      </c>
      <c r="C9" s="199" t="s">
        <v>36</v>
      </c>
      <c r="D9" s="200" t="str">
        <f ca="1">INDIRECT("'"&amp;References!$A$1&amp;"'!"&amp;$D$1&amp;References!$G10)</f>
        <v>Italy</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Spain</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Croatia</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ref="P13:U14" ca="1" si="11">INDEX(P$4:P$7,MATCH($V13,$V$4:$V$7,0))</f>
        <v>Italy</v>
      </c>
      <c r="Q13" s="99">
        <f t="shared" ca="1" si="11"/>
        <v>0</v>
      </c>
      <c r="R13" s="25">
        <f t="shared" ca="1" si="11"/>
        <v>0</v>
      </c>
      <c r="S13" s="25">
        <f t="shared" ca="1" si="8"/>
        <v>0</v>
      </c>
      <c r="T13" s="25">
        <f t="shared" ca="1" si="8"/>
        <v>0</v>
      </c>
      <c r="U13" s="25">
        <f t="shared" ca="1" si="11"/>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11"/>
        <v>Albania</v>
      </c>
      <c r="Q14" s="193">
        <f t="shared" ca="1" si="11"/>
        <v>0</v>
      </c>
      <c r="R14" s="29">
        <f t="shared" ca="1" si="11"/>
        <v>0</v>
      </c>
      <c r="S14" s="29">
        <f t="shared" ca="1" si="8"/>
        <v>0</v>
      </c>
      <c r="T14" s="29">
        <f t="shared" ca="1" si="8"/>
        <v>0</v>
      </c>
      <c r="U14" s="29">
        <f t="shared" ca="1" si="11"/>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Spa</v>
      </c>
      <c r="I17" s="33" t="str">
        <f>LEFT($P$5,3)</f>
        <v>Cro</v>
      </c>
      <c r="J17" s="33" t="str">
        <f>LEFT($P$6,3)</f>
        <v>Ita</v>
      </c>
      <c r="K17" s="105" t="str">
        <f>LEFT($P$7,3)</f>
        <v>Alb</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Spain</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Spain</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Croatia</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Croatia</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06">
        <f ca="1">$H$19</f>
        <v>0</v>
      </c>
      <c r="AB19" s="25"/>
      <c r="AC19" s="219">
        <f ca="1">$J$19</f>
        <v>0</v>
      </c>
      <c r="AD19" s="25">
        <f ca="1">IF(AND($AF$16,$AD$4=$AD$5,$AD$4=$AD$6,$AD$4&lt;&gt;$AD$7),W19,0)</f>
        <v>0</v>
      </c>
      <c r="AE19" s="25" t="str">
        <f t="shared" ref="AE19:AE20" ca="1" si="13">IF(AD19&gt;0,Y19,"")</f>
        <v/>
      </c>
    </row>
    <row r="20" spans="2:31" x14ac:dyDescent="0.25">
      <c r="E20" s="1021" t="str">
        <f>$P$6</f>
        <v>Italy</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Italy</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06"/>
      <c r="AB20" s="25">
        <f ca="1">$H$20</f>
        <v>0</v>
      </c>
      <c r="AC20" s="219">
        <f ca="1">$I$20</f>
        <v>0</v>
      </c>
      <c r="AD20" s="25">
        <f ca="1">IF(AND($AF$16,$AD$4=$AD$5,$AD$4=$AD$6,$AD$4&lt;&gt;$AD$7),W20,0)</f>
        <v>0</v>
      </c>
      <c r="AE20" s="25" t="str">
        <f t="shared" ca="1" si="13"/>
        <v/>
      </c>
    </row>
    <row r="21" spans="2:31" ht="15.75" thickBot="1" x14ac:dyDescent="0.3">
      <c r="B21" s="36"/>
      <c r="C21" s="25"/>
      <c r="E21" s="1016" t="str">
        <f>$P$7</f>
        <v>Albania</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Albania</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Spain</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Croatia</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06">
        <f ca="1">$H$19</f>
        <v>0</v>
      </c>
      <c r="AB24" s="25"/>
      <c r="AC24" s="219">
        <f ca="1">$K$19</f>
        <v>0</v>
      </c>
      <c r="AD24" s="25">
        <f ca="1">IF(AND($AF$16,$AD$4=$AD$5,$AD$4=$AD$7,$AD$4&lt;&gt;$AD$6),W24,0)</f>
        <v>0</v>
      </c>
      <c r="AE24" s="25" t="str">
        <f t="shared" ref="AE24:AE25" ca="1" si="15">IF(AD24&gt;0,Y24,"")</f>
        <v/>
      </c>
    </row>
    <row r="25" spans="2:31" x14ac:dyDescent="0.25">
      <c r="B25" s="36"/>
      <c r="C25" s="25"/>
      <c r="O25" s="25" t="s">
        <v>34</v>
      </c>
      <c r="P25" t="str">
        <f>$P$7</f>
        <v>Albania</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06"/>
      <c r="AB25" s="25">
        <f ca="1">$H$21</f>
        <v>0</v>
      </c>
      <c r="AC25" s="219">
        <f ca="1">$I$21</f>
        <v>0</v>
      </c>
      <c r="AD25" s="25">
        <f ca="1">IF(AND($AF$16,$AD$4=$AD$5,$AD$4=$AD$7,$AD$4&lt;&gt;$AD$6),W25,0)</f>
        <v>0</v>
      </c>
      <c r="AE25" s="25" t="str">
        <f t="shared" ca="1" si="15"/>
        <v/>
      </c>
    </row>
    <row r="26" spans="2:31" x14ac:dyDescent="0.25">
      <c r="B26" s="36"/>
      <c r="C26" s="25"/>
      <c r="P26" s="28" t="str">
        <f>$P$6</f>
        <v>Italy</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Spain</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Italy</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Albania</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Croatia</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Croatia</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Italy</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Albania</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Spain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40" t="str">
        <f>VLOOKUP($Q$1,References!$B$5:$D$10,2,0)</f>
        <v>H</v>
      </c>
      <c r="D1" s="40" t="str">
        <f>VLOOKUP($Q$1,References!$B$5:$D$10,3,0)</f>
        <v>I</v>
      </c>
      <c r="P1" s="159" t="s">
        <v>210</v>
      </c>
      <c r="Q1" s="160" t="s">
        <v>27</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Slovenia</v>
      </c>
      <c r="C4" s="196" t="s">
        <v>36</v>
      </c>
      <c r="D4" s="197" t="str">
        <f ca="1">INDIRECT("'"&amp;References!$A$1&amp;"'!"&amp;$D$1&amp;References!$G5)</f>
        <v>Denmark</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Slovenia</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630">
        <f>INDEX(Language!$D$5:$D$63,MATCH($P4,Language!$E$5:$E$63,0),1)</f>
        <v>15</v>
      </c>
      <c r="AG4" s="25"/>
    </row>
    <row r="5" spans="1:33" x14ac:dyDescent="0.25">
      <c r="B5" s="198" t="str">
        <f ca="1">INDIRECT("'"&amp;References!$A$1&amp;"'!"&amp;$B$1&amp;References!$G6)</f>
        <v>Serbia</v>
      </c>
      <c r="C5" s="199" t="s">
        <v>36</v>
      </c>
      <c r="D5" s="200" t="str">
        <f ca="1">INDIRECT("'"&amp;References!$A$1&amp;"'!"&amp;$D$1&amp;References!$G6)</f>
        <v>England</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Denmark</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9</v>
      </c>
    </row>
    <row r="6" spans="1:33" x14ac:dyDescent="0.25">
      <c r="B6" s="198" t="str">
        <f ca="1">INDIRECT("'"&amp;References!$A$1&amp;"'!"&amp;$B$1&amp;References!$G7)</f>
        <v>Slovenia</v>
      </c>
      <c r="C6" s="199" t="s">
        <v>36</v>
      </c>
      <c r="D6" s="200" t="str">
        <f ca="1">INDIRECT("'"&amp;References!$A$1&amp;"'!"&amp;$D$1&amp;References!$G7)</f>
        <v>Serbia</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Serbia</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19</v>
      </c>
    </row>
    <row r="7" spans="1:33" x14ac:dyDescent="0.25">
      <c r="B7" s="198" t="str">
        <f ca="1">INDIRECT("'"&amp;References!$A$1&amp;"'!"&amp;$B$1&amp;References!$G8)</f>
        <v>Denmark</v>
      </c>
      <c r="C7" s="199" t="s">
        <v>36</v>
      </c>
      <c r="D7" s="200" t="str">
        <f ca="1">INDIRECT("'"&amp;References!$A$1&amp;"'!"&amp;$D$1&amp;References!$G8)</f>
        <v>England</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England</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5</v>
      </c>
    </row>
    <row r="8" spans="1:33" x14ac:dyDescent="0.25">
      <c r="B8" s="198" t="str">
        <f ca="1">INDIRECT("'"&amp;References!$A$1&amp;"'!"&amp;$B$1&amp;References!$G9)</f>
        <v>England</v>
      </c>
      <c r="C8" s="199" t="s">
        <v>36</v>
      </c>
      <c r="D8" s="200" t="str">
        <f ca="1">INDIRECT("'"&amp;References!$A$1&amp;"'!"&amp;$D$1&amp;References!$G9)</f>
        <v>Slovenia</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Denmark</v>
      </c>
      <c r="C9" s="199" t="s">
        <v>36</v>
      </c>
      <c r="D9" s="200" t="str">
        <f ca="1">INDIRECT("'"&amp;References!$A$1&amp;"'!"&amp;$D$1&amp;References!$G10)</f>
        <v>Serbia</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Slovenia</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Denmark</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ref="P13:U14" ca="1" si="11">INDEX(P$4:P$7,MATCH($V13,$V$4:$V$7,0))</f>
        <v>Serbia</v>
      </c>
      <c r="Q13" s="99">
        <f t="shared" ca="1" si="11"/>
        <v>0</v>
      </c>
      <c r="R13" s="25">
        <f t="shared" ca="1" si="11"/>
        <v>0</v>
      </c>
      <c r="S13" s="25">
        <f t="shared" ca="1" si="8"/>
        <v>0</v>
      </c>
      <c r="T13" s="25">
        <f t="shared" ca="1" si="8"/>
        <v>0</v>
      </c>
      <c r="U13" s="25">
        <f t="shared" ca="1" si="11"/>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11"/>
        <v>England</v>
      </c>
      <c r="Q14" s="193">
        <f t="shared" ca="1" si="11"/>
        <v>0</v>
      </c>
      <c r="R14" s="29">
        <f t="shared" ca="1" si="11"/>
        <v>0</v>
      </c>
      <c r="S14" s="29">
        <f t="shared" ca="1" si="8"/>
        <v>0</v>
      </c>
      <c r="T14" s="29">
        <f t="shared" ca="1" si="8"/>
        <v>0</v>
      </c>
      <c r="U14" s="29">
        <f t="shared" ca="1" si="11"/>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Slo</v>
      </c>
      <c r="I17" s="33" t="str">
        <f>LEFT($P$5,3)</f>
        <v>Den</v>
      </c>
      <c r="J17" s="33" t="str">
        <f>LEFT($P$6,3)</f>
        <v>Ser</v>
      </c>
      <c r="K17" s="105" t="str">
        <f>LEFT($P$7,3)</f>
        <v>Eng</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Slovenia</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Slovenia</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Denmark</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Denmark</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06">
        <f ca="1">$H$19</f>
        <v>0</v>
      </c>
      <c r="AB19" s="25"/>
      <c r="AC19" s="219">
        <f ca="1">$J$19</f>
        <v>0</v>
      </c>
      <c r="AD19" s="25">
        <f ca="1">IF(AND($AF$16,$AD$4=$AD$5,$AD$4=$AD$6,$AD$4&lt;&gt;$AD$7),W19,0)</f>
        <v>0</v>
      </c>
      <c r="AE19" s="25" t="str">
        <f t="shared" ref="AE19:AE20" ca="1" si="13">IF(AD19&gt;0,Y19,"")</f>
        <v/>
      </c>
    </row>
    <row r="20" spans="2:31" x14ac:dyDescent="0.25">
      <c r="E20" s="1021" t="str">
        <f>$P$6</f>
        <v>Serbia</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Serbia</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06"/>
      <c r="AB20" s="25">
        <f ca="1">$H$20</f>
        <v>0</v>
      </c>
      <c r="AC20" s="219">
        <f ca="1">$I$20</f>
        <v>0</v>
      </c>
      <c r="AD20" s="25">
        <f ca="1">IF(AND($AF$16,$AD$4=$AD$5,$AD$4=$AD$6,$AD$4&lt;&gt;$AD$7),W20,0)</f>
        <v>0</v>
      </c>
      <c r="AE20" s="25" t="str">
        <f t="shared" ca="1" si="13"/>
        <v/>
      </c>
    </row>
    <row r="21" spans="2:31" ht="15.75" thickBot="1" x14ac:dyDescent="0.3">
      <c r="B21" s="36"/>
      <c r="C21" s="25"/>
      <c r="E21" s="1016" t="str">
        <f>$P$7</f>
        <v>England</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England</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Slovenia</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Denmark</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06">
        <f ca="1">$H$19</f>
        <v>0</v>
      </c>
      <c r="AB24" s="25"/>
      <c r="AC24" s="219">
        <f ca="1">$K$19</f>
        <v>0</v>
      </c>
      <c r="AD24" s="25">
        <f ca="1">IF(AND($AF$16,$AD$4=$AD$5,$AD$4=$AD$7,$AD$4&lt;&gt;$AD$6),W24,0)</f>
        <v>0</v>
      </c>
      <c r="AE24" s="25" t="str">
        <f t="shared" ref="AE24:AE25" ca="1" si="15">IF(AD24&gt;0,Y24,"")</f>
        <v/>
      </c>
    </row>
    <row r="25" spans="2:31" x14ac:dyDescent="0.25">
      <c r="B25" s="36"/>
      <c r="C25" s="25"/>
      <c r="O25" s="25" t="s">
        <v>34</v>
      </c>
      <c r="P25" t="str">
        <f>$P$7</f>
        <v>England</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06"/>
      <c r="AB25" s="25">
        <f ca="1">$H$21</f>
        <v>0</v>
      </c>
      <c r="AC25" s="219">
        <f ca="1">$I$21</f>
        <v>0</v>
      </c>
      <c r="AD25" s="25">
        <f ca="1">IF(AND($AF$16,$AD$4=$AD$5,$AD$4=$AD$7,$AD$4&lt;&gt;$AD$6),W25,0)</f>
        <v>0</v>
      </c>
      <c r="AE25" s="25" t="str">
        <f t="shared" ca="1" si="15"/>
        <v/>
      </c>
    </row>
    <row r="26" spans="2:31" x14ac:dyDescent="0.25">
      <c r="B26" s="36"/>
      <c r="C26" s="25"/>
      <c r="P26" s="28" t="str">
        <f>$P$6</f>
        <v>Serbia</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Slovenia</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Serbia</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England</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Denmark</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Denmark</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Serbia</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England</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Slovenia</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40" t="str">
        <f>VLOOKUP($Q$1,References!$B$5:$D$10,2,0)</f>
        <v>K</v>
      </c>
      <c r="D1" s="40" t="str">
        <f>VLOOKUP($Q$1,References!$B$5:$D$10,3,0)</f>
        <v>L</v>
      </c>
      <c r="P1" s="159" t="s">
        <v>210</v>
      </c>
      <c r="Q1" s="160" t="s">
        <v>31</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Poland</v>
      </c>
      <c r="C4" s="196" t="s">
        <v>36</v>
      </c>
      <c r="D4" s="197" t="str">
        <f ca="1">INDIRECT("'"&amp;References!$A$1&amp;"'!"&amp;$D$1&amp;References!$G5)</f>
        <v>Netherlands</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Poland</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25">
        <f>INDEX(Language!$D$5:$D$63,MATCH($P4,Language!$E$5:$E$63,0),1)</f>
        <v>26</v>
      </c>
      <c r="AG4" s="25"/>
    </row>
    <row r="5" spans="1:33" x14ac:dyDescent="0.25">
      <c r="B5" s="198" t="str">
        <f ca="1">INDIRECT("'"&amp;References!$A$1&amp;"'!"&amp;$B$1&amp;References!$G6)</f>
        <v>Austria</v>
      </c>
      <c r="C5" s="199" t="s">
        <v>36</v>
      </c>
      <c r="D5" s="200" t="str">
        <f ca="1">INDIRECT("'"&amp;References!$A$1&amp;"'!"&amp;$D$1&amp;References!$G6)</f>
        <v>France</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Netherlands</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12</v>
      </c>
    </row>
    <row r="6" spans="1:33" x14ac:dyDescent="0.25">
      <c r="B6" s="198" t="str">
        <f ca="1">INDIRECT("'"&amp;References!$A$1&amp;"'!"&amp;$B$1&amp;References!$G7)</f>
        <v>Poland</v>
      </c>
      <c r="C6" s="199" t="s">
        <v>36</v>
      </c>
      <c r="D6" s="200" t="str">
        <f ca="1">INDIRECT("'"&amp;References!$A$1&amp;"'!"&amp;$D$1&amp;References!$G7)</f>
        <v>Austria</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Austria</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11</v>
      </c>
    </row>
    <row r="7" spans="1:33" x14ac:dyDescent="0.25">
      <c r="B7" s="198" t="str">
        <f ca="1">INDIRECT("'"&amp;References!$A$1&amp;"'!"&amp;$B$1&amp;References!$G8)</f>
        <v>Netherlands</v>
      </c>
      <c r="C7" s="199" t="s">
        <v>36</v>
      </c>
      <c r="D7" s="200" t="str">
        <f ca="1">INDIRECT("'"&amp;References!$A$1&amp;"'!"&amp;$D$1&amp;References!$G8)</f>
        <v>France</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France</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2</v>
      </c>
    </row>
    <row r="8" spans="1:33" x14ac:dyDescent="0.25">
      <c r="B8" s="198" t="str">
        <f ca="1">INDIRECT("'"&amp;References!$A$1&amp;"'!"&amp;$B$1&amp;References!$G9)</f>
        <v>Netherlands</v>
      </c>
      <c r="C8" s="199" t="s">
        <v>36</v>
      </c>
      <c r="D8" s="200" t="str">
        <f ca="1">INDIRECT("'"&amp;References!$A$1&amp;"'!"&amp;$D$1&amp;References!$G9)</f>
        <v>Austria</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France</v>
      </c>
      <c r="C9" s="199" t="s">
        <v>36</v>
      </c>
      <c r="D9" s="200" t="str">
        <f ca="1">INDIRECT("'"&amp;References!$A$1&amp;"'!"&amp;$D$1&amp;References!$G10)</f>
        <v>Poland</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Poland</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Netherlands</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ref="P13:U14" ca="1" si="11">INDEX(P$4:P$7,MATCH($V13,$V$4:$V$7,0))</f>
        <v>Austria</v>
      </c>
      <c r="Q13" s="99">
        <f t="shared" ca="1" si="11"/>
        <v>0</v>
      </c>
      <c r="R13" s="25">
        <f t="shared" ca="1" si="11"/>
        <v>0</v>
      </c>
      <c r="S13" s="25">
        <f t="shared" ca="1" si="8"/>
        <v>0</v>
      </c>
      <c r="T13" s="25">
        <f t="shared" ca="1" si="8"/>
        <v>0</v>
      </c>
      <c r="U13" s="25">
        <f t="shared" ca="1" si="11"/>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11"/>
        <v>France</v>
      </c>
      <c r="Q14" s="193">
        <f t="shared" ca="1" si="11"/>
        <v>0</v>
      </c>
      <c r="R14" s="29">
        <f t="shared" ca="1" si="11"/>
        <v>0</v>
      </c>
      <c r="S14" s="29">
        <f t="shared" ca="1" si="8"/>
        <v>0</v>
      </c>
      <c r="T14" s="29">
        <f t="shared" ca="1" si="8"/>
        <v>0</v>
      </c>
      <c r="U14" s="29">
        <f t="shared" ca="1" si="11"/>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Pol</v>
      </c>
      <c r="I17" s="33" t="str">
        <f>LEFT($P$5,3)</f>
        <v>Net</v>
      </c>
      <c r="J17" s="33" t="str">
        <f>LEFT($P$6,3)</f>
        <v>Aus</v>
      </c>
      <c r="K17" s="105" t="str">
        <f>LEFT($P$7,3)</f>
        <v>Fra</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Poland</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Poland</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Netherlands</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Netherlands</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06">
        <f ca="1">$H$19</f>
        <v>0</v>
      </c>
      <c r="AB19" s="25"/>
      <c r="AC19" s="219">
        <f ca="1">$J$19</f>
        <v>0</v>
      </c>
      <c r="AD19" s="25">
        <f ca="1">IF(AND($AF$16,$AD$4=$AD$5,$AD$4=$AD$6,$AD$4&lt;&gt;$AD$7),W19,0)</f>
        <v>0</v>
      </c>
      <c r="AE19" s="25" t="str">
        <f t="shared" ref="AE19:AE20" ca="1" si="13">IF(AD19&gt;0,Y19,"")</f>
        <v/>
      </c>
    </row>
    <row r="20" spans="2:31" x14ac:dyDescent="0.25">
      <c r="E20" s="1021" t="str">
        <f>$P$6</f>
        <v>Austria</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Austria</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06"/>
      <c r="AB20" s="25">
        <f ca="1">$H$20</f>
        <v>0</v>
      </c>
      <c r="AC20" s="219">
        <f ca="1">$I$20</f>
        <v>0</v>
      </c>
      <c r="AD20" s="25">
        <f ca="1">IF(AND($AF$16,$AD$4=$AD$5,$AD$4=$AD$6,$AD$4&lt;&gt;$AD$7),W20,0)</f>
        <v>0</v>
      </c>
      <c r="AE20" s="25" t="str">
        <f t="shared" ca="1" si="13"/>
        <v/>
      </c>
    </row>
    <row r="21" spans="2:31" ht="15.75" thickBot="1" x14ac:dyDescent="0.3">
      <c r="B21" s="36"/>
      <c r="C21" s="25"/>
      <c r="E21" s="1016" t="str">
        <f>$P$7</f>
        <v>France</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France</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Poland</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Netherlands</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06">
        <f ca="1">$H$19</f>
        <v>0</v>
      </c>
      <c r="AB24" s="25"/>
      <c r="AC24" s="219">
        <f ca="1">$K$19</f>
        <v>0</v>
      </c>
      <c r="AD24" s="25">
        <f ca="1">IF(AND($AF$16,$AD$4=$AD$5,$AD$4=$AD$7,$AD$4&lt;&gt;$AD$6),W24,0)</f>
        <v>0</v>
      </c>
      <c r="AE24" s="25" t="str">
        <f t="shared" ref="AE24:AE25" ca="1" si="15">IF(AD24&gt;0,Y24,"")</f>
        <v/>
      </c>
    </row>
    <row r="25" spans="2:31" x14ac:dyDescent="0.25">
      <c r="B25" s="36"/>
      <c r="C25" s="25"/>
      <c r="O25" s="25" t="s">
        <v>34</v>
      </c>
      <c r="P25" t="str">
        <f>$P$7</f>
        <v>France</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06"/>
      <c r="AB25" s="25">
        <f ca="1">$H$21</f>
        <v>0</v>
      </c>
      <c r="AC25" s="219">
        <f ca="1">$I$21</f>
        <v>0</v>
      </c>
      <c r="AD25" s="25">
        <f ca="1">IF(AND($AF$16,$AD$4=$AD$5,$AD$4=$AD$7,$AD$4&lt;&gt;$AD$6),W25,0)</f>
        <v>0</v>
      </c>
      <c r="AE25" s="25" t="str">
        <f t="shared" ca="1" si="15"/>
        <v/>
      </c>
    </row>
    <row r="26" spans="2:31" x14ac:dyDescent="0.25">
      <c r="B26" s="36"/>
      <c r="C26" s="25"/>
      <c r="P26" s="28" t="str">
        <f>$P$6</f>
        <v>Austria</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Poland</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Austria</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France</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Netherlands</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Netherlands</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Austria</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France</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Poland</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2"/>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40" t="str">
        <f>VLOOKUP($Q$1,References!$B$5:$D$10,2,0)</f>
        <v>N</v>
      </c>
      <c r="D1" s="40" t="str">
        <f>VLOOKUP($Q$1,References!$B$5:$D$10,3,0)</f>
        <v>O</v>
      </c>
      <c r="P1" s="159" t="s">
        <v>210</v>
      </c>
      <c r="Q1" s="160" t="s">
        <v>28</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Romania</v>
      </c>
      <c r="C4" s="196" t="s">
        <v>36</v>
      </c>
      <c r="D4" s="197" t="str">
        <f ca="1">INDIRECT("'"&amp;References!$A$1&amp;"'!"&amp;$D$1&amp;References!$G5)</f>
        <v>Ukraine</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Belgium</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630">
        <f>INDEX(Language!$D$5:$D$63,MATCH($P4,Language!$E$5:$E$63,0),1)</f>
        <v>4</v>
      </c>
      <c r="AG4" s="25"/>
    </row>
    <row r="5" spans="1:33" x14ac:dyDescent="0.25">
      <c r="B5" s="198" t="str">
        <f ca="1">INDIRECT("'"&amp;References!$A$1&amp;"'!"&amp;$B$1&amp;References!$G6)</f>
        <v>Belgium</v>
      </c>
      <c r="C5" s="199" t="s">
        <v>36</v>
      </c>
      <c r="D5" s="200" t="str">
        <f ca="1">INDIRECT("'"&amp;References!$A$1&amp;"'!"&amp;$D$1&amp;References!$G6)</f>
        <v>Slovakia</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Slovakia</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16</v>
      </c>
    </row>
    <row r="6" spans="1:33" x14ac:dyDescent="0.25">
      <c r="B6" s="198" t="str">
        <f ca="1">INDIRECT("'"&amp;References!$A$1&amp;"'!"&amp;$B$1&amp;References!$G7)</f>
        <v>Slovakia</v>
      </c>
      <c r="C6" s="199" t="s">
        <v>36</v>
      </c>
      <c r="D6" s="200" t="str">
        <f ca="1">INDIRECT("'"&amp;References!$A$1&amp;"'!"&amp;$D$1&amp;References!$G7)</f>
        <v>Ukraine</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Romania</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8</v>
      </c>
    </row>
    <row r="7" spans="1:33" x14ac:dyDescent="0.25">
      <c r="B7" s="198" t="str">
        <f ca="1">INDIRECT("'"&amp;References!$A$1&amp;"'!"&amp;$B$1&amp;References!$G8)</f>
        <v>Belgium</v>
      </c>
      <c r="C7" s="199" t="s">
        <v>36</v>
      </c>
      <c r="D7" s="200" t="str">
        <f ca="1">INDIRECT("'"&amp;References!$A$1&amp;"'!"&amp;$D$1&amp;References!$G8)</f>
        <v>Romania</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Ukraine</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21</v>
      </c>
    </row>
    <row r="8" spans="1:33" x14ac:dyDescent="0.25">
      <c r="B8" s="198" t="str">
        <f ca="1">INDIRECT("'"&amp;References!$A$1&amp;"'!"&amp;$B$1&amp;References!$G9)</f>
        <v>Slovakia</v>
      </c>
      <c r="C8" s="199" t="s">
        <v>36</v>
      </c>
      <c r="D8" s="200" t="str">
        <f ca="1">INDIRECT("'"&amp;References!$A$1&amp;"'!"&amp;$D$1&amp;References!$G9)</f>
        <v>Romania</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Ukraine</v>
      </c>
      <c r="C9" s="199" t="s">
        <v>36</v>
      </c>
      <c r="D9" s="200" t="str">
        <f ca="1">INDIRECT("'"&amp;References!$A$1&amp;"'!"&amp;$D$1&amp;References!$G10)</f>
        <v>Belgium</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Belgium</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Slovakia</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ref="P13:U14" ca="1" si="11">INDEX(P$4:P$7,MATCH($V13,$V$4:$V$7,0))</f>
        <v>Romania</v>
      </c>
      <c r="Q13" s="99">
        <f t="shared" ca="1" si="11"/>
        <v>0</v>
      </c>
      <c r="R13" s="25">
        <f t="shared" ca="1" si="11"/>
        <v>0</v>
      </c>
      <c r="S13" s="25">
        <f t="shared" ca="1" si="8"/>
        <v>0</v>
      </c>
      <c r="T13" s="25">
        <f t="shared" ca="1" si="8"/>
        <v>0</v>
      </c>
      <c r="U13" s="25">
        <f t="shared" ca="1" si="11"/>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11"/>
        <v>Ukraine</v>
      </c>
      <c r="Q14" s="193">
        <f t="shared" ca="1" si="11"/>
        <v>0</v>
      </c>
      <c r="R14" s="29">
        <f t="shared" ca="1" si="11"/>
        <v>0</v>
      </c>
      <c r="S14" s="29">
        <f t="shared" ca="1" si="8"/>
        <v>0</v>
      </c>
      <c r="T14" s="29">
        <f t="shared" ca="1" si="8"/>
        <v>0</v>
      </c>
      <c r="U14" s="29">
        <f t="shared" ca="1" si="11"/>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Bel</v>
      </c>
      <c r="I17" s="33" t="str">
        <f>LEFT($P$5,3)</f>
        <v>Slo</v>
      </c>
      <c r="J17" s="33" t="str">
        <f>LEFT($P$6,3)</f>
        <v>Rom</v>
      </c>
      <c r="K17" s="105" t="str">
        <f>LEFT($P$7,3)</f>
        <v>Ukr</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Belgium</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Belgium</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Slovakia</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Slovakia</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06">
        <f ca="1">$H$19</f>
        <v>0</v>
      </c>
      <c r="AB19" s="25"/>
      <c r="AC19" s="219">
        <f ca="1">$J$19</f>
        <v>0</v>
      </c>
      <c r="AD19" s="25">
        <f ca="1">IF(AND($AF$16,$AD$4=$AD$5,$AD$4=$AD$6,$AD$4&lt;&gt;$AD$7),W19,0)</f>
        <v>0</v>
      </c>
      <c r="AE19" s="25" t="str">
        <f t="shared" ref="AE19:AE20" ca="1" si="13">IF(AD19&gt;0,Y19,"")</f>
        <v/>
      </c>
    </row>
    <row r="20" spans="2:31" x14ac:dyDescent="0.25">
      <c r="E20" s="1021" t="str">
        <f>$P$6</f>
        <v>Romania</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Romania</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06"/>
      <c r="AB20" s="25">
        <f ca="1">$H$20</f>
        <v>0</v>
      </c>
      <c r="AC20" s="219">
        <f ca="1">$I$20</f>
        <v>0</v>
      </c>
      <c r="AD20" s="25">
        <f ca="1">IF(AND($AF$16,$AD$4=$AD$5,$AD$4=$AD$6,$AD$4&lt;&gt;$AD$7),W20,0)</f>
        <v>0</v>
      </c>
      <c r="AE20" s="25" t="str">
        <f t="shared" ca="1" si="13"/>
        <v/>
      </c>
    </row>
    <row r="21" spans="2:31" ht="15.75" thickBot="1" x14ac:dyDescent="0.3">
      <c r="B21" s="36"/>
      <c r="C21" s="25"/>
      <c r="E21" s="1016" t="str">
        <f>$P$7</f>
        <v>Ukraine</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Ukraine</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Belgium</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Slovakia</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06">
        <f ca="1">$H$19</f>
        <v>0</v>
      </c>
      <c r="AB24" s="25"/>
      <c r="AC24" s="219">
        <f ca="1">$K$19</f>
        <v>0</v>
      </c>
      <c r="AD24" s="25">
        <f ca="1">IF(AND($AF$16,$AD$4=$AD$5,$AD$4=$AD$7,$AD$4&lt;&gt;$AD$6),W24,0)</f>
        <v>0</v>
      </c>
      <c r="AE24" s="25" t="str">
        <f t="shared" ref="AE24:AE25" ca="1" si="15">IF(AD24&gt;0,Y24,"")</f>
        <v/>
      </c>
    </row>
    <row r="25" spans="2:31" x14ac:dyDescent="0.25">
      <c r="B25" s="36"/>
      <c r="C25" s="25"/>
      <c r="O25" s="25" t="s">
        <v>34</v>
      </c>
      <c r="P25" t="str">
        <f>$P$7</f>
        <v>Ukraine</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06"/>
      <c r="AB25" s="25">
        <f ca="1">$H$21</f>
        <v>0</v>
      </c>
      <c r="AC25" s="219">
        <f ca="1">$I$21</f>
        <v>0</v>
      </c>
      <c r="AD25" s="25">
        <f ca="1">IF(AND($AF$16,$AD$4=$AD$5,$AD$4=$AD$7,$AD$4&lt;&gt;$AD$6),W25,0)</f>
        <v>0</v>
      </c>
      <c r="AE25" s="25" t="str">
        <f t="shared" ca="1" si="15"/>
        <v/>
      </c>
    </row>
    <row r="26" spans="2:31" x14ac:dyDescent="0.25">
      <c r="B26" s="36"/>
      <c r="C26" s="25"/>
      <c r="P26" s="28" t="str">
        <f>$P$6</f>
        <v>Romania</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Belgium</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Romania</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Ukraine</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Slovakia</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Slovakia</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Romania</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Ukraine</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Belgium</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3"/>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5703125" customWidth="1"/>
  </cols>
  <sheetData>
    <row r="1" spans="1:33" ht="23.25" x14ac:dyDescent="0.35">
      <c r="A1" s="41"/>
      <c r="B1" s="40" t="str">
        <f>VLOOKUP($Q$1,References!$B$5:$D$10,2,0)</f>
        <v>Q</v>
      </c>
      <c r="D1" s="40" t="str">
        <f>VLOOKUP($Q$1,References!$B$5:$D$10,3,0)</f>
        <v>R</v>
      </c>
      <c r="P1" s="159" t="s">
        <v>210</v>
      </c>
      <c r="Q1" s="160" t="s">
        <v>29</v>
      </c>
    </row>
    <row r="2" spans="1:33" ht="8.25" customHeight="1" x14ac:dyDescent="0.25"/>
    <row r="3" spans="1:33" x14ac:dyDescent="0.25">
      <c r="B3" s="1018" t="s">
        <v>196</v>
      </c>
      <c r="C3" s="1018"/>
      <c r="D3" s="1018"/>
      <c r="E3" s="1018" t="s">
        <v>197</v>
      </c>
      <c r="F3" s="1018"/>
      <c r="G3" s="1018"/>
      <c r="H3" s="1018" t="s">
        <v>192</v>
      </c>
      <c r="I3" s="1018"/>
      <c r="J3" s="1018" t="s">
        <v>1126</v>
      </c>
      <c r="K3" s="1018"/>
      <c r="L3" s="1018"/>
      <c r="M3" s="218" t="s">
        <v>169</v>
      </c>
      <c r="N3" s="72"/>
      <c r="O3" s="39"/>
      <c r="P3" s="38"/>
      <c r="Q3" s="218" t="s">
        <v>192</v>
      </c>
      <c r="R3" s="218" t="s">
        <v>191</v>
      </c>
      <c r="S3" s="218" t="s">
        <v>1128</v>
      </c>
      <c r="T3" s="218" t="s">
        <v>1129</v>
      </c>
      <c r="U3" s="218" t="s">
        <v>691</v>
      </c>
      <c r="V3" s="218" t="s">
        <v>193</v>
      </c>
      <c r="W3" s="218" t="s">
        <v>194</v>
      </c>
      <c r="X3" s="218" t="s">
        <v>195</v>
      </c>
      <c r="Y3" s="218" t="s">
        <v>494</v>
      </c>
      <c r="Z3" s="218" t="s">
        <v>495</v>
      </c>
      <c r="AA3" s="218" t="s">
        <v>486</v>
      </c>
      <c r="AB3" s="218" t="s">
        <v>38</v>
      </c>
      <c r="AC3" s="218" t="s">
        <v>319</v>
      </c>
      <c r="AD3" s="218" t="s">
        <v>198</v>
      </c>
      <c r="AE3" s="218" t="s">
        <v>509</v>
      </c>
      <c r="AF3" s="218" t="s">
        <v>547</v>
      </c>
    </row>
    <row r="4" spans="1:33" x14ac:dyDescent="0.25">
      <c r="B4" s="195" t="str">
        <f ca="1">INDIRECT("'"&amp;References!$A$1&amp;"'!"&amp;$B$1&amp;References!$G5)</f>
        <v>Türkiye</v>
      </c>
      <c r="C4" s="196" t="s">
        <v>36</v>
      </c>
      <c r="D4" s="197" t="str">
        <f ca="1">INDIRECT("'"&amp;References!$A$1&amp;"'!"&amp;$D$1&amp;References!$G5)</f>
        <v>Georgia</v>
      </c>
      <c r="E4" s="195" t="str">
        <f ca="1">IF(OR(INDIRECT("'"&amp;References!$A$1&amp;"'!"&amp;$B$1&amp;References!$H5)="",INDIRECT("'"&amp;References!$A$1&amp;"'!"&amp;$D$1&amp;References!$H5)=""),"",INDIRECT("'"&amp;References!$A$1&amp;"'!"&amp;$B$1&amp;References!$H5))</f>
        <v/>
      </c>
      <c r="F4" s="196" t="s">
        <v>36</v>
      </c>
      <c r="G4" s="201"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Türkiye</v>
      </c>
      <c r="Q4" s="25">
        <f ca="1">SUMIF($B$4:$B$9,P4,$H$4:$H$9)+SUMIF($D$4:$D$9,P4,$I$4:$I$9)</f>
        <v>0</v>
      </c>
      <c r="R4" s="25">
        <f ca="1">S4-T4</f>
        <v>0</v>
      </c>
      <c r="S4" s="25">
        <f ca="1">SUMIF($B$4:$B$9,$P4,$E$4:$E$9)+SUMIF($D$4:$D$9,$P4,$G$4:$G$9)</f>
        <v>0</v>
      </c>
      <c r="T4" s="25">
        <f ca="1">SUMIF($B$4:$B$9,$P4,$G$4:$G$9)+SUMIF($D$4:$D$9,$P4,$E$4:$E$9)</f>
        <v>0</v>
      </c>
      <c r="U4" s="25">
        <f ca="1">COUNTIFS($B$4:$B$9,$P4,$H$4:$H$9,"=3")+COUNTIFS($D$4:$D$9,$P4,$I$4:$I$9,"=3")</f>
        <v>0</v>
      </c>
      <c r="V4" s="421">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28">
        <f ca="1">$Q4*FactorPts+(GDzero+$R4)*FactorGD+$S4*FactorFor</f>
        <v>50000</v>
      </c>
      <c r="AE4" s="25">
        <f ca="1">IF(OR(AND($Y$11&gt;0,OR(AND($B$8=$P4,$J$8&gt;$L$8),AND($D$8=$P4,$J$8&lt;$L$8))),AND($Y$12&gt;0,OR(AND($B$9=$P4,$J$9&gt;$L$9),AND($D$9=$P4,$J$9&lt;$L$9)))),1,0)</f>
        <v>0</v>
      </c>
      <c r="AF4" s="630">
        <f>INDEX(Language!$D$5:$D$63,MATCH($P4,Language!$E$5:$E$63,0),1)</f>
        <v>7</v>
      </c>
      <c r="AG4" s="25"/>
    </row>
    <row r="5" spans="1:33" x14ac:dyDescent="0.25">
      <c r="B5" s="198" t="str">
        <f ca="1">INDIRECT("'"&amp;References!$A$1&amp;"'!"&amp;$B$1&amp;References!$G6)</f>
        <v>Portugal</v>
      </c>
      <c r="C5" s="199" t="s">
        <v>36</v>
      </c>
      <c r="D5" s="200" t="str">
        <f ca="1">INDIRECT("'"&amp;References!$A$1&amp;"'!"&amp;$D$1&amp;References!$G6)</f>
        <v>Czechia</v>
      </c>
      <c r="E5" s="198" t="str">
        <f ca="1">IF(OR(INDIRECT("'"&amp;References!$A$1&amp;"'!"&amp;$B$1&amp;References!$H6)="",INDIRECT("'"&amp;References!$A$1&amp;"'!"&amp;$D$1&amp;References!$H6)=""),"",INDIRECT("'"&amp;References!$A$1&amp;"'!"&amp;$B$1&amp;References!$H6))</f>
        <v/>
      </c>
      <c r="F5" s="199" t="s">
        <v>36</v>
      </c>
      <c r="G5" s="202"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Georgia</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1">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28">
        <f ca="1">$Q5*FactorPts+(GDzero+$R5)*FactorGD+$S5*FactorFor</f>
        <v>50000</v>
      </c>
      <c r="AE5" s="25">
        <f ca="1">IF(OR(AND($Y$11&gt;0,OR(AND($B$8=$P5,$J$8&gt;$L$8),AND($D$8=$P5,$J$8&lt;$L$8))),AND($Y$12&gt;0,OR(AND($B$9=$P5,$J$9&gt;$L$9),AND($D$9=$P5,$J$9&lt;$L$9)))),1,0)</f>
        <v>0</v>
      </c>
      <c r="AF5" s="630">
        <f>INDEX(Language!$D$5:$D$63,MATCH($P5,Language!$E$5:$E$63,0),1)</f>
        <v>34</v>
      </c>
    </row>
    <row r="6" spans="1:33" x14ac:dyDescent="0.25">
      <c r="B6" s="198" t="str">
        <f ca="1">INDIRECT("'"&amp;References!$A$1&amp;"'!"&amp;$B$1&amp;References!$G7)</f>
        <v>Georgia</v>
      </c>
      <c r="C6" s="199" t="s">
        <v>36</v>
      </c>
      <c r="D6" s="200" t="str">
        <f ca="1">INDIRECT("'"&amp;References!$A$1&amp;"'!"&amp;$D$1&amp;References!$G7)</f>
        <v>Czechia</v>
      </c>
      <c r="E6" s="198" t="str">
        <f ca="1">IF(OR(INDIRECT("'"&amp;References!$A$1&amp;"'!"&amp;$B$1&amp;References!$H7)="",INDIRECT("'"&amp;References!$A$1&amp;"'!"&amp;$D$1&amp;References!$H7)=""),"",INDIRECT("'"&amp;References!$A$1&amp;"'!"&amp;$B$1&amp;References!$H7))</f>
        <v/>
      </c>
      <c r="F6" s="199" t="s">
        <v>36</v>
      </c>
      <c r="G6" s="202"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Portugal</v>
      </c>
      <c r="Q6" s="25">
        <f t="shared" ca="1" si="3"/>
        <v>0</v>
      </c>
      <c r="R6" s="25">
        <f ca="1">S6-T6</f>
        <v>0</v>
      </c>
      <c r="S6" s="25">
        <f ca="1">SUMIF($B$4:$B$9,$P6,$E$4:$E$9)+SUMIF($D$4:$D$9,$P6,$G$4:$G$9)</f>
        <v>0</v>
      </c>
      <c r="T6" s="25">
        <f ca="1">SUMIF($B$4:$B$9,$P6,$G$4:$G$9)+SUMIF($D$4:$D$9,$P6,$E$4:$E$9)</f>
        <v>0</v>
      </c>
      <c r="U6" s="25">
        <f t="shared" ca="1" si="4"/>
        <v>0</v>
      </c>
      <c r="V6" s="421">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28">
        <f ca="1">$Q6*FactorPts+(GDzero+$R6)*FactorGD+$S6*FactorFor</f>
        <v>50000</v>
      </c>
      <c r="AE6" s="25">
        <f ca="1">IF(OR(AND($Y$11&gt;0,OR(AND($B$8=$P6,$J$8&gt;$L$8),AND($D$8=$P6,$J$8&lt;$L$8))),AND($Y$12&gt;0,OR(AND($B$9=$P6,$J$9&gt;$L$9),AND($D$9=$P6,$J$9&lt;$L$9)))),1,0)</f>
        <v>0</v>
      </c>
      <c r="AF6" s="630">
        <f>INDEX(Language!$D$5:$D$63,MATCH($P6,Language!$E$5:$E$63,0),1)</f>
        <v>1</v>
      </c>
    </row>
    <row r="7" spans="1:33" x14ac:dyDescent="0.25">
      <c r="B7" s="198" t="str">
        <f ca="1">INDIRECT("'"&amp;References!$A$1&amp;"'!"&amp;$B$1&amp;References!$G8)</f>
        <v>Türkiye</v>
      </c>
      <c r="C7" s="199" t="s">
        <v>36</v>
      </c>
      <c r="D7" s="200" t="str">
        <f ca="1">INDIRECT("'"&amp;References!$A$1&amp;"'!"&amp;$D$1&amp;References!$G8)</f>
        <v>Portugal</v>
      </c>
      <c r="E7" s="198" t="str">
        <f ca="1">IF(OR(INDIRECT("'"&amp;References!$A$1&amp;"'!"&amp;$B$1&amp;References!$H8)="",INDIRECT("'"&amp;References!$A$1&amp;"'!"&amp;$D$1&amp;References!$H8)=""),"",INDIRECT("'"&amp;References!$A$1&amp;"'!"&amp;$B$1&amp;References!$H8))</f>
        <v/>
      </c>
      <c r="F7" s="199" t="s">
        <v>36</v>
      </c>
      <c r="G7" s="202"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Czechia</v>
      </c>
      <c r="Q7" s="25">
        <f t="shared" ca="1" si="3"/>
        <v>0</v>
      </c>
      <c r="R7" s="25">
        <f ca="1">S7-T7</f>
        <v>0</v>
      </c>
      <c r="S7" s="25">
        <f ca="1">SUMIF($B$4:$B$9,$P7,$E$4:$E$9)+SUMIF($D$4:$D$9,$P7,$G$4:$G$9)</f>
        <v>0</v>
      </c>
      <c r="T7" s="25">
        <f ca="1">SUMIF($B$4:$B$9,$P7,$G$4:$G$9)+SUMIF($D$4:$D$9,$P7,$E$4:$E$9)</f>
        <v>0</v>
      </c>
      <c r="U7" s="25">
        <f t="shared" ca="1" si="4"/>
        <v>0</v>
      </c>
      <c r="V7" s="421">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28">
        <f ca="1">$Q7*FactorPts+(GDzero+$R7)*FactorGD+$S7*FactorFor</f>
        <v>50000</v>
      </c>
      <c r="AE7" s="25">
        <f ca="1">IF(OR(AND($Y$11&gt;0,OR(AND($B$8=$P7,$J$8&gt;$L$8),AND($D$8=$P7,$J$8&lt;$L$8))),AND($Y$12&gt;0,OR(AND($B$9=$P7,$J$9&gt;$L$9),AND($D$9=$P7,$J$9&lt;$L$9)))),1,0)</f>
        <v>0</v>
      </c>
      <c r="AF7" s="630">
        <f>INDEX(Language!$D$5:$D$63,MATCH($P7,Language!$E$5:$E$63,0),1)</f>
        <v>17</v>
      </c>
    </row>
    <row r="8" spans="1:33" x14ac:dyDescent="0.25">
      <c r="B8" s="198" t="str">
        <f ca="1">INDIRECT("'"&amp;References!$A$1&amp;"'!"&amp;$B$1&amp;References!$G9)</f>
        <v>Georgia</v>
      </c>
      <c r="C8" s="199" t="s">
        <v>36</v>
      </c>
      <c r="D8" s="200" t="str">
        <f ca="1">INDIRECT("'"&amp;References!$A$1&amp;"'!"&amp;$D$1&amp;References!$G9)</f>
        <v>Portugal</v>
      </c>
      <c r="E8" s="198" t="str">
        <f ca="1">IF(OR(INDIRECT("'"&amp;References!$A$1&amp;"'!"&amp;$B$1&amp;References!$H9)="",INDIRECT("'"&amp;References!$A$1&amp;"'!"&amp;$D$1&amp;References!$H9)=""),"",INDIRECT("'"&amp;References!$A$1&amp;"'!"&amp;$B$1&amp;References!$H9))</f>
        <v/>
      </c>
      <c r="F8" s="199" t="s">
        <v>36</v>
      </c>
      <c r="G8" s="202"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x14ac:dyDescent="0.25">
      <c r="B9" s="198" t="str">
        <f ca="1">INDIRECT("'"&amp;References!$A$1&amp;"'!"&amp;$B$1&amp;References!$G10)</f>
        <v>Czechia</v>
      </c>
      <c r="C9" s="199" t="s">
        <v>36</v>
      </c>
      <c r="D9" s="200" t="str">
        <f ca="1">INDIRECT("'"&amp;References!$A$1&amp;"'!"&amp;$D$1&amp;References!$G10)</f>
        <v>Türkiye</v>
      </c>
      <c r="E9" s="198" t="str">
        <f ca="1">IF(OR(INDIRECT("'"&amp;References!$A$1&amp;"'!"&amp;$B$1&amp;References!$H10)="",INDIRECT("'"&amp;References!$A$1&amp;"'!"&amp;$D$1&amp;References!$H10)=""),"",INDIRECT("'"&amp;References!$A$1&amp;"'!"&amp;$B$1&amp;References!$H10))</f>
        <v/>
      </c>
      <c r="F9" s="199" t="s">
        <v>36</v>
      </c>
      <c r="G9" s="202"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24" t="s">
        <v>492</v>
      </c>
      <c r="AA9" s="1024"/>
      <c r="AB9" s="1024"/>
      <c r="AC9" s="1024"/>
      <c r="AD9" s="1024"/>
      <c r="AE9" s="1024"/>
    </row>
    <row r="10" spans="1:33" ht="15.75" thickBot="1" x14ac:dyDescent="0.3">
      <c r="L10" s="49" t="s">
        <v>190</v>
      </c>
      <c r="M10" s="51">
        <f ca="1">SUM($M$4:$M$9)</f>
        <v>0</v>
      </c>
      <c r="N10" s="25"/>
      <c r="P10" s="157" t="s">
        <v>334</v>
      </c>
      <c r="Q10" s="46" t="s">
        <v>192</v>
      </c>
      <c r="R10" s="46" t="s">
        <v>191</v>
      </c>
      <c r="S10" s="46" t="s">
        <v>1128</v>
      </c>
      <c r="T10" s="46" t="s">
        <v>1129</v>
      </c>
      <c r="U10" s="46" t="s">
        <v>698</v>
      </c>
      <c r="V10" s="46" t="s">
        <v>193</v>
      </c>
      <c r="X10" s="67" t="s">
        <v>1132</v>
      </c>
      <c r="Y10" s="46" t="s">
        <v>728</v>
      </c>
      <c r="Z10" s="46" t="s">
        <v>487</v>
      </c>
      <c r="AA10" s="46" t="s">
        <v>488</v>
      </c>
      <c r="AB10" s="46" t="s">
        <v>489</v>
      </c>
      <c r="AC10" s="46" t="s">
        <v>490</v>
      </c>
      <c r="AD10" s="46" t="s">
        <v>491</v>
      </c>
      <c r="AE10" s="46" t="s">
        <v>509</v>
      </c>
    </row>
    <row r="11" spans="1:33" ht="16.5" thickTop="1" thickBot="1" x14ac:dyDescent="0.3">
      <c r="B11" s="72"/>
      <c r="C11" s="25"/>
      <c r="D11" s="72"/>
      <c r="O11" s="35" t="s">
        <v>32</v>
      </c>
      <c r="P11" s="34" t="str">
        <f t="shared" ref="P11:U14" ca="1" si="8">INDEX(P$4:P$7,MATCH($V11,$V$4:$V$7,0))</f>
        <v>Türkiye</v>
      </c>
      <c r="Q11" s="192">
        <f t="shared" ca="1" si="8"/>
        <v>0</v>
      </c>
      <c r="R11" s="33">
        <f t="shared" ca="1" si="8"/>
        <v>0</v>
      </c>
      <c r="S11" s="33">
        <f t="shared" ca="1" si="8"/>
        <v>0</v>
      </c>
      <c r="T11" s="33">
        <f t="shared" ca="1" si="8"/>
        <v>0</v>
      </c>
      <c r="U11" s="33">
        <f t="shared" ca="1" si="8"/>
        <v>0</v>
      </c>
      <c r="V11" s="422">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0" t="b">
        <f ca="1">VLOOKUP($P11,$E$18:$M$21,8,0)&lt;&gt;""</f>
        <v>0</v>
      </c>
      <c r="AA11" s="221" t="b">
        <f ca="1">VLOOKUP($P11,$E$18:$M$21,9,0)&lt;&gt;""</f>
        <v>0</v>
      </c>
      <c r="AB11" s="222" t="b">
        <f ca="1">SUMPRODUCT(1*(LEN($Z$18:$Z$35)&gt;0)*($P$18:$P$35=$P11))&gt;0</f>
        <v>0</v>
      </c>
      <c r="AC11" s="222" t="b">
        <f ca="1">SUMPRODUCT(1*(LEN($AE$18:$AE$35)&gt;0)*($P$18:$P$35=$P11))&gt;0</f>
        <v>0</v>
      </c>
      <c r="AD11" s="398" t="str">
        <f ca="1">IF($Z11,VLOOKUP($P11,$E$18:$M$21,8,0),IF($AA11,VLOOKUP($P11,$E$18:$M$21,9,0),IF($AB11,SUMIFS($Z$18:$Z$35,$P$18:$P$35,$P11),IF($AC11,SUMIFS($AE$18:$AE$35,$P$18:$P$35,$P11),""))))</f>
        <v/>
      </c>
      <c r="AE11" s="400" t="str">
        <f ca="1">IF(OR(AND($Y$11&gt;0,OR($B$8=$P11,$D$8=$P11)),AND($Y$12&gt;0,OR($B$9=$P11,$D$9=$P11))),SUMIF($B$8:$B$9,$P11,$J$8:$J$9)+SUMIF($D$8:$D$9,$P11,$L$8:$L$9),"")</f>
        <v/>
      </c>
    </row>
    <row r="12" spans="1:33" ht="15.75" thickTop="1" x14ac:dyDescent="0.25">
      <c r="B12" s="25"/>
      <c r="C12" s="25"/>
      <c r="D12" s="25"/>
      <c r="O12" s="32" t="s">
        <v>33</v>
      </c>
      <c r="P12" t="str">
        <f t="shared" ca="1" si="8"/>
        <v>Georgia</v>
      </c>
      <c r="Q12" s="99">
        <f t="shared" ca="1" si="8"/>
        <v>0</v>
      </c>
      <c r="R12" s="25">
        <f t="shared" ca="1" si="8"/>
        <v>0</v>
      </c>
      <c r="S12" s="25">
        <f t="shared" ca="1" si="8"/>
        <v>0</v>
      </c>
      <c r="T12" s="25">
        <f t="shared" ca="1" si="8"/>
        <v>0</v>
      </c>
      <c r="U12" s="25">
        <f t="shared" ca="1" si="8"/>
        <v>0</v>
      </c>
      <c r="V12" s="423">
        <f ca="1">LARGE($V$4:$V$7,ROW(A2))</f>
        <v>50000.000000300002</v>
      </c>
      <c r="Y12" s="25">
        <f ca="1">IF(AND(VLOOKUP($B$9,$P$4:$AD$7,15,0)=VLOOKUP($D$9,$P$4:$AD$7,15,0),$E$9=$G$9,COUNTIF($Q$4:$Q$7,VLOOKUP($B$9,$P$4:$Q$7,2,0))=2,$M$10=6),1,0)</f>
        <v>0</v>
      </c>
      <c r="Z12" s="223"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1" t="str">
        <f ca="1">IF(OR(AND($Y$11&gt;0,OR($B$8=$P12,$D$8=$P12)),AND($Y$12&gt;0,OR($B$9=$P12,$D$9=$P12))),SUMIF($B$8:$B$9,$P12,$J$8:$J$9)+SUMIF($D$8:$D$9,$P12,$L$8:$L$9),"")</f>
        <v/>
      </c>
    </row>
    <row r="13" spans="1:33" x14ac:dyDescent="0.25">
      <c r="B13" s="25"/>
      <c r="C13" s="25"/>
      <c r="D13" s="50"/>
      <c r="O13" s="32" t="s">
        <v>34</v>
      </c>
      <c r="P13" t="str">
        <f t="shared" ref="P13:U14" ca="1" si="11">INDEX(P$4:P$7,MATCH($V13,$V$4:$V$7,0))</f>
        <v>Portugal</v>
      </c>
      <c r="Q13" s="99">
        <f t="shared" ca="1" si="11"/>
        <v>0</v>
      </c>
      <c r="R13" s="25">
        <f t="shared" ca="1" si="11"/>
        <v>0</v>
      </c>
      <c r="S13" s="25">
        <f t="shared" ca="1" si="8"/>
        <v>0</v>
      </c>
      <c r="T13" s="25">
        <f t="shared" ca="1" si="8"/>
        <v>0</v>
      </c>
      <c r="U13" s="25">
        <f t="shared" ca="1" si="11"/>
        <v>0</v>
      </c>
      <c r="V13" s="423">
        <f ca="1">LARGE($V$4:$V$7,ROW(A3))</f>
        <v>50000.000000200002</v>
      </c>
      <c r="Z13" s="223"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1" t="str">
        <f ca="1">IF(OR(AND($Y$11&gt;0,OR($B$8=$P13,$D$8=$P13)),AND($Y$12&gt;0,OR($B$9=$P13,$D$9=$P13))),SUMIF($B$8:$B$9,$P13,$J$8:$J$9)+SUMIF($D$8:$D$9,$P13,$L$8:$L$9),"")</f>
        <v/>
      </c>
    </row>
    <row r="14" spans="1:33" ht="15.75" thickBot="1" x14ac:dyDescent="0.3">
      <c r="B14" s="25"/>
      <c r="C14" s="25"/>
      <c r="D14" s="50"/>
      <c r="F14" s="25"/>
      <c r="G14" s="5"/>
      <c r="O14" s="31" t="s">
        <v>35</v>
      </c>
      <c r="P14" s="30" t="str">
        <f t="shared" ca="1" si="11"/>
        <v>Czechia</v>
      </c>
      <c r="Q14" s="193">
        <f t="shared" ca="1" si="11"/>
        <v>0</v>
      </c>
      <c r="R14" s="29">
        <f t="shared" ca="1" si="11"/>
        <v>0</v>
      </c>
      <c r="S14" s="29">
        <f t="shared" ca="1" si="8"/>
        <v>0</v>
      </c>
      <c r="T14" s="29">
        <f t="shared" ca="1" si="8"/>
        <v>0</v>
      </c>
      <c r="U14" s="29">
        <f t="shared" ca="1" si="11"/>
        <v>0</v>
      </c>
      <c r="V14" s="424">
        <f ca="1">LARGE($V$4:$V$7,ROW(A4))</f>
        <v>50000.000000100001</v>
      </c>
      <c r="Z14" s="224" t="b">
        <f ca="1">VLOOKUP($P14,$E$18:$M$21,8,0)&lt;&gt;""</f>
        <v>0</v>
      </c>
      <c r="AA14" s="225" t="b">
        <f ca="1">VLOOKUP($P14,$E$18:$M$21,9,0)&lt;&gt;""</f>
        <v>0</v>
      </c>
      <c r="AB14" s="226" t="b">
        <f t="shared" ca="1" si="9"/>
        <v>0</v>
      </c>
      <c r="AC14" s="226" t="b">
        <f t="shared" ca="1" si="10"/>
        <v>0</v>
      </c>
      <c r="AD14" s="399" t="str">
        <f ca="1">IF($Z14,VLOOKUP($P14,$E$18:$M$21,8,0),IF($AA14,VLOOKUP($P14,$E$18:$M$21,9,0),IF($AB14,SUMIFS($Z$18:$Z$35,$P$18:$P$35,$P14),IF($AC14,SUMIFS($AE$18:$AE$35,$P$18:$P$35,$P14),""))))</f>
        <v/>
      </c>
      <c r="AE14" s="402" t="str">
        <f ca="1">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1023" t="s">
        <v>476</v>
      </c>
      <c r="H16" s="1023"/>
      <c r="I16" s="1023"/>
      <c r="J16" s="1023"/>
      <c r="K16" s="1023"/>
      <c r="L16" s="1023"/>
      <c r="M16" s="55"/>
      <c r="N16" s="55"/>
      <c r="W16" s="1014" t="s">
        <v>477</v>
      </c>
      <c r="X16" s="1014"/>
      <c r="Y16" s="1014"/>
      <c r="Z16" s="1014"/>
      <c r="AD16" s="1014" t="s">
        <v>478</v>
      </c>
      <c r="AE16" s="1014"/>
      <c r="AF16" s="227" t="b">
        <f ca="1">AND($Q$4=$Q$5,$Q$4=$Q$6,$Q$4=$Q$7)</f>
        <v>1</v>
      </c>
    </row>
    <row r="17" spans="2:31" ht="16.5" thickTop="1" thickBot="1" x14ac:dyDescent="0.3">
      <c r="B17" s="25"/>
      <c r="C17" s="25"/>
      <c r="D17" s="25"/>
      <c r="G17" s="388"/>
      <c r="H17" s="33" t="str">
        <f>LEFT($P$4,3)</f>
        <v>Tür</v>
      </c>
      <c r="I17" s="33" t="str">
        <f>LEFT($P$5,3)</f>
        <v>Geo</v>
      </c>
      <c r="J17" s="33" t="str">
        <f>LEFT($P$6,3)</f>
        <v>Por</v>
      </c>
      <c r="K17" s="105" t="str">
        <f>LEFT($P$7,3)</f>
        <v>Cze</v>
      </c>
      <c r="L17" s="46" t="s">
        <v>475</v>
      </c>
      <c r="M17" s="46" t="s">
        <v>484</v>
      </c>
      <c r="N17" s="46"/>
      <c r="Q17" s="46" t="s">
        <v>192</v>
      </c>
      <c r="R17" s="46" t="s">
        <v>191</v>
      </c>
      <c r="S17" s="46" t="s">
        <v>1128</v>
      </c>
      <c r="T17" s="46" t="s">
        <v>1129</v>
      </c>
      <c r="U17" s="46"/>
      <c r="V17" s="46" t="s">
        <v>198</v>
      </c>
      <c r="W17" s="46" t="s">
        <v>692</v>
      </c>
      <c r="X17" s="55" t="s">
        <v>479</v>
      </c>
      <c r="Y17" s="46" t="s">
        <v>483</v>
      </c>
      <c r="Z17" s="46" t="s">
        <v>483</v>
      </c>
      <c r="AA17" s="1015" t="s">
        <v>474</v>
      </c>
      <c r="AB17" s="1015"/>
      <c r="AC17" s="1015"/>
      <c r="AD17" s="55" t="s">
        <v>481</v>
      </c>
      <c r="AE17" s="46" t="s">
        <v>482</v>
      </c>
    </row>
    <row r="18" spans="2:31" ht="15.75" thickTop="1" x14ac:dyDescent="0.25">
      <c r="B18" s="25"/>
      <c r="C18" s="25"/>
      <c r="D18" s="25"/>
      <c r="E18" s="1019" t="str">
        <f>$P$4</f>
        <v>Türkiye</v>
      </c>
      <c r="F18" s="1020"/>
      <c r="G18" s="1020"/>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Türkiye</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17">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3">
        <f ca="1">$I$18</f>
        <v>0</v>
      </c>
      <c r="AB18" s="204">
        <f ca="1">$J$18</f>
        <v>0</v>
      </c>
      <c r="AC18" s="205"/>
      <c r="AD18" s="25">
        <f ca="1">IF(AND($AF$16,$AD$4=$AD$5,$AD$4=$AD$6,$AD$4&lt;&gt;$AD$7),W18,0)</f>
        <v>0</v>
      </c>
      <c r="AE18" s="25" t="str">
        <f ca="1">IF(AD18&gt;0,Y18,"")</f>
        <v/>
      </c>
    </row>
    <row r="19" spans="2:31" x14ac:dyDescent="0.25">
      <c r="B19" s="25"/>
      <c r="C19" s="25"/>
      <c r="D19" s="25"/>
      <c r="E19" s="1021" t="str">
        <f>$P$5</f>
        <v>Georgia</v>
      </c>
      <c r="F19" s="1022"/>
      <c r="G19" s="1022"/>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Georgia</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17">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06">
        <f ca="1">$H$19</f>
        <v>0</v>
      </c>
      <c r="AB19" s="25"/>
      <c r="AC19" s="219">
        <f ca="1">$J$19</f>
        <v>0</v>
      </c>
      <c r="AD19" s="25">
        <f ca="1">IF(AND($AF$16,$AD$4=$AD$5,$AD$4=$AD$6,$AD$4&lt;&gt;$AD$7),W19,0)</f>
        <v>0</v>
      </c>
      <c r="AE19" s="25" t="str">
        <f t="shared" ref="AE19:AE20" ca="1" si="13">IF(AD19&gt;0,Y19,"")</f>
        <v/>
      </c>
    </row>
    <row r="20" spans="2:31" x14ac:dyDescent="0.25">
      <c r="E20" s="1021" t="str">
        <f>$P$6</f>
        <v>Portugal</v>
      </c>
      <c r="F20" s="1022"/>
      <c r="G20" s="1022"/>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Portugal</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17">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06"/>
      <c r="AB20" s="25">
        <f ca="1">$H$20</f>
        <v>0</v>
      </c>
      <c r="AC20" s="219">
        <f ca="1">$I$20</f>
        <v>0</v>
      </c>
      <c r="AD20" s="25">
        <f ca="1">IF(AND($AF$16,$AD$4=$AD$5,$AD$4=$AD$6,$AD$4&lt;&gt;$AD$7),W20,0)</f>
        <v>0</v>
      </c>
      <c r="AE20" s="25" t="str">
        <f t="shared" ca="1" si="13"/>
        <v/>
      </c>
    </row>
    <row r="21" spans="2:31" ht="15.75" thickBot="1" x14ac:dyDescent="0.3">
      <c r="B21" s="36"/>
      <c r="C21" s="25"/>
      <c r="E21" s="1016" t="str">
        <f>$P$7</f>
        <v>Czechia</v>
      </c>
      <c r="F21" s="1017"/>
      <c r="G21" s="1017"/>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Czechia</v>
      </c>
      <c r="Q21" s="212"/>
      <c r="R21" s="212"/>
      <c r="S21" s="212"/>
      <c r="T21" s="212"/>
      <c r="U21" s="212"/>
      <c r="V21" s="213"/>
      <c r="W21" s="213"/>
      <c r="X21" s="212"/>
      <c r="Y21" s="212"/>
      <c r="Z21" s="212"/>
      <c r="AA21" s="214"/>
      <c r="AB21" s="212"/>
      <c r="AC21" s="215"/>
      <c r="AD21" s="213"/>
      <c r="AE21" s="212"/>
    </row>
    <row r="22" spans="2:31" ht="15.75" thickTop="1" x14ac:dyDescent="0.25">
      <c r="B22" s="36"/>
      <c r="C22" s="25"/>
      <c r="F22" s="25"/>
      <c r="G22" s="5"/>
      <c r="L22" s="46"/>
      <c r="Q22" s="213"/>
      <c r="R22" s="213"/>
      <c r="S22" s="213"/>
      <c r="T22" s="213"/>
      <c r="U22" s="213"/>
      <c r="V22" s="213"/>
      <c r="W22" s="213"/>
      <c r="X22" s="212"/>
      <c r="Y22" s="212"/>
      <c r="Z22" s="212"/>
      <c r="AA22" s="214"/>
      <c r="AB22" s="212"/>
      <c r="AC22" s="215"/>
      <c r="AD22" s="213"/>
      <c r="AE22" s="212"/>
    </row>
    <row r="23" spans="2:31" x14ac:dyDescent="0.25">
      <c r="B23" s="36"/>
      <c r="C23" s="25"/>
      <c r="O23" s="25" t="s">
        <v>32</v>
      </c>
      <c r="P23" t="str">
        <f>$P$4</f>
        <v>Türkiye</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17">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06">
        <f ca="1">$I$18</f>
        <v>0</v>
      </c>
      <c r="AB23" s="25">
        <f ca="1">$K$18</f>
        <v>0</v>
      </c>
      <c r="AC23" s="219"/>
      <c r="AD23" s="25">
        <f ca="1">IF(AND($AF$16,$AD$4=$AD$5,$AD$4=$AD$7,$AD$4&lt;&gt;$AD$6),W23,0)</f>
        <v>0</v>
      </c>
      <c r="AE23" s="25" t="str">
        <f ca="1">IF(AD23&gt;0,Y23,"")</f>
        <v/>
      </c>
    </row>
    <row r="24" spans="2:31" x14ac:dyDescent="0.25">
      <c r="B24" s="36"/>
      <c r="C24" s="25"/>
      <c r="O24" s="25" t="s">
        <v>33</v>
      </c>
      <c r="P24" t="str">
        <f>$P$5</f>
        <v>Georgia</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17">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06">
        <f ca="1">$H$19</f>
        <v>0</v>
      </c>
      <c r="AB24" s="25"/>
      <c r="AC24" s="219">
        <f ca="1">$K$19</f>
        <v>0</v>
      </c>
      <c r="AD24" s="25">
        <f ca="1">IF(AND($AF$16,$AD$4=$AD$5,$AD$4=$AD$7,$AD$4&lt;&gt;$AD$6),W24,0)</f>
        <v>0</v>
      </c>
      <c r="AE24" s="25" t="str">
        <f t="shared" ref="AE24:AE25" ca="1" si="15">IF(AD24&gt;0,Y24,"")</f>
        <v/>
      </c>
    </row>
    <row r="25" spans="2:31" x14ac:dyDescent="0.25">
      <c r="B25" s="36"/>
      <c r="C25" s="25"/>
      <c r="O25" s="25" t="s">
        <v>34</v>
      </c>
      <c r="P25" t="str">
        <f>$P$7</f>
        <v>Czechia</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17">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06"/>
      <c r="AB25" s="25">
        <f ca="1">$H$21</f>
        <v>0</v>
      </c>
      <c r="AC25" s="219">
        <f ca="1">$I$21</f>
        <v>0</v>
      </c>
      <c r="AD25" s="25">
        <f ca="1">IF(AND($AF$16,$AD$4=$AD$5,$AD$4=$AD$7,$AD$4&lt;&gt;$AD$6),W25,0)</f>
        <v>0</v>
      </c>
      <c r="AE25" s="25" t="str">
        <f t="shared" ca="1" si="15"/>
        <v/>
      </c>
    </row>
    <row r="26" spans="2:31" x14ac:dyDescent="0.25">
      <c r="B26" s="36"/>
      <c r="C26" s="25"/>
      <c r="P26" s="28" t="str">
        <f>$P$6</f>
        <v>Portugal</v>
      </c>
      <c r="Q26" s="212"/>
      <c r="R26" s="212"/>
      <c r="S26" s="212"/>
      <c r="T26" s="212"/>
      <c r="U26" s="212"/>
      <c r="V26" s="213"/>
      <c r="W26" s="213"/>
      <c r="X26" s="212"/>
      <c r="Y26" s="212"/>
      <c r="Z26" s="212"/>
      <c r="AA26" s="214"/>
      <c r="AB26" s="212"/>
      <c r="AC26" s="215"/>
      <c r="AD26" s="213"/>
      <c r="AE26" s="212"/>
    </row>
    <row r="27" spans="2:31" x14ac:dyDescent="0.25">
      <c r="Q27" s="213"/>
      <c r="R27" s="213"/>
      <c r="S27" s="213"/>
      <c r="T27" s="213"/>
      <c r="U27" s="213"/>
      <c r="V27" s="213"/>
      <c r="W27" s="213"/>
      <c r="X27" s="212"/>
      <c r="Y27" s="212"/>
      <c r="Z27" s="212"/>
      <c r="AA27" s="214"/>
      <c r="AB27" s="212"/>
      <c r="AC27" s="215"/>
      <c r="AD27" s="213"/>
      <c r="AE27" s="212"/>
    </row>
    <row r="28" spans="2:31" x14ac:dyDescent="0.25">
      <c r="O28" s="25" t="s">
        <v>32</v>
      </c>
      <c r="P28" t="str">
        <f>$P$4</f>
        <v>Türkiye</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17">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06">
        <f ca="1">$J$18</f>
        <v>0</v>
      </c>
      <c r="AB28" s="25">
        <f ca="1">$K$18</f>
        <v>0</v>
      </c>
      <c r="AC28" s="219"/>
      <c r="AD28" s="25">
        <f ca="1">IF(AND($AF$16,$AD$4=$AD$6,$AD$4=$AD$7,$AD$4&lt;&gt;$AD$5),W28,0)</f>
        <v>0</v>
      </c>
      <c r="AE28" s="25" t="str">
        <f ca="1">IF(AD28&gt;0,Y28,"")</f>
        <v/>
      </c>
    </row>
    <row r="29" spans="2:31" x14ac:dyDescent="0.25">
      <c r="O29" s="25" t="s">
        <v>33</v>
      </c>
      <c r="P29" t="str">
        <f>$P$6</f>
        <v>Portugal</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17">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06">
        <f ca="1">$H$20</f>
        <v>0</v>
      </c>
      <c r="AB29" s="25"/>
      <c r="AC29" s="219">
        <f ca="1">$K$20</f>
        <v>0</v>
      </c>
      <c r="AD29" s="25">
        <f ca="1">IF(AND($AF$16,$AD$4=$AD$6,$AD$4=$AD$7,$AD$4&lt;&gt;$AD$5),W29,0)</f>
        <v>0</v>
      </c>
      <c r="AE29" s="25" t="str">
        <f t="shared" ref="AE29:AE30" ca="1" si="17">IF(AD29&gt;0,Y29,"")</f>
        <v/>
      </c>
    </row>
    <row r="30" spans="2:31" x14ac:dyDescent="0.25">
      <c r="O30" s="25" t="s">
        <v>34</v>
      </c>
      <c r="P30" t="str">
        <f>$P$7</f>
        <v>Czechia</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17">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06"/>
      <c r="AB30" s="25">
        <f ca="1">$H$21</f>
        <v>0</v>
      </c>
      <c r="AC30" s="219">
        <f ca="1">$J$21</f>
        <v>0</v>
      </c>
      <c r="AD30" s="25">
        <f ca="1">IF(AND($AF$16,$AD$4=$AD$6,$AD$4=$AD$7,$AD$4&lt;&gt;$AD$5),W30,0)</f>
        <v>0</v>
      </c>
      <c r="AE30" s="25" t="str">
        <f t="shared" ca="1" si="17"/>
        <v/>
      </c>
    </row>
    <row r="31" spans="2:31" x14ac:dyDescent="0.25">
      <c r="P31" s="28" t="str">
        <f>$P$5</f>
        <v>Georgia</v>
      </c>
      <c r="Q31" s="212"/>
      <c r="R31" s="212"/>
      <c r="S31" s="212"/>
      <c r="T31" s="212"/>
      <c r="U31" s="212"/>
      <c r="V31" s="213"/>
      <c r="W31" s="213"/>
      <c r="X31" s="212"/>
      <c r="Y31" s="212"/>
      <c r="Z31" s="212"/>
      <c r="AA31" s="214"/>
      <c r="AB31" s="212"/>
      <c r="AC31" s="215"/>
      <c r="AD31" s="213"/>
      <c r="AE31" s="212"/>
    </row>
    <row r="32" spans="2:31" x14ac:dyDescent="0.25">
      <c r="Q32" s="213"/>
      <c r="R32" s="213"/>
      <c r="S32" s="213"/>
      <c r="T32" s="213"/>
      <c r="U32" s="213"/>
      <c r="V32" s="213"/>
      <c r="W32" s="213"/>
      <c r="X32" s="212"/>
      <c r="Y32" s="212"/>
      <c r="Z32" s="212"/>
      <c r="AA32" s="214"/>
      <c r="AB32" s="212"/>
      <c r="AC32" s="215"/>
      <c r="AD32" s="213"/>
      <c r="AE32" s="212"/>
    </row>
    <row r="33" spans="15:31" x14ac:dyDescent="0.25">
      <c r="O33" s="25" t="s">
        <v>32</v>
      </c>
      <c r="P33" t="str">
        <f>$P$5</f>
        <v>Georgia</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17">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06">
        <f ca="1">$J$19</f>
        <v>0</v>
      </c>
      <c r="AB33" s="25">
        <f ca="1">$K$19</f>
        <v>0</v>
      </c>
      <c r="AC33" s="219"/>
      <c r="AD33" s="25">
        <f ca="1">IF(AND($AF$16,$AD$5=$AD$6,$AD$5=$AD$7,$AD$5&lt;&gt;$AD$4),W33,0)</f>
        <v>0</v>
      </c>
      <c r="AE33" s="25" t="str">
        <f ca="1">IF(AD33&gt;0,Y33,"")</f>
        <v/>
      </c>
    </row>
    <row r="34" spans="15:31" x14ac:dyDescent="0.25">
      <c r="O34" s="25" t="s">
        <v>33</v>
      </c>
      <c r="P34" t="str">
        <f>$P$6</f>
        <v>Portugal</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17">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06">
        <f ca="1">$I$20</f>
        <v>0</v>
      </c>
      <c r="AB34" s="25"/>
      <c r="AC34" s="219">
        <f ca="1">$K$20</f>
        <v>0</v>
      </c>
      <c r="AD34" s="25">
        <f ca="1">IF(AND($AF$16,$AD$5=$AD$6,$AD$5=$AD$7,$AD$5&lt;&gt;$AD$4),W34,0)</f>
        <v>0</v>
      </c>
      <c r="AE34" s="25" t="str">
        <f t="shared" ref="AE34:AE35" ca="1" si="19">IF(AD34&gt;0,Y34,"")</f>
        <v/>
      </c>
    </row>
    <row r="35" spans="15:31" ht="15.75" thickBot="1" x14ac:dyDescent="0.3">
      <c r="O35" s="25" t="s">
        <v>34</v>
      </c>
      <c r="P35" t="str">
        <f>$P$7</f>
        <v>Czechia</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17">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07"/>
      <c r="AB35" s="208">
        <f ca="1">$I$21</f>
        <v>0</v>
      </c>
      <c r="AC35" s="209">
        <f ca="1">$J$21</f>
        <v>0</v>
      </c>
      <c r="AD35" s="25">
        <f ca="1">IF(AND($AF$16,$AD$5=$AD$6,$AD$5=$AD$7,$AD$5&lt;&gt;$AD$4),W35,0)</f>
        <v>0</v>
      </c>
      <c r="AE35" s="25" t="str">
        <f t="shared" ca="1" si="19"/>
        <v/>
      </c>
    </row>
    <row r="36" spans="15:31" x14ac:dyDescent="0.25">
      <c r="P36" s="28" t="str">
        <f>$P$4</f>
        <v>Türkiye</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4">
    <pageSetUpPr fitToPage="1"/>
  </sheetPr>
  <dimension ref="A1:M84"/>
  <sheetViews>
    <sheetView showGridLines="0" showRowColHeaders="0" workbookViewId="0">
      <selection activeCell="K7" sqref="K7"/>
    </sheetView>
  </sheetViews>
  <sheetFormatPr baseColWidth="10" defaultColWidth="0" defaultRowHeight="15" zeroHeight="1" x14ac:dyDescent="0.25"/>
  <cols>
    <col min="1" max="1" width="11.42578125" customWidth="1"/>
    <col min="2" max="2" width="21.5703125" style="108" customWidth="1"/>
    <col min="3" max="3" width="10.28515625" customWidth="1"/>
    <col min="4" max="4" width="18" customWidth="1"/>
    <col min="5" max="5" width="19" customWidth="1"/>
    <col min="6" max="6" width="9.28515625" customWidth="1"/>
    <col min="7" max="7" width="7.85546875" style="25" customWidth="1"/>
    <col min="8" max="8" width="9.7109375" style="25" customWidth="1"/>
    <col min="9" max="9" width="15.5703125" style="707" customWidth="1"/>
    <col min="10" max="10" width="11.42578125" customWidth="1"/>
    <col min="11" max="11" width="5.7109375" customWidth="1"/>
    <col min="12" max="12" width="19.28515625" customWidth="1"/>
    <col min="13" max="13" width="11.42578125" customWidth="1"/>
    <col min="14" max="16384" width="11.42578125" hidden="1"/>
  </cols>
  <sheetData>
    <row r="1" spans="1:12" ht="28.5" x14ac:dyDescent="0.45">
      <c r="A1" s="126"/>
      <c r="B1" s="897" t="str">
        <f>Language!$E$221</f>
        <v>Daily schedule</v>
      </c>
      <c r="C1" s="897"/>
      <c r="D1" s="897"/>
      <c r="E1" s="897"/>
      <c r="F1" s="897"/>
      <c r="G1" s="897"/>
      <c r="H1" s="897"/>
      <c r="I1" s="706"/>
    </row>
    <row r="2" spans="1:12" ht="29.25" thickBot="1" x14ac:dyDescent="0.5">
      <c r="A2" s="125"/>
      <c r="B2" s="78"/>
      <c r="C2" s="78"/>
      <c r="D2" s="78"/>
      <c r="E2" s="78"/>
      <c r="F2" s="78"/>
      <c r="G2" s="78"/>
      <c r="H2" s="78"/>
      <c r="I2" s="78"/>
      <c r="K2" s="898" t="str">
        <f>Language!$E$231</f>
        <v>Color favorites</v>
      </c>
      <c r="L2" s="898"/>
    </row>
    <row r="3" spans="1:12" ht="16.5" customHeight="1" thickTop="1" thickBot="1" x14ac:dyDescent="0.3">
      <c r="A3" s="125"/>
      <c r="B3" s="710" t="str">
        <f>Language!$E$230</f>
        <v>Date</v>
      </c>
      <c r="C3" s="711" t="str">
        <f>Language!$E$224</f>
        <v>Time</v>
      </c>
      <c r="D3" s="711" t="str">
        <f>Language!$E$225</f>
        <v>Team 1</v>
      </c>
      <c r="E3" s="711" t="str">
        <f>Language!$E$226</f>
        <v>Team 2</v>
      </c>
      <c r="F3" s="712" t="str">
        <f>Language!$E$222</f>
        <v>Match No.</v>
      </c>
      <c r="G3" s="899" t="str">
        <f>Language!$E$223</f>
        <v>Teams</v>
      </c>
      <c r="H3" s="899"/>
      <c r="I3" s="718" t="str">
        <f>Language!$E$136</f>
        <v>Venue</v>
      </c>
      <c r="K3" s="900" t="str">
        <f>Language!$E$232</f>
        <v>Enter the group code here</v>
      </c>
      <c r="L3" s="900"/>
    </row>
    <row r="4" spans="1:12" x14ac:dyDescent="0.25">
      <c r="B4" s="587">
        <f>INDEX(Matches!$B$4:$J$72,MATCH($F4,Matches!$B$4:$B$72,0),5)</f>
        <v>45457.875</v>
      </c>
      <c r="C4" s="588">
        <f>INDEX(Matches!$B$4:$J$72,MATCH($F4,Matches!$B$4:$B$72,0),5)</f>
        <v>45457.875</v>
      </c>
      <c r="D4" s="589" t="str">
        <f>INDEX(Matches!$B$4:$J$72,MATCH($F4,Matches!$B$4:$B$72,0),8)</f>
        <v>Germany</v>
      </c>
      <c r="E4" s="589" t="str">
        <f>INDEX(Matches!$B$4:$J$72,MATCH($F4,Matches!$B$4:$B$72,0),9)</f>
        <v>Scotland</v>
      </c>
      <c r="F4" s="590">
        <v>1</v>
      </c>
      <c r="G4" s="591" t="str">
        <f>INDEX(Matches!$B$4:$J$72,MATCH($F4,Matches!$B$4:$B$72,0),2)</f>
        <v>A1</v>
      </c>
      <c r="H4" s="591" t="str">
        <f>INDEX(Matches!$B$4:$J$72,MATCH($F4,Matches!$B$4:$B$72,0),3)</f>
        <v>A2</v>
      </c>
      <c r="I4" s="713" t="str">
        <f>IFERROR(VLOOKUP($F4,Matches!$B$4:$H$58,7,0),"")</f>
        <v>Munich</v>
      </c>
      <c r="K4" s="900"/>
      <c r="L4" s="900"/>
    </row>
    <row r="5" spans="1:12" x14ac:dyDescent="0.25">
      <c r="B5" s="593"/>
      <c r="C5" s="594"/>
      <c r="D5" s="595"/>
      <c r="E5" s="595"/>
      <c r="F5" s="596"/>
      <c r="G5" s="597"/>
      <c r="H5" s="597"/>
      <c r="I5" s="714"/>
      <c r="K5" s="900"/>
      <c r="L5" s="900"/>
    </row>
    <row r="6" spans="1:12" ht="15.75" thickBot="1" x14ac:dyDescent="0.3">
      <c r="B6" s="587">
        <f>INDEX(Matches!$B$4:$J$72,MATCH($F6,Matches!$B$4:$B$72,0),5)</f>
        <v>45458.625</v>
      </c>
      <c r="C6" s="588">
        <f>INDEX(Matches!$B$4:$J$72,MATCH($F6,Matches!$B$4:$B$72,0),5)</f>
        <v>45458.625</v>
      </c>
      <c r="D6" s="589" t="str">
        <f>INDEX(Matches!$B$4:$J$72,MATCH($F6,Matches!$B$4:$B$72,0),8)</f>
        <v>Hungary</v>
      </c>
      <c r="E6" s="589" t="str">
        <f>INDEX(Matches!$B$4:$J$72,MATCH($F6,Matches!$B$4:$B$72,0),9)</f>
        <v>Switzerland</v>
      </c>
      <c r="F6" s="592">
        <v>2</v>
      </c>
      <c r="G6" s="591" t="str">
        <f>INDEX(Matches!$B$4:$J$72,MATCH($F6,Matches!$B$4:$B$72,0),2)</f>
        <v>A3</v>
      </c>
      <c r="H6" s="591" t="str">
        <f>INDEX(Matches!$B$4:$J$72,MATCH($F6,Matches!$B$4:$B$72,0),3)</f>
        <v>A4</v>
      </c>
      <c r="I6" s="713" t="str">
        <f>IFERROR(VLOOKUP($F6,Matches!$B$4:$H$58,7,0),"")</f>
        <v>Cologne</v>
      </c>
      <c r="K6" s="598" t="s">
        <v>1133</v>
      </c>
    </row>
    <row r="7" spans="1:12" x14ac:dyDescent="0.25">
      <c r="B7" s="587">
        <f>INDEX(Matches!$B$4:$J$72,MATCH($F7,Matches!$B$4:$B$72,0),5)</f>
        <v>45458.75</v>
      </c>
      <c r="C7" s="588">
        <f>INDEX(Matches!$B$4:$J$72,MATCH($F7,Matches!$B$4:$B$72,0),5)</f>
        <v>45458.75</v>
      </c>
      <c r="D7" s="589" t="str">
        <f>INDEX(Matches!$B$4:$J$72,MATCH($F7,Matches!$B$4:$B$72,0),8)</f>
        <v>Spain</v>
      </c>
      <c r="E7" s="589" t="str">
        <f>INDEX(Matches!$B$4:$J$72,MATCH($F7,Matches!$B$4:$B$72,0),9)</f>
        <v>Croatia</v>
      </c>
      <c r="F7" s="592">
        <v>3</v>
      </c>
      <c r="G7" s="591" t="str">
        <f>INDEX(Matches!$B$4:$J$72,MATCH($F7,Matches!$B$4:$B$72,0),2)</f>
        <v>B1</v>
      </c>
      <c r="H7" s="591" t="str">
        <f>INDEX(Matches!$B$4:$J$72,MATCH($F7,Matches!$B$4:$B$72,0),3)</f>
        <v>B2</v>
      </c>
      <c r="I7" s="713" t="str">
        <f>IFERROR(VLOOKUP($F7,Matches!$B$4:$H$58,7,0),"")</f>
        <v>Berlin</v>
      </c>
      <c r="K7" s="599"/>
      <c r="L7" s="605" t="str">
        <f>IFERROR(VLOOKUP(K7,Groups!$B$7:$D$35,3,0),"")</f>
        <v/>
      </c>
    </row>
    <row r="8" spans="1:12" x14ac:dyDescent="0.25">
      <c r="B8" s="587">
        <f>INDEX(Matches!$B$4:$J$72,MATCH($F8,Matches!$B$4:$B$72,0),5)</f>
        <v>45458.875</v>
      </c>
      <c r="C8" s="588">
        <f>INDEX(Matches!$B$4:$J$72,MATCH($F8,Matches!$B$4:$B$72,0),5)</f>
        <v>45458.875</v>
      </c>
      <c r="D8" s="589" t="str">
        <f>INDEX(Matches!$B$4:$J$72,MATCH($F8,Matches!$B$4:$B$72,0),8)</f>
        <v>Italy</v>
      </c>
      <c r="E8" s="589" t="str">
        <f>INDEX(Matches!$B$4:$J$72,MATCH($F8,Matches!$B$4:$B$72,0),9)</f>
        <v>Albania</v>
      </c>
      <c r="F8" s="592">
        <v>4</v>
      </c>
      <c r="G8" s="591" t="str">
        <f>INDEX(Matches!$B$4:$J$72,MATCH($F8,Matches!$B$4:$B$72,0),2)</f>
        <v>B3</v>
      </c>
      <c r="H8" s="591" t="str">
        <f>INDEX(Matches!$B$4:$J$72,MATCH($F8,Matches!$B$4:$B$72,0),3)</f>
        <v>B4</v>
      </c>
      <c r="I8" s="713" t="str">
        <f>IFERROR(VLOOKUP($F8,Matches!$B$4:$H$58,7,0),"")</f>
        <v>Dortmund</v>
      </c>
      <c r="K8" s="601" t="s">
        <v>181</v>
      </c>
      <c r="L8" s="602" t="str">
        <f>IFERROR(VLOOKUP(K8,Groups!$B$7:$D$35,3,0),"")</f>
        <v>England</v>
      </c>
    </row>
    <row r="9" spans="1:12" x14ac:dyDescent="0.25">
      <c r="B9" s="593"/>
      <c r="C9" s="594"/>
      <c r="D9" s="595"/>
      <c r="E9" s="595"/>
      <c r="F9" s="596"/>
      <c r="G9" s="597"/>
      <c r="H9" s="597"/>
      <c r="I9" s="714"/>
      <c r="K9" s="601" t="s">
        <v>185</v>
      </c>
      <c r="L9" s="603" t="str">
        <f>IFERROR(VLOOKUP(K9,Groups!$B$7:$D$35,3,0),"")</f>
        <v>France</v>
      </c>
    </row>
    <row r="10" spans="1:12" ht="15.75" thickBot="1" x14ac:dyDescent="0.3">
      <c r="B10" s="587">
        <f>INDEX(Matches!$B$4:$J$72,MATCH($F10,Matches!$B$4:$B$72,0),5)</f>
        <v>45459.625</v>
      </c>
      <c r="C10" s="588">
        <f>INDEX(Matches!$B$4:$J$72,MATCH($F10,Matches!$B$4:$B$72,0),5)</f>
        <v>45459.625</v>
      </c>
      <c r="D10" s="589" t="str">
        <f>INDEX(Matches!$B$4:$J$72,MATCH($F10,Matches!$B$4:$B$72,0),8)</f>
        <v>Poland</v>
      </c>
      <c r="E10" s="589" t="str">
        <f>INDEX(Matches!$B$4:$J$72,MATCH($F10,Matches!$B$4:$B$72,0),9)</f>
        <v>Netherlands</v>
      </c>
      <c r="F10" s="592">
        <v>7</v>
      </c>
      <c r="G10" s="591" t="str">
        <f>INDEX(Matches!$B$4:$J$72,MATCH($F10,Matches!$B$4:$B$72,0),2)</f>
        <v>D1</v>
      </c>
      <c r="H10" s="591" t="str">
        <f>INDEX(Matches!$B$4:$J$72,MATCH($F10,Matches!$B$4:$B$72,0),3)</f>
        <v>D2</v>
      </c>
      <c r="I10" s="713" t="str">
        <f>IFERROR(VLOOKUP($F10,Matches!$B$4:$H$58,7,0),"")</f>
        <v>Hamburg</v>
      </c>
      <c r="K10" s="604" t="s">
        <v>174</v>
      </c>
      <c r="L10" s="600" t="str">
        <f>IFERROR(VLOOKUP(K10,Groups!$B$7:$D$35,3,0),"")</f>
        <v>Spain</v>
      </c>
    </row>
    <row r="11" spans="1:12" x14ac:dyDescent="0.25">
      <c r="B11" s="587">
        <f>INDEX(Matches!$B$4:$J$72,MATCH($F11,Matches!$B$4:$B$72,0),5)</f>
        <v>45459.75</v>
      </c>
      <c r="C11" s="588">
        <f>INDEX(Matches!$B$4:$J$72,MATCH($F11,Matches!$B$4:$B$72,0),5)</f>
        <v>45459.75</v>
      </c>
      <c r="D11" s="589" t="str">
        <f>INDEX(Matches!$B$4:$J$72,MATCH($F11,Matches!$B$4:$B$72,0),8)</f>
        <v>Slovenia</v>
      </c>
      <c r="E11" s="589" t="str">
        <f>INDEX(Matches!$B$4:$J$72,MATCH($F11,Matches!$B$4:$B$72,0),9)</f>
        <v>Denmark</v>
      </c>
      <c r="F11" s="592">
        <v>6</v>
      </c>
      <c r="G11" s="591" t="str">
        <f>INDEX(Matches!$B$4:$J$72,MATCH($F11,Matches!$B$4:$B$72,0),2)</f>
        <v>C1</v>
      </c>
      <c r="H11" s="591" t="str">
        <f>INDEX(Matches!$B$4:$J$72,MATCH($F11,Matches!$B$4:$B$72,0),3)</f>
        <v>C2</v>
      </c>
      <c r="I11" s="713" t="str">
        <f>IFERROR(VLOOKUP($F11,Matches!$B$4:$H$58,7,0),"")</f>
        <v>Stuttgart</v>
      </c>
    </row>
    <row r="12" spans="1:12" x14ac:dyDescent="0.25">
      <c r="B12" s="587">
        <f>INDEX(Matches!$B$4:$J$72,MATCH($F12,Matches!$B$4:$B$72,0),5)</f>
        <v>45459.875</v>
      </c>
      <c r="C12" s="588">
        <f>INDEX(Matches!$B$4:$J$72,MATCH($F12,Matches!$B$4:$B$72,0),5)</f>
        <v>45459.875</v>
      </c>
      <c r="D12" s="589" t="str">
        <f>INDEX(Matches!$B$4:$J$72,MATCH($F12,Matches!$B$4:$B$72,0),8)</f>
        <v>Serbia</v>
      </c>
      <c r="E12" s="589" t="str">
        <f>INDEX(Matches!$B$4:$J$72,MATCH($F12,Matches!$B$4:$B$72,0),9)</f>
        <v>England</v>
      </c>
      <c r="F12" s="592">
        <v>5</v>
      </c>
      <c r="G12" s="591" t="str">
        <f>INDEX(Matches!$B$4:$J$72,MATCH($F12,Matches!$B$4:$B$72,0),2)</f>
        <v>C3</v>
      </c>
      <c r="H12" s="591" t="str">
        <f>INDEX(Matches!$B$4:$J$72,MATCH($F12,Matches!$B$4:$B$72,0),3)</f>
        <v>C4</v>
      </c>
      <c r="I12" s="713" t="str">
        <f>IFERROR(VLOOKUP($F12,Matches!$B$4:$H$58,7,0),"")</f>
        <v>Gelsenkirchen</v>
      </c>
      <c r="K12" s="1025" t="str">
        <f>Language!$E$163</f>
        <v>The first favorite is also highlighted on the 'EURO' spreadsheet.</v>
      </c>
      <c r="L12" s="1025"/>
    </row>
    <row r="13" spans="1:12" x14ac:dyDescent="0.25">
      <c r="B13" s="593"/>
      <c r="C13" s="594"/>
      <c r="D13" s="595"/>
      <c r="E13" s="595"/>
      <c r="F13" s="596"/>
      <c r="G13" s="597"/>
      <c r="H13" s="597"/>
      <c r="I13" s="714"/>
      <c r="K13" s="1025"/>
      <c r="L13" s="1025"/>
    </row>
    <row r="14" spans="1:12" x14ac:dyDescent="0.25">
      <c r="B14" s="587">
        <f>INDEX(Matches!$B$4:$J$72,MATCH($F14,Matches!$B$4:$B$72,0),5)</f>
        <v>45460.625</v>
      </c>
      <c r="C14" s="588">
        <f>INDEX(Matches!$B$4:$J$72,MATCH($F14,Matches!$B$4:$B$72,0),5)</f>
        <v>45460.625</v>
      </c>
      <c r="D14" s="589" t="str">
        <f>INDEX(Matches!$B$4:$J$72,MATCH($F14,Matches!$B$4:$B$72,0),8)</f>
        <v>Romania</v>
      </c>
      <c r="E14" s="589" t="str">
        <f>INDEX(Matches!$B$4:$J$72,MATCH($F14,Matches!$B$4:$B$72,0),9)</f>
        <v>Ukraine</v>
      </c>
      <c r="F14" s="592">
        <v>10</v>
      </c>
      <c r="G14" s="591" t="str">
        <f>INDEX(Matches!$B$4:$J$72,MATCH($F14,Matches!$B$4:$B$72,0),2)</f>
        <v>E3</v>
      </c>
      <c r="H14" s="591" t="str">
        <f>INDEX(Matches!$B$4:$J$72,MATCH($F14,Matches!$B$4:$B$72,0),3)</f>
        <v>E4</v>
      </c>
      <c r="I14" s="713" t="str">
        <f>IFERROR(VLOOKUP($F14,Matches!$B$4:$H$58,7,0),"")</f>
        <v>Munich</v>
      </c>
      <c r="K14" s="1025"/>
      <c r="L14" s="1025"/>
    </row>
    <row r="15" spans="1:12" x14ac:dyDescent="0.25">
      <c r="B15" s="587">
        <f>INDEX(Matches!$B$4:$J$72,MATCH($F15,Matches!$B$4:$B$72,0),5)</f>
        <v>45460.75</v>
      </c>
      <c r="C15" s="588">
        <f>INDEX(Matches!$B$4:$J$72,MATCH($F15,Matches!$B$4:$B$72,0),5)</f>
        <v>45460.75</v>
      </c>
      <c r="D15" s="589" t="str">
        <f>INDEX(Matches!$B$4:$J$72,MATCH($F15,Matches!$B$4:$B$72,0),8)</f>
        <v>Belgium</v>
      </c>
      <c r="E15" s="589" t="str">
        <f>INDEX(Matches!$B$4:$J$72,MATCH($F15,Matches!$B$4:$B$72,0),9)</f>
        <v>Slovakia</v>
      </c>
      <c r="F15" s="592">
        <v>9</v>
      </c>
      <c r="G15" s="591" t="str">
        <f>INDEX(Matches!$B$4:$J$72,MATCH($F15,Matches!$B$4:$B$72,0),2)</f>
        <v>E1</v>
      </c>
      <c r="H15" s="591" t="str">
        <f>INDEX(Matches!$B$4:$J$72,MATCH($F15,Matches!$B$4:$B$72,0),3)</f>
        <v>E2</v>
      </c>
      <c r="I15" s="713" t="str">
        <f>IFERROR(VLOOKUP($F15,Matches!$B$4:$H$58,7,0),"")</f>
        <v>Frankfurt</v>
      </c>
      <c r="K15" s="1025"/>
      <c r="L15" s="1025"/>
    </row>
    <row r="16" spans="1:12" x14ac:dyDescent="0.25">
      <c r="B16" s="587">
        <f>INDEX(Matches!$B$4:$J$72,MATCH($F16,Matches!$B$4:$B$72,0),5)</f>
        <v>45460.875</v>
      </c>
      <c r="C16" s="588">
        <f>INDEX(Matches!$B$4:$J$72,MATCH($F16,Matches!$B$4:$B$72,0),5)</f>
        <v>45460.875</v>
      </c>
      <c r="D16" s="589" t="str">
        <f>INDEX(Matches!$B$4:$J$72,MATCH($F16,Matches!$B$4:$B$72,0),8)</f>
        <v>Austria</v>
      </c>
      <c r="E16" s="589" t="str">
        <f>INDEX(Matches!$B$4:$J$72,MATCH($F16,Matches!$B$4:$B$72,0),9)</f>
        <v>France</v>
      </c>
      <c r="F16" s="592">
        <v>8</v>
      </c>
      <c r="G16" s="591" t="str">
        <f>INDEX(Matches!$B$4:$J$72,MATCH($F16,Matches!$B$4:$B$72,0),2)</f>
        <v>D3</v>
      </c>
      <c r="H16" s="591" t="str">
        <f>INDEX(Matches!$B$4:$J$72,MATCH($F16,Matches!$B$4:$B$72,0),3)</f>
        <v>D4</v>
      </c>
      <c r="I16" s="713" t="str">
        <f>IFERROR(VLOOKUP($F16,Matches!$B$4:$H$58,7,0),"")</f>
        <v>Dusseldorf</v>
      </c>
    </row>
    <row r="17" spans="2:9" x14ac:dyDescent="0.25">
      <c r="B17" s="593"/>
      <c r="C17" s="594"/>
      <c r="D17" s="595"/>
      <c r="E17" s="595"/>
      <c r="F17" s="596"/>
      <c r="G17" s="597"/>
      <c r="H17" s="597"/>
      <c r="I17" s="714"/>
    </row>
    <row r="18" spans="2:9" x14ac:dyDescent="0.25">
      <c r="B18" s="587">
        <f>INDEX(Matches!$B$4:$J$72,MATCH($F18,Matches!$B$4:$B$72,0),5)</f>
        <v>45461.75</v>
      </c>
      <c r="C18" s="588">
        <f>INDEX(Matches!$B$4:$J$72,MATCH($F18,Matches!$B$4:$B$72,0),5)</f>
        <v>45461.75</v>
      </c>
      <c r="D18" s="589" t="str">
        <f>INDEX(Matches!$B$4:$J$72,MATCH($F18,Matches!$B$4:$B$72,0),8)</f>
        <v>Türkiye</v>
      </c>
      <c r="E18" s="589" t="str">
        <f>INDEX(Matches!$B$4:$J$72,MATCH($F18,Matches!$B$4:$B$72,0),9)</f>
        <v>Georgia</v>
      </c>
      <c r="F18" s="592">
        <v>11</v>
      </c>
      <c r="G18" s="591" t="str">
        <f>INDEX(Matches!$B$4:$J$72,MATCH($F18,Matches!$B$4:$B$72,0),2)</f>
        <v>F1</v>
      </c>
      <c r="H18" s="591" t="str">
        <f>INDEX(Matches!$B$4:$J$72,MATCH($F18,Matches!$B$4:$B$72,0),3)</f>
        <v>F2</v>
      </c>
      <c r="I18" s="713" t="str">
        <f>IFERROR(VLOOKUP($F18,Matches!$B$4:$H$58,7,0),"")</f>
        <v>Dortmund</v>
      </c>
    </row>
    <row r="19" spans="2:9" x14ac:dyDescent="0.25">
      <c r="B19" s="587">
        <f>INDEX(Matches!$B$4:$J$72,MATCH($F19,Matches!$B$4:$B$72,0),5)</f>
        <v>45461.875</v>
      </c>
      <c r="C19" s="588">
        <f>INDEX(Matches!$B$4:$J$72,MATCH($F19,Matches!$B$4:$B$72,0),5)</f>
        <v>45461.875</v>
      </c>
      <c r="D19" s="589" t="str">
        <f>INDEX(Matches!$B$4:$J$72,MATCH($F19,Matches!$B$4:$B$72,0),8)</f>
        <v>Portugal</v>
      </c>
      <c r="E19" s="589" t="str">
        <f>INDEX(Matches!$B$4:$J$72,MATCH($F19,Matches!$B$4:$B$72,0),9)</f>
        <v>Czechia</v>
      </c>
      <c r="F19" s="592">
        <v>12</v>
      </c>
      <c r="G19" s="591" t="str">
        <f>INDEX(Matches!$B$4:$J$72,MATCH($F19,Matches!$B$4:$B$72,0),2)</f>
        <v>F3</v>
      </c>
      <c r="H19" s="591" t="str">
        <f>INDEX(Matches!$B$4:$J$72,MATCH($F19,Matches!$B$4:$B$72,0),3)</f>
        <v>F4</v>
      </c>
      <c r="I19" s="713" t="str">
        <f>IFERROR(VLOOKUP($F19,Matches!$B$4:$H$58,7,0),"")</f>
        <v>Leipzig</v>
      </c>
    </row>
    <row r="20" spans="2:9" x14ac:dyDescent="0.25">
      <c r="B20" s="593"/>
      <c r="C20" s="594"/>
      <c r="D20" s="595"/>
      <c r="E20" s="595"/>
      <c r="F20" s="596"/>
      <c r="G20" s="597"/>
      <c r="H20" s="597"/>
      <c r="I20" s="714"/>
    </row>
    <row r="21" spans="2:9" x14ac:dyDescent="0.25">
      <c r="B21" s="587">
        <f>INDEX(Matches!$B$4:$J$72,MATCH($F21,Matches!$B$4:$B$72,0),5)</f>
        <v>45462.625</v>
      </c>
      <c r="C21" s="588">
        <f>INDEX(Matches!$B$4:$J$72,MATCH($F21,Matches!$B$4:$B$72,0),5)</f>
        <v>45462.625</v>
      </c>
      <c r="D21" s="589" t="str">
        <f>INDEX(Matches!$B$4:$J$72,MATCH($F21,Matches!$B$4:$B$72,0),8)</f>
        <v>Croatia</v>
      </c>
      <c r="E21" s="589" t="str">
        <f>INDEX(Matches!$B$4:$J$72,MATCH($F21,Matches!$B$4:$B$72,0),9)</f>
        <v>Albania</v>
      </c>
      <c r="F21" s="592">
        <v>15</v>
      </c>
      <c r="G21" s="591" t="str">
        <f>INDEX(Matches!$B$4:$J$72,MATCH($F21,Matches!$B$4:$B$72,0),2)</f>
        <v>B2</v>
      </c>
      <c r="H21" s="591" t="str">
        <f>INDEX(Matches!$B$4:$J$72,MATCH($F21,Matches!$B$4:$B$72,0),3)</f>
        <v>B4</v>
      </c>
      <c r="I21" s="713" t="str">
        <f>IFERROR(VLOOKUP($F21,Matches!$B$4:$H$58,7,0),"")</f>
        <v>Hamburg</v>
      </c>
    </row>
    <row r="22" spans="2:9" x14ac:dyDescent="0.25">
      <c r="B22" s="587">
        <f>INDEX(Matches!$B$4:$J$72,MATCH($F22,Matches!$B$4:$B$72,0),5)</f>
        <v>45462.75</v>
      </c>
      <c r="C22" s="588">
        <f>INDEX(Matches!$B$4:$J$72,MATCH($F22,Matches!$B$4:$B$72,0),5)</f>
        <v>45462.75</v>
      </c>
      <c r="D22" s="589" t="str">
        <f>INDEX(Matches!$B$4:$J$72,MATCH($F22,Matches!$B$4:$B$72,0),8)</f>
        <v>Germany</v>
      </c>
      <c r="E22" s="589" t="str">
        <f>INDEX(Matches!$B$4:$J$72,MATCH($F22,Matches!$B$4:$B$72,0),9)</f>
        <v>Hungary</v>
      </c>
      <c r="F22" s="592">
        <v>14</v>
      </c>
      <c r="G22" s="591" t="str">
        <f>INDEX(Matches!$B$4:$J$72,MATCH($F22,Matches!$B$4:$B$72,0),2)</f>
        <v>A1</v>
      </c>
      <c r="H22" s="591" t="str">
        <f>INDEX(Matches!$B$4:$J$72,MATCH($F22,Matches!$B$4:$B$72,0),3)</f>
        <v>A3</v>
      </c>
      <c r="I22" s="713" t="str">
        <f>IFERROR(VLOOKUP($F22,Matches!$B$4:$H$58,7,0),"")</f>
        <v>Stuttgart</v>
      </c>
    </row>
    <row r="23" spans="2:9" x14ac:dyDescent="0.25">
      <c r="B23" s="587">
        <f>INDEX(Matches!$B$4:$J$72,MATCH($F23,Matches!$B$4:$B$72,0),5)</f>
        <v>45462.875</v>
      </c>
      <c r="C23" s="588">
        <f>INDEX(Matches!$B$4:$J$72,MATCH($F23,Matches!$B$4:$B$72,0),5)</f>
        <v>45462.875</v>
      </c>
      <c r="D23" s="589" t="str">
        <f>INDEX(Matches!$B$4:$J$72,MATCH($F23,Matches!$B$4:$B$72,0),8)</f>
        <v>Scotland</v>
      </c>
      <c r="E23" s="589" t="str">
        <f>INDEX(Matches!$B$4:$J$72,MATCH($F23,Matches!$B$4:$B$72,0),9)</f>
        <v>Switzerland</v>
      </c>
      <c r="F23" s="592">
        <v>13</v>
      </c>
      <c r="G23" s="591" t="str">
        <f>INDEX(Matches!$B$4:$J$72,MATCH($F23,Matches!$B$4:$B$72,0),2)</f>
        <v>A2</v>
      </c>
      <c r="H23" s="591" t="str">
        <f>INDEX(Matches!$B$4:$J$72,MATCH($F23,Matches!$B$4:$B$72,0),3)</f>
        <v>A4</v>
      </c>
      <c r="I23" s="713" t="str">
        <f>IFERROR(VLOOKUP($F23,Matches!$B$4:$H$58,7,0),"")</f>
        <v>Cologne</v>
      </c>
    </row>
    <row r="24" spans="2:9" x14ac:dyDescent="0.25">
      <c r="B24" s="593"/>
      <c r="C24" s="594"/>
      <c r="D24" s="595"/>
      <c r="E24" s="595"/>
      <c r="F24" s="596"/>
      <c r="G24" s="597"/>
      <c r="H24" s="597"/>
      <c r="I24" s="714"/>
    </row>
    <row r="25" spans="2:9" x14ac:dyDescent="0.25">
      <c r="B25" s="587">
        <f>INDEX(Matches!$B$4:$J$72,MATCH($F25,Matches!$B$4:$B$72,0),5)</f>
        <v>45463.625</v>
      </c>
      <c r="C25" s="588">
        <f>INDEX(Matches!$B$4:$J$72,MATCH($F25,Matches!$B$4:$B$72,0),5)</f>
        <v>45463.625</v>
      </c>
      <c r="D25" s="589" t="str">
        <f>INDEX(Matches!$B$4:$J$72,MATCH($F25,Matches!$B$4:$B$72,0),8)</f>
        <v>Slovenia</v>
      </c>
      <c r="E25" s="589" t="str">
        <f>INDEX(Matches!$B$4:$J$72,MATCH($F25,Matches!$B$4:$B$72,0),9)</f>
        <v>Serbia</v>
      </c>
      <c r="F25" s="592">
        <v>18</v>
      </c>
      <c r="G25" s="591" t="str">
        <f>INDEX(Matches!$B$4:$J$72,MATCH($F25,Matches!$B$4:$B$72,0),2)</f>
        <v>C1</v>
      </c>
      <c r="H25" s="591" t="str">
        <f>INDEX(Matches!$B$4:$J$72,MATCH($F25,Matches!$B$4:$B$72,0),3)</f>
        <v>C3</v>
      </c>
      <c r="I25" s="713" t="str">
        <f>IFERROR(VLOOKUP($F25,Matches!$B$4:$H$58,7,0),"")</f>
        <v>Munich</v>
      </c>
    </row>
    <row r="26" spans="2:9" x14ac:dyDescent="0.25">
      <c r="B26" s="587">
        <f>INDEX(Matches!$B$4:$J$72,MATCH($F26,Matches!$B$4:$B$72,0),5)</f>
        <v>45463.75</v>
      </c>
      <c r="C26" s="588">
        <f>INDEX(Matches!$B$4:$J$72,MATCH($F26,Matches!$B$4:$B$72,0),5)</f>
        <v>45463.75</v>
      </c>
      <c r="D26" s="589" t="str">
        <f>INDEX(Matches!$B$4:$J$72,MATCH($F26,Matches!$B$4:$B$72,0),8)</f>
        <v>Denmark</v>
      </c>
      <c r="E26" s="589" t="str">
        <f>INDEX(Matches!$B$4:$J$72,MATCH($F26,Matches!$B$4:$B$72,0),9)</f>
        <v>England</v>
      </c>
      <c r="F26" s="592">
        <v>17</v>
      </c>
      <c r="G26" s="591" t="str">
        <f>INDEX(Matches!$B$4:$J$72,MATCH($F26,Matches!$B$4:$B$72,0),2)</f>
        <v>C2</v>
      </c>
      <c r="H26" s="591" t="str">
        <f>INDEX(Matches!$B$4:$J$72,MATCH($F26,Matches!$B$4:$B$72,0),3)</f>
        <v>C4</v>
      </c>
      <c r="I26" s="713" t="str">
        <f>IFERROR(VLOOKUP($F26,Matches!$B$4:$H$58,7,0),"")</f>
        <v>Frankfurt</v>
      </c>
    </row>
    <row r="27" spans="2:9" x14ac:dyDescent="0.25">
      <c r="B27" s="587">
        <f>INDEX(Matches!$B$4:$J$72,MATCH($F27,Matches!$B$4:$B$72,0),5)</f>
        <v>45463.875</v>
      </c>
      <c r="C27" s="588">
        <f>INDEX(Matches!$B$4:$J$72,MATCH($F27,Matches!$B$4:$B$72,0),5)</f>
        <v>45463.875</v>
      </c>
      <c r="D27" s="589" t="str">
        <f>INDEX(Matches!$B$4:$J$72,MATCH($F27,Matches!$B$4:$B$72,0),8)</f>
        <v>Spain</v>
      </c>
      <c r="E27" s="589" t="str">
        <f>INDEX(Matches!$B$4:$J$72,MATCH($F27,Matches!$B$4:$B$72,0),9)</f>
        <v>Italy</v>
      </c>
      <c r="F27" s="592">
        <v>16</v>
      </c>
      <c r="G27" s="591" t="str">
        <f>INDEX(Matches!$B$4:$J$72,MATCH($F27,Matches!$B$4:$B$72,0),2)</f>
        <v>B1</v>
      </c>
      <c r="H27" s="591" t="str">
        <f>INDEX(Matches!$B$4:$J$72,MATCH($F27,Matches!$B$4:$B$72,0),3)</f>
        <v>B3</v>
      </c>
      <c r="I27" s="713" t="str">
        <f>IFERROR(VLOOKUP($F27,Matches!$B$4:$H$58,7,0),"")</f>
        <v>Gelsenkirchen</v>
      </c>
    </row>
    <row r="28" spans="2:9" x14ac:dyDescent="0.25">
      <c r="B28" s="593"/>
      <c r="C28" s="594"/>
      <c r="D28" s="595"/>
      <c r="E28" s="595"/>
      <c r="F28" s="596"/>
      <c r="G28" s="597"/>
      <c r="H28" s="597"/>
      <c r="I28" s="714"/>
    </row>
    <row r="29" spans="2:9" x14ac:dyDescent="0.25">
      <c r="B29" s="587">
        <f>INDEX(Matches!$B$4:$J$72,MATCH($F29,Matches!$B$4:$B$72,0),5)</f>
        <v>45464.625</v>
      </c>
      <c r="C29" s="588">
        <f>INDEX(Matches!$B$4:$J$72,MATCH($F29,Matches!$B$4:$B$72,0),5)</f>
        <v>45464.625</v>
      </c>
      <c r="D29" s="589" t="str">
        <f>INDEX(Matches!$B$4:$J$72,MATCH($F29,Matches!$B$4:$B$72,0),8)</f>
        <v>Slovakia</v>
      </c>
      <c r="E29" s="589" t="str">
        <f>INDEX(Matches!$B$4:$J$72,MATCH($F29,Matches!$B$4:$B$72,0),9)</f>
        <v>Ukraine</v>
      </c>
      <c r="F29" s="592">
        <v>21</v>
      </c>
      <c r="G29" s="591" t="str">
        <f>INDEX(Matches!$B$4:$J$72,MATCH($F29,Matches!$B$4:$B$72,0),2)</f>
        <v>E2</v>
      </c>
      <c r="H29" s="591" t="str">
        <f>INDEX(Matches!$B$4:$J$72,MATCH($F29,Matches!$B$4:$B$72,0),3)</f>
        <v>E4</v>
      </c>
      <c r="I29" s="713" t="str">
        <f>IFERROR(VLOOKUP($F29,Matches!$B$4:$H$58,7,0),"")</f>
        <v>Dusseldorf</v>
      </c>
    </row>
    <row r="30" spans="2:9" x14ac:dyDescent="0.25">
      <c r="B30" s="587">
        <f>INDEX(Matches!$B$4:$J$72,MATCH($F30,Matches!$B$4:$B$72,0),5)</f>
        <v>45464.75</v>
      </c>
      <c r="C30" s="588">
        <f>INDEX(Matches!$B$4:$J$72,MATCH($F30,Matches!$B$4:$B$72,0),5)</f>
        <v>45464.75</v>
      </c>
      <c r="D30" s="589" t="str">
        <f>INDEX(Matches!$B$4:$J$72,MATCH($F30,Matches!$B$4:$B$72,0),8)</f>
        <v>Poland</v>
      </c>
      <c r="E30" s="589" t="str">
        <f>INDEX(Matches!$B$4:$J$72,MATCH($F30,Matches!$B$4:$B$72,0),9)</f>
        <v>Austria</v>
      </c>
      <c r="F30" s="592">
        <v>19</v>
      </c>
      <c r="G30" s="591" t="str">
        <f>INDEX(Matches!$B$4:$J$72,MATCH($F30,Matches!$B$4:$B$72,0),2)</f>
        <v>D1</v>
      </c>
      <c r="H30" s="591" t="str">
        <f>INDEX(Matches!$B$4:$J$72,MATCH($F30,Matches!$B$4:$B$72,0),3)</f>
        <v>D3</v>
      </c>
      <c r="I30" s="713" t="str">
        <f>IFERROR(VLOOKUP($F30,Matches!$B$4:$H$58,7,0),"")</f>
        <v>Berlin</v>
      </c>
    </row>
    <row r="31" spans="2:9" x14ac:dyDescent="0.25">
      <c r="B31" s="587">
        <f>INDEX(Matches!$B$4:$J$72,MATCH($F31,Matches!$B$4:$B$72,0),5)</f>
        <v>45464.875</v>
      </c>
      <c r="C31" s="588">
        <f>INDEX(Matches!$B$4:$J$72,MATCH($F31,Matches!$B$4:$B$72,0),5)</f>
        <v>45464.875</v>
      </c>
      <c r="D31" s="589" t="str">
        <f>INDEX(Matches!$B$4:$J$72,MATCH($F31,Matches!$B$4:$B$72,0),8)</f>
        <v>Netherlands</v>
      </c>
      <c r="E31" s="589" t="str">
        <f>INDEX(Matches!$B$4:$J$72,MATCH($F31,Matches!$B$4:$B$72,0),9)</f>
        <v>France</v>
      </c>
      <c r="F31" s="592">
        <v>20</v>
      </c>
      <c r="G31" s="591" t="str">
        <f>INDEX(Matches!$B$4:$J$72,MATCH($F31,Matches!$B$4:$B$72,0),2)</f>
        <v>D2</v>
      </c>
      <c r="H31" s="591" t="str">
        <f>INDEX(Matches!$B$4:$J$72,MATCH($F31,Matches!$B$4:$B$72,0),3)</f>
        <v>D4</v>
      </c>
      <c r="I31" s="713" t="str">
        <f>IFERROR(VLOOKUP($F31,Matches!$B$4:$H$58,7,0),"")</f>
        <v>Leipzig</v>
      </c>
    </row>
    <row r="32" spans="2:9" x14ac:dyDescent="0.25">
      <c r="B32" s="593"/>
      <c r="C32" s="594"/>
      <c r="D32" s="595"/>
      <c r="E32" s="595"/>
      <c r="F32" s="596"/>
      <c r="G32" s="597"/>
      <c r="H32" s="597"/>
      <c r="I32" s="714"/>
    </row>
    <row r="33" spans="2:9" x14ac:dyDescent="0.25">
      <c r="B33" s="587">
        <f>INDEX(Matches!$B$4:$J$72,MATCH($F33,Matches!$B$4:$B$72,0),5)</f>
        <v>45465.625</v>
      </c>
      <c r="C33" s="588">
        <f>INDEX(Matches!$B$4:$J$72,MATCH($F33,Matches!$B$4:$B$72,0),5)</f>
        <v>45465.625</v>
      </c>
      <c r="D33" s="589" t="str">
        <f>INDEX(Matches!$B$4:$J$72,MATCH($F33,Matches!$B$4:$B$72,0),8)</f>
        <v>Georgia</v>
      </c>
      <c r="E33" s="589" t="str">
        <f>INDEX(Matches!$B$4:$J$72,MATCH($F33,Matches!$B$4:$B$72,0),9)</f>
        <v>Czechia</v>
      </c>
      <c r="F33" s="592">
        <v>24</v>
      </c>
      <c r="G33" s="591" t="str">
        <f>INDEX(Matches!$B$4:$J$72,MATCH($F33,Matches!$B$4:$B$72,0),2)</f>
        <v>F2</v>
      </c>
      <c r="H33" s="591" t="str">
        <f>INDEX(Matches!$B$4:$J$72,MATCH($F33,Matches!$B$4:$B$72,0),3)</f>
        <v>F4</v>
      </c>
      <c r="I33" s="713" t="str">
        <f>IFERROR(VLOOKUP($F33,Matches!$B$4:$H$58,7,0),"")</f>
        <v>Hamburg</v>
      </c>
    </row>
    <row r="34" spans="2:9" x14ac:dyDescent="0.25">
      <c r="B34" s="587">
        <f>INDEX(Matches!$B$4:$J$72,MATCH($F34,Matches!$B$4:$B$72,0),5)</f>
        <v>45465.75</v>
      </c>
      <c r="C34" s="588">
        <f>INDEX(Matches!$B$4:$J$72,MATCH($F34,Matches!$B$4:$B$72,0),5)</f>
        <v>45465.75</v>
      </c>
      <c r="D34" s="589" t="str">
        <f>INDEX(Matches!$B$4:$J$72,MATCH($F34,Matches!$B$4:$B$72,0),8)</f>
        <v>Türkiye</v>
      </c>
      <c r="E34" s="589" t="str">
        <f>INDEX(Matches!$B$4:$J$72,MATCH($F34,Matches!$B$4:$B$72,0),9)</f>
        <v>Portugal</v>
      </c>
      <c r="F34" s="592">
        <v>23</v>
      </c>
      <c r="G34" s="591" t="str">
        <f>INDEX(Matches!$B$4:$J$72,MATCH($F34,Matches!$B$4:$B$72,0),2)</f>
        <v>F1</v>
      </c>
      <c r="H34" s="591" t="str">
        <f>INDEX(Matches!$B$4:$J$72,MATCH($F34,Matches!$B$4:$B$72,0),3)</f>
        <v>F3</v>
      </c>
      <c r="I34" s="713" t="str">
        <f>IFERROR(VLOOKUP($F34,Matches!$B$4:$H$58,7,0),"")</f>
        <v>Dortmund</v>
      </c>
    </row>
    <row r="35" spans="2:9" x14ac:dyDescent="0.25">
      <c r="B35" s="587">
        <f>INDEX(Matches!$B$4:$J$72,MATCH($F35,Matches!$B$4:$B$72,0),5)</f>
        <v>45465.875</v>
      </c>
      <c r="C35" s="588">
        <f>INDEX(Matches!$B$4:$J$72,MATCH($F35,Matches!$B$4:$B$72,0),5)</f>
        <v>45465.875</v>
      </c>
      <c r="D35" s="589" t="str">
        <f>INDEX(Matches!$B$4:$J$72,MATCH($F35,Matches!$B$4:$B$72,0),8)</f>
        <v>Belgium</v>
      </c>
      <c r="E35" s="589" t="str">
        <f>INDEX(Matches!$B$4:$J$72,MATCH($F35,Matches!$B$4:$B$72,0),9)</f>
        <v>Romania</v>
      </c>
      <c r="F35" s="592">
        <v>22</v>
      </c>
      <c r="G35" s="591" t="str">
        <f>INDEX(Matches!$B$4:$J$72,MATCH($F35,Matches!$B$4:$B$72,0),2)</f>
        <v>E1</v>
      </c>
      <c r="H35" s="591" t="str">
        <f>INDEX(Matches!$B$4:$J$72,MATCH($F35,Matches!$B$4:$B$72,0),3)</f>
        <v>E3</v>
      </c>
      <c r="I35" s="713" t="str">
        <f>IFERROR(VLOOKUP($F35,Matches!$B$4:$H$58,7,0),"")</f>
        <v>Cologne</v>
      </c>
    </row>
    <row r="36" spans="2:9" x14ac:dyDescent="0.25">
      <c r="B36" s="593"/>
      <c r="C36" s="594"/>
      <c r="D36" s="595"/>
      <c r="E36" s="595"/>
      <c r="F36" s="596"/>
      <c r="G36" s="597"/>
      <c r="H36" s="597"/>
      <c r="I36" s="714"/>
    </row>
    <row r="37" spans="2:9" x14ac:dyDescent="0.25">
      <c r="B37" s="587">
        <f>INDEX(Matches!$B$4:$J$72,MATCH($F37,Matches!$B$4:$B$72,0),5)</f>
        <v>45466.875</v>
      </c>
      <c r="C37" s="588">
        <f>INDEX(Matches!$B$4:$J$72,MATCH($F37,Matches!$B$4:$B$72,0),5)</f>
        <v>45466.875</v>
      </c>
      <c r="D37" s="589" t="str">
        <f>INDEX(Matches!$B$4:$J$72,MATCH($F37,Matches!$B$4:$B$72,0),8)</f>
        <v>Switzerland</v>
      </c>
      <c r="E37" s="589" t="str">
        <f>INDEX(Matches!$B$4:$J$72,MATCH($F37,Matches!$B$4:$B$72,0),9)</f>
        <v>Germany</v>
      </c>
      <c r="F37" s="592">
        <v>25</v>
      </c>
      <c r="G37" s="591" t="str">
        <f>INDEX(Matches!$B$4:$J$72,MATCH($F37,Matches!$B$4:$B$72,0),2)</f>
        <v>A4</v>
      </c>
      <c r="H37" s="591" t="str">
        <f>INDEX(Matches!$B$4:$J$72,MATCH($F37,Matches!$B$4:$B$72,0),3)</f>
        <v>A1</v>
      </c>
      <c r="I37" s="713" t="str">
        <f>IFERROR(VLOOKUP($F37,Matches!$B$4:$H$58,7,0),"")</f>
        <v>Frankfurt</v>
      </c>
    </row>
    <row r="38" spans="2:9" x14ac:dyDescent="0.25">
      <c r="B38" s="587">
        <f>INDEX(Matches!$B$4:$J$72,MATCH($F38,Matches!$B$4:$B$72,0),5)</f>
        <v>45466.875</v>
      </c>
      <c r="C38" s="588">
        <f>INDEX(Matches!$B$4:$J$72,MATCH($F38,Matches!$B$4:$B$72,0),5)</f>
        <v>45466.875</v>
      </c>
      <c r="D38" s="589" t="str">
        <f>INDEX(Matches!$B$4:$J$72,MATCH($F38,Matches!$B$4:$B$72,0),8)</f>
        <v>Scotland</v>
      </c>
      <c r="E38" s="589" t="str">
        <f>INDEX(Matches!$B$4:$J$72,MATCH($F38,Matches!$B$4:$B$72,0),9)</f>
        <v>Hungary</v>
      </c>
      <c r="F38" s="592">
        <v>26</v>
      </c>
      <c r="G38" s="591" t="str">
        <f>INDEX(Matches!$B$4:$J$72,MATCH($F38,Matches!$B$4:$B$72,0),2)</f>
        <v>A2</v>
      </c>
      <c r="H38" s="591" t="str">
        <f>INDEX(Matches!$B$4:$J$72,MATCH($F38,Matches!$B$4:$B$72,0),3)</f>
        <v>A3</v>
      </c>
      <c r="I38" s="713" t="str">
        <f>IFERROR(VLOOKUP($F38,Matches!$B$4:$H$58,7,0),"")</f>
        <v>Stuttgart</v>
      </c>
    </row>
    <row r="39" spans="2:9" x14ac:dyDescent="0.25">
      <c r="B39" s="593"/>
      <c r="C39" s="594"/>
      <c r="D39" s="595"/>
      <c r="E39" s="595"/>
      <c r="F39" s="596"/>
      <c r="G39" s="597"/>
      <c r="H39" s="597"/>
      <c r="I39" s="714"/>
    </row>
    <row r="40" spans="2:9" x14ac:dyDescent="0.25">
      <c r="B40" s="587">
        <f>INDEX(Matches!$B$4:$J$72,MATCH($F40,Matches!$B$4:$B$72,0),5)</f>
        <v>45467.875</v>
      </c>
      <c r="C40" s="588">
        <f>INDEX(Matches!$B$4:$J$72,MATCH($F40,Matches!$B$4:$B$72,0),5)</f>
        <v>45467.875</v>
      </c>
      <c r="D40" s="589" t="str">
        <f>INDEX(Matches!$B$4:$J$72,MATCH($F40,Matches!$B$4:$B$72,0),8)</f>
        <v>Albania</v>
      </c>
      <c r="E40" s="589" t="str">
        <f>INDEX(Matches!$B$4:$J$72,MATCH($F40,Matches!$B$4:$B$72,0),9)</f>
        <v>Spain</v>
      </c>
      <c r="F40" s="592">
        <v>27</v>
      </c>
      <c r="G40" s="591" t="str">
        <f>INDEX(Matches!$B$4:$J$72,MATCH($F40,Matches!$B$4:$B$72,0),2)</f>
        <v>B4</v>
      </c>
      <c r="H40" s="591" t="str">
        <f>INDEX(Matches!$B$4:$J$72,MATCH($F40,Matches!$B$4:$B$72,0),3)</f>
        <v>B1</v>
      </c>
      <c r="I40" s="713" t="str">
        <f>IFERROR(VLOOKUP($F40,Matches!$B$4:$H$58,7,0),"")</f>
        <v>Dusseldorf</v>
      </c>
    </row>
    <row r="41" spans="2:9" x14ac:dyDescent="0.25">
      <c r="B41" s="587">
        <f>INDEX(Matches!$B$4:$J$72,MATCH($F41,Matches!$B$4:$B$72,0),5)</f>
        <v>45467.875</v>
      </c>
      <c r="C41" s="588">
        <f>INDEX(Matches!$B$4:$J$72,MATCH($F41,Matches!$B$4:$B$72,0),5)</f>
        <v>45467.875</v>
      </c>
      <c r="D41" s="589" t="str">
        <f>INDEX(Matches!$B$4:$J$72,MATCH($F41,Matches!$B$4:$B$72,0),8)</f>
        <v>Croatia</v>
      </c>
      <c r="E41" s="589" t="str">
        <f>INDEX(Matches!$B$4:$J$72,MATCH($F41,Matches!$B$4:$B$72,0),9)</f>
        <v>Italy</v>
      </c>
      <c r="F41" s="592">
        <v>28</v>
      </c>
      <c r="G41" s="591" t="str">
        <f>INDEX(Matches!$B$4:$J$72,MATCH($F41,Matches!$B$4:$B$72,0),2)</f>
        <v>B2</v>
      </c>
      <c r="H41" s="591" t="str">
        <f>INDEX(Matches!$B$4:$J$72,MATCH($F41,Matches!$B$4:$B$72,0),3)</f>
        <v>B3</v>
      </c>
      <c r="I41" s="713" t="str">
        <f>IFERROR(VLOOKUP($F41,Matches!$B$4:$H$58,7,0),"")</f>
        <v>Leipzig</v>
      </c>
    </row>
    <row r="42" spans="2:9" x14ac:dyDescent="0.25">
      <c r="B42" s="593"/>
      <c r="C42" s="594"/>
      <c r="D42" s="595"/>
      <c r="E42" s="595"/>
      <c r="F42" s="596"/>
      <c r="G42" s="597"/>
      <c r="H42" s="597"/>
      <c r="I42" s="714"/>
    </row>
    <row r="43" spans="2:9" x14ac:dyDescent="0.25">
      <c r="B43" s="587">
        <f>INDEX(Matches!$B$4:$J$72,MATCH($F43,Matches!$B$4:$B$72,0),5)</f>
        <v>45468.75</v>
      </c>
      <c r="C43" s="588">
        <f>INDEX(Matches!$B$4:$J$72,MATCH($F43,Matches!$B$4:$B$72,0),5)</f>
        <v>45468.75</v>
      </c>
      <c r="D43" s="589" t="str">
        <f>INDEX(Matches!$B$4:$J$72,MATCH($F43,Matches!$B$4:$B$72,0),8)</f>
        <v>Netherlands</v>
      </c>
      <c r="E43" s="589" t="str">
        <f>INDEX(Matches!$B$4:$J$72,MATCH($F43,Matches!$B$4:$B$72,0),9)</f>
        <v>Austria</v>
      </c>
      <c r="F43" s="592">
        <v>31</v>
      </c>
      <c r="G43" s="591" t="str">
        <f>INDEX(Matches!$B$4:$J$72,MATCH($F43,Matches!$B$4:$B$72,0),2)</f>
        <v>D2</v>
      </c>
      <c r="H43" s="591" t="str">
        <f>INDEX(Matches!$B$4:$J$72,MATCH($F43,Matches!$B$4:$B$72,0),3)</f>
        <v>D3</v>
      </c>
      <c r="I43" s="713" t="str">
        <f>IFERROR(VLOOKUP($F43,Matches!$B$4:$H$58,7,0),"")</f>
        <v>Berlin</v>
      </c>
    </row>
    <row r="44" spans="2:9" x14ac:dyDescent="0.25">
      <c r="B44" s="587">
        <f>INDEX(Matches!$B$4:$J$72,MATCH($F44,Matches!$B$4:$B$72,0),5)</f>
        <v>45468.75</v>
      </c>
      <c r="C44" s="588">
        <f>INDEX(Matches!$B$4:$J$72,MATCH($F44,Matches!$B$4:$B$72,0),5)</f>
        <v>45468.75</v>
      </c>
      <c r="D44" s="589" t="str">
        <f>INDEX(Matches!$B$4:$J$72,MATCH($F44,Matches!$B$4:$B$72,0),8)</f>
        <v>France</v>
      </c>
      <c r="E44" s="589" t="str">
        <f>INDEX(Matches!$B$4:$J$72,MATCH($F44,Matches!$B$4:$B$72,0),9)</f>
        <v>Poland</v>
      </c>
      <c r="F44" s="592">
        <v>32</v>
      </c>
      <c r="G44" s="591" t="str">
        <f>INDEX(Matches!$B$4:$J$72,MATCH($F44,Matches!$B$4:$B$72,0),2)</f>
        <v>D4</v>
      </c>
      <c r="H44" s="591" t="str">
        <f>INDEX(Matches!$B$4:$J$72,MATCH($F44,Matches!$B$4:$B$72,0),3)</f>
        <v>D1</v>
      </c>
      <c r="I44" s="713" t="str">
        <f>IFERROR(VLOOKUP($F44,Matches!$B$4:$H$58,7,0),"")</f>
        <v>Dortmund</v>
      </c>
    </row>
    <row r="45" spans="2:9" x14ac:dyDescent="0.25">
      <c r="B45" s="587">
        <f>INDEX(Matches!$B$4:$J$72,MATCH($F45,Matches!$B$4:$B$72,0),5)</f>
        <v>45468.875</v>
      </c>
      <c r="C45" s="588">
        <f>INDEX(Matches!$B$4:$J$72,MATCH($F45,Matches!$B$4:$B$72,0),5)</f>
        <v>45468.875</v>
      </c>
      <c r="D45" s="589" t="str">
        <f>INDEX(Matches!$B$4:$J$72,MATCH($F45,Matches!$B$4:$B$72,0),8)</f>
        <v>England</v>
      </c>
      <c r="E45" s="589" t="str">
        <f>INDEX(Matches!$B$4:$J$72,MATCH($F45,Matches!$B$4:$B$72,0),9)</f>
        <v>Slovenia</v>
      </c>
      <c r="F45" s="592">
        <v>29</v>
      </c>
      <c r="G45" s="591" t="str">
        <f>INDEX(Matches!$B$4:$J$72,MATCH($F45,Matches!$B$4:$B$72,0),2)</f>
        <v>C4</v>
      </c>
      <c r="H45" s="591" t="str">
        <f>INDEX(Matches!$B$4:$J$72,MATCH($F45,Matches!$B$4:$B$72,0),3)</f>
        <v>C1</v>
      </c>
      <c r="I45" s="713" t="str">
        <f>IFERROR(VLOOKUP($F45,Matches!$B$4:$H$58,7,0),"")</f>
        <v>Cologne</v>
      </c>
    </row>
    <row r="46" spans="2:9" x14ac:dyDescent="0.25">
      <c r="B46" s="587">
        <f>INDEX(Matches!$B$4:$J$72,MATCH($F46,Matches!$B$4:$B$72,0),5)</f>
        <v>45468.875</v>
      </c>
      <c r="C46" s="588">
        <f>INDEX(Matches!$B$4:$J$72,MATCH($F46,Matches!$B$4:$B$72,0),5)</f>
        <v>45468.875</v>
      </c>
      <c r="D46" s="589" t="str">
        <f>INDEX(Matches!$B$4:$J$72,MATCH($F46,Matches!$B$4:$B$72,0),8)</f>
        <v>Denmark</v>
      </c>
      <c r="E46" s="589" t="str">
        <f>INDEX(Matches!$B$4:$J$72,MATCH($F46,Matches!$B$4:$B$72,0),9)</f>
        <v>Serbia</v>
      </c>
      <c r="F46" s="592">
        <v>30</v>
      </c>
      <c r="G46" s="591" t="str">
        <f>INDEX(Matches!$B$4:$J$72,MATCH($F46,Matches!$B$4:$B$72,0),2)</f>
        <v>C2</v>
      </c>
      <c r="H46" s="591" t="str">
        <f>INDEX(Matches!$B$4:$J$72,MATCH($F46,Matches!$B$4:$B$72,0),3)</f>
        <v>C3</v>
      </c>
      <c r="I46" s="713" t="str">
        <f>IFERROR(VLOOKUP($F46,Matches!$B$4:$H$58,7,0),"")</f>
        <v>Munich</v>
      </c>
    </row>
    <row r="47" spans="2:9" x14ac:dyDescent="0.25">
      <c r="B47" s="593"/>
      <c r="C47" s="594"/>
      <c r="D47" s="595"/>
      <c r="E47" s="595"/>
      <c r="F47" s="596"/>
      <c r="G47" s="597"/>
      <c r="H47" s="597"/>
      <c r="I47" s="714"/>
    </row>
    <row r="48" spans="2:9" x14ac:dyDescent="0.25">
      <c r="B48" s="587">
        <f>INDEX(Matches!$B$4:$J$72,MATCH($F48,Matches!$B$4:$B$72,0),5)</f>
        <v>45469.75</v>
      </c>
      <c r="C48" s="588">
        <f>INDEX(Matches!$B$4:$J$72,MATCH($F48,Matches!$B$4:$B$72,0),5)</f>
        <v>45469.75</v>
      </c>
      <c r="D48" s="589" t="str">
        <f>INDEX(Matches!$B$4:$J$72,MATCH($F48,Matches!$B$4:$B$72,0),8)</f>
        <v>Slovakia</v>
      </c>
      <c r="E48" s="589" t="str">
        <f>INDEX(Matches!$B$4:$J$72,MATCH($F48,Matches!$B$4:$B$72,0),9)</f>
        <v>Romania</v>
      </c>
      <c r="F48" s="592">
        <v>33</v>
      </c>
      <c r="G48" s="591" t="str">
        <f>INDEX(Matches!$B$4:$J$72,MATCH($F48,Matches!$B$4:$B$72,0),2)</f>
        <v>E2</v>
      </c>
      <c r="H48" s="591" t="str">
        <f>INDEX(Matches!$B$4:$J$72,MATCH($F48,Matches!$B$4:$B$72,0),3)</f>
        <v>E3</v>
      </c>
      <c r="I48" s="713" t="str">
        <f>IFERROR(VLOOKUP($F48,Matches!$B$4:$H$58,7,0),"")</f>
        <v>Frankfurt</v>
      </c>
    </row>
    <row r="49" spans="2:9" x14ac:dyDescent="0.25">
      <c r="B49" s="587">
        <f>INDEX(Matches!$B$4:$J$72,MATCH($F49,Matches!$B$4:$B$72,0),5)</f>
        <v>45469.75</v>
      </c>
      <c r="C49" s="588">
        <f>INDEX(Matches!$B$4:$J$72,MATCH($F49,Matches!$B$4:$B$72,0),5)</f>
        <v>45469.75</v>
      </c>
      <c r="D49" s="589" t="str">
        <f>INDEX(Matches!$B$4:$J$72,MATCH($F49,Matches!$B$4:$B$72,0),8)</f>
        <v>Ukraine</v>
      </c>
      <c r="E49" s="589" t="str">
        <f>INDEX(Matches!$B$4:$J$72,MATCH($F49,Matches!$B$4:$B$72,0),9)</f>
        <v>Belgium</v>
      </c>
      <c r="F49" s="592">
        <v>34</v>
      </c>
      <c r="G49" s="591" t="str">
        <f>INDEX(Matches!$B$4:$J$72,MATCH($F49,Matches!$B$4:$B$72,0),2)</f>
        <v>E4</v>
      </c>
      <c r="H49" s="591" t="str">
        <f>INDEX(Matches!$B$4:$J$72,MATCH($F49,Matches!$B$4:$B$72,0),3)</f>
        <v>E1</v>
      </c>
      <c r="I49" s="713" t="str">
        <f>IFERROR(VLOOKUP($F49,Matches!$B$4:$H$58,7,0),"")</f>
        <v>Stuttgart</v>
      </c>
    </row>
    <row r="50" spans="2:9" x14ac:dyDescent="0.25">
      <c r="B50" s="587">
        <f>INDEX(Matches!$B$4:$J$72,MATCH($F50,Matches!$B$4:$B$72,0),5)</f>
        <v>45469.875</v>
      </c>
      <c r="C50" s="588">
        <f>INDEX(Matches!$B$4:$J$72,MATCH($F50,Matches!$B$4:$B$72,0),5)</f>
        <v>45469.875</v>
      </c>
      <c r="D50" s="589" t="str">
        <f>INDEX(Matches!$B$4:$J$72,MATCH($F50,Matches!$B$4:$B$72,0),8)</f>
        <v>Georgia</v>
      </c>
      <c r="E50" s="589" t="str">
        <f>INDEX(Matches!$B$4:$J$72,MATCH($F50,Matches!$B$4:$B$72,0),9)</f>
        <v>Portugal</v>
      </c>
      <c r="F50" s="592">
        <v>35</v>
      </c>
      <c r="G50" s="591" t="str">
        <f>INDEX(Matches!$B$4:$J$72,MATCH($F50,Matches!$B$4:$B$72,0),2)</f>
        <v>F2</v>
      </c>
      <c r="H50" s="591" t="str">
        <f>INDEX(Matches!$B$4:$J$72,MATCH($F50,Matches!$B$4:$B$72,0),3)</f>
        <v>F3</v>
      </c>
      <c r="I50" s="713" t="str">
        <f>IFERROR(VLOOKUP($F50,Matches!$B$4:$H$58,7,0),"")</f>
        <v>Gelsenkirchen</v>
      </c>
    </row>
    <row r="51" spans="2:9" x14ac:dyDescent="0.25">
      <c r="B51" s="587">
        <f>INDEX(Matches!$B$4:$J$72,MATCH($F51,Matches!$B$4:$B$72,0),5)</f>
        <v>45469.875</v>
      </c>
      <c r="C51" s="588">
        <f>INDEX(Matches!$B$4:$J$72,MATCH($F51,Matches!$B$4:$B$72,0),5)</f>
        <v>45469.875</v>
      </c>
      <c r="D51" s="589" t="str">
        <f>INDEX(Matches!$B$4:$J$72,MATCH($F51,Matches!$B$4:$B$72,0),8)</f>
        <v>Czechia</v>
      </c>
      <c r="E51" s="589" t="str">
        <f>INDEX(Matches!$B$4:$J$72,MATCH($F51,Matches!$B$4:$B$72,0),9)</f>
        <v>Türkiye</v>
      </c>
      <c r="F51" s="592">
        <v>36</v>
      </c>
      <c r="G51" s="591" t="str">
        <f>INDEX(Matches!$B$4:$J$72,MATCH($F51,Matches!$B$4:$B$72,0),2)</f>
        <v>F4</v>
      </c>
      <c r="H51" s="591" t="str">
        <f>INDEX(Matches!$B$4:$J$72,MATCH($F51,Matches!$B$4:$B$72,0),3)</f>
        <v>F1</v>
      </c>
      <c r="I51" s="713" t="str">
        <f>IFERROR(VLOOKUP($F51,Matches!$B$4:$H$58,7,0),"")</f>
        <v>Hamburg</v>
      </c>
    </row>
    <row r="52" spans="2:9" x14ac:dyDescent="0.25">
      <c r="B52" s="593"/>
      <c r="C52" s="594"/>
      <c r="D52" s="595"/>
      <c r="E52" s="595"/>
      <c r="F52" s="596"/>
      <c r="G52" s="597"/>
      <c r="H52" s="597"/>
      <c r="I52" s="714"/>
    </row>
    <row r="53" spans="2:9" x14ac:dyDescent="0.25">
      <c r="B53" s="624" t="str">
        <f>Language!$E$227</f>
        <v>Round of 16</v>
      </c>
      <c r="C53" s="625"/>
      <c r="D53" s="626"/>
      <c r="E53" s="626"/>
      <c r="F53" s="627"/>
      <c r="G53" s="628"/>
      <c r="H53" s="628"/>
      <c r="I53" s="715"/>
    </row>
    <row r="54" spans="2:9" x14ac:dyDescent="0.25">
      <c r="B54" s="587">
        <f>INDEX(Matches!$B$4:$J$72,MATCH($F54,Matches!$B$4:$B$72,0),5)</f>
        <v>45472.75</v>
      </c>
      <c r="C54" s="588">
        <f>INDEX(Matches!$B$4:$J$72,MATCH($F54,Matches!$B$4:$B$72,0),5)</f>
        <v>45472.75</v>
      </c>
      <c r="D54" s="589" t="str">
        <f ca="1">INDEX(Matches!$B$4:$J$72,MATCH($F54,Matches!$B$4:$B$72,0),8)</f>
        <v/>
      </c>
      <c r="E54" s="589" t="str">
        <f ca="1">INDEX(Matches!$B$4:$J$72,MATCH($F54,Matches!$B$4:$B$72,0),9)</f>
        <v/>
      </c>
      <c r="F54" s="592">
        <v>38</v>
      </c>
      <c r="G54" s="591" t="str">
        <f>INDEX(Matches!$B$4:$J$72,MATCH($F54,Matches!$B$4:$B$72,0),2)</f>
        <v>2A</v>
      </c>
      <c r="H54" s="591" t="str">
        <f>INDEX(Matches!$B$4:$J$72,MATCH($F54,Matches!$B$4:$B$72,0),3)</f>
        <v>2B</v>
      </c>
      <c r="I54" s="713" t="str">
        <f>IFERROR(VLOOKUP($F54,Matches!$B$4:$H$58,7,0),"")</f>
        <v>Berlin</v>
      </c>
    </row>
    <row r="55" spans="2:9" x14ac:dyDescent="0.25">
      <c r="B55" s="587">
        <f>INDEX(Matches!$B$4:$J$72,MATCH($F55,Matches!$B$4:$B$72,0),5)</f>
        <v>45472.875</v>
      </c>
      <c r="C55" s="588">
        <f>INDEX(Matches!$B$4:$J$72,MATCH($F55,Matches!$B$4:$B$72,0),5)</f>
        <v>45472.875</v>
      </c>
      <c r="D55" s="589" t="str">
        <f ca="1">INDEX(Matches!$B$4:$J$72,MATCH($F55,Matches!$B$4:$B$72,0),8)</f>
        <v/>
      </c>
      <c r="E55" s="589" t="str">
        <f ca="1">INDEX(Matches!$B$4:$J$72,MATCH($F55,Matches!$B$4:$B$72,0),9)</f>
        <v/>
      </c>
      <c r="F55" s="592">
        <v>37</v>
      </c>
      <c r="G55" s="591" t="str">
        <f>INDEX(Matches!$B$4:$J$72,MATCH($F55,Matches!$B$4:$B$72,0),2)</f>
        <v>1A</v>
      </c>
      <c r="H55" s="591" t="str">
        <f>INDEX(Matches!$B$4:$J$72,MATCH($F55,Matches!$B$4:$B$72,0),3)</f>
        <v>2C</v>
      </c>
      <c r="I55" s="713" t="str">
        <f>IFERROR(VLOOKUP($F55,Matches!$B$4:$H$58,7,0),"")</f>
        <v>Dortmund</v>
      </c>
    </row>
    <row r="56" spans="2:9" x14ac:dyDescent="0.25">
      <c r="B56" s="593"/>
      <c r="C56" s="594"/>
      <c r="D56" s="595"/>
      <c r="E56" s="595"/>
      <c r="F56" s="596"/>
      <c r="G56" s="597"/>
      <c r="H56" s="597"/>
      <c r="I56" s="714"/>
    </row>
    <row r="57" spans="2:9" x14ac:dyDescent="0.25">
      <c r="B57" s="587">
        <f>INDEX(Matches!$B$4:$J$72,MATCH($F57,Matches!$B$4:$B$72,0),5)</f>
        <v>45473.75</v>
      </c>
      <c r="C57" s="588">
        <f>INDEX(Matches!$B$4:$J$72,MATCH($F57,Matches!$B$4:$B$72,0),5)</f>
        <v>45473.75</v>
      </c>
      <c r="D57" s="589" t="str">
        <f ca="1">INDEX(Matches!$B$4:$J$72,MATCH($F57,Matches!$B$4:$B$72,0),8)</f>
        <v/>
      </c>
      <c r="E57" s="589" t="str">
        <f ca="1">INDEX(Matches!$B$4:$J$72,MATCH($F57,Matches!$B$4:$B$72,0),9)</f>
        <v/>
      </c>
      <c r="F57" s="592">
        <v>40</v>
      </c>
      <c r="G57" s="591" t="str">
        <f>INDEX(Matches!$B$4:$J$72,MATCH($F57,Matches!$B$4:$B$72,0),2)</f>
        <v>1C</v>
      </c>
      <c r="H57" s="591" t="str">
        <f>INDEX(Matches!$B$4:$J$72,MATCH($F57,Matches!$B$4:$B$72,0),3)</f>
        <v>3D/E/F</v>
      </c>
      <c r="I57" s="713" t="str">
        <f>IFERROR(VLOOKUP($F57,Matches!$B$4:$H$58,7,0),"")</f>
        <v>Gelsenkirchen</v>
      </c>
    </row>
    <row r="58" spans="2:9" x14ac:dyDescent="0.25">
      <c r="B58" s="587">
        <f>INDEX(Matches!$B$4:$J$72,MATCH($F58,Matches!$B$4:$B$72,0),5)</f>
        <v>45473.875</v>
      </c>
      <c r="C58" s="588">
        <f>INDEX(Matches!$B$4:$J$72,MATCH($F58,Matches!$B$4:$B$72,0),5)</f>
        <v>45473.875</v>
      </c>
      <c r="D58" s="589" t="str">
        <f ca="1">INDEX(Matches!$B$4:$J$72,MATCH($F58,Matches!$B$4:$B$72,0),8)</f>
        <v/>
      </c>
      <c r="E58" s="589" t="str">
        <f ca="1">INDEX(Matches!$B$4:$J$72,MATCH($F58,Matches!$B$4:$B$72,0),9)</f>
        <v/>
      </c>
      <c r="F58" s="592">
        <v>39</v>
      </c>
      <c r="G58" s="591" t="str">
        <f>INDEX(Matches!$B$4:$J$72,MATCH($F58,Matches!$B$4:$B$72,0),2)</f>
        <v>1B</v>
      </c>
      <c r="H58" s="591" t="str">
        <f>INDEX(Matches!$B$4:$J$72,MATCH($F58,Matches!$B$4:$B$72,0),3)</f>
        <v>3A/D/E/F</v>
      </c>
      <c r="I58" s="713" t="str">
        <f>IFERROR(VLOOKUP($F58,Matches!$B$4:$H$58,7,0),"")</f>
        <v>Cologne</v>
      </c>
    </row>
    <row r="59" spans="2:9" x14ac:dyDescent="0.25">
      <c r="B59" s="593"/>
      <c r="C59" s="594"/>
      <c r="D59" s="595"/>
      <c r="E59" s="595"/>
      <c r="F59" s="596"/>
      <c r="G59" s="597"/>
      <c r="H59" s="597"/>
      <c r="I59" s="714"/>
    </row>
    <row r="60" spans="2:9" x14ac:dyDescent="0.25">
      <c r="B60" s="587">
        <f>INDEX(Matches!$B$4:$J$72,MATCH($F60,Matches!$B$4:$B$72,0),5)</f>
        <v>45474.75</v>
      </c>
      <c r="C60" s="588">
        <f>INDEX(Matches!$B$4:$J$72,MATCH($F60,Matches!$B$4:$B$72,0),5)</f>
        <v>45474.75</v>
      </c>
      <c r="D60" s="589" t="str">
        <f ca="1">INDEX(Matches!$B$4:$J$72,MATCH($F60,Matches!$B$4:$B$72,0),8)</f>
        <v/>
      </c>
      <c r="E60" s="589" t="str">
        <f ca="1">INDEX(Matches!$B$4:$J$72,MATCH($F60,Matches!$B$4:$B$72,0),9)</f>
        <v/>
      </c>
      <c r="F60" s="592">
        <v>42</v>
      </c>
      <c r="G60" s="591" t="str">
        <f>INDEX(Matches!$B$4:$J$72,MATCH($F60,Matches!$B$4:$B$72,0),2)</f>
        <v>2D</v>
      </c>
      <c r="H60" s="591" t="str">
        <f>INDEX(Matches!$B$4:$J$72,MATCH($F60,Matches!$B$4:$B$72,0),3)</f>
        <v>2E</v>
      </c>
      <c r="I60" s="713" t="str">
        <f>IFERROR(VLOOKUP($F60,Matches!$B$4:$H$58,7,0),"")</f>
        <v>Dusseldorf</v>
      </c>
    </row>
    <row r="61" spans="2:9" x14ac:dyDescent="0.25">
      <c r="B61" s="587">
        <f>INDEX(Matches!$B$4:$J$72,MATCH($F61,Matches!$B$4:$B$72,0),5)</f>
        <v>45474.875</v>
      </c>
      <c r="C61" s="588">
        <f>INDEX(Matches!$B$4:$J$72,MATCH($F61,Matches!$B$4:$B$72,0),5)</f>
        <v>45474.875</v>
      </c>
      <c r="D61" s="589" t="str">
        <f ca="1">INDEX(Matches!$B$4:$J$72,MATCH($F61,Matches!$B$4:$B$72,0),8)</f>
        <v/>
      </c>
      <c r="E61" s="589" t="str">
        <f ca="1">INDEX(Matches!$B$4:$J$72,MATCH($F61,Matches!$B$4:$B$72,0),9)</f>
        <v/>
      </c>
      <c r="F61" s="592">
        <v>41</v>
      </c>
      <c r="G61" s="591" t="str">
        <f>INDEX(Matches!$B$4:$J$72,MATCH($F61,Matches!$B$4:$B$72,0),2)</f>
        <v>1F</v>
      </c>
      <c r="H61" s="591" t="str">
        <f>INDEX(Matches!$B$4:$J$72,MATCH($F61,Matches!$B$4:$B$72,0),3)</f>
        <v>3A/B/C</v>
      </c>
      <c r="I61" s="713" t="str">
        <f>IFERROR(VLOOKUP($F61,Matches!$B$4:$H$58,7,0),"")</f>
        <v>Frankfurt</v>
      </c>
    </row>
    <row r="62" spans="2:9" x14ac:dyDescent="0.25">
      <c r="B62" s="593"/>
      <c r="C62" s="594"/>
      <c r="D62" s="595"/>
      <c r="E62" s="595"/>
      <c r="F62" s="596"/>
      <c r="G62" s="597"/>
      <c r="H62" s="597"/>
      <c r="I62" s="714"/>
    </row>
    <row r="63" spans="2:9" x14ac:dyDescent="0.25">
      <c r="B63" s="587">
        <f>INDEX(Matches!$B$4:$J$72,MATCH($F63,Matches!$B$4:$B$72,0),5)</f>
        <v>45475.75</v>
      </c>
      <c r="C63" s="588">
        <f>INDEX(Matches!$B$4:$J$72,MATCH($F63,Matches!$B$4:$B$72,0),5)</f>
        <v>45475.75</v>
      </c>
      <c r="D63" s="589" t="str">
        <f ca="1">INDEX(Matches!$B$4:$J$72,MATCH($F63,Matches!$B$4:$B$72,0),8)</f>
        <v/>
      </c>
      <c r="E63" s="589" t="str">
        <f ca="1">INDEX(Matches!$B$4:$J$72,MATCH($F63,Matches!$B$4:$B$72,0),9)</f>
        <v/>
      </c>
      <c r="F63" s="592">
        <v>43</v>
      </c>
      <c r="G63" s="591" t="str">
        <f>INDEX(Matches!$B$4:$J$72,MATCH($F63,Matches!$B$4:$B$72,0),2)</f>
        <v>1E</v>
      </c>
      <c r="H63" s="591" t="str">
        <f>INDEX(Matches!$B$4:$J$72,MATCH($F63,Matches!$B$4:$B$72,0),3)</f>
        <v>3A/B/C/D</v>
      </c>
      <c r="I63" s="713" t="str">
        <f>IFERROR(VLOOKUP($F63,Matches!$B$4:$H$58,7,0),"")</f>
        <v>Munich</v>
      </c>
    </row>
    <row r="64" spans="2:9" x14ac:dyDescent="0.25">
      <c r="B64" s="587">
        <f>INDEX(Matches!$B$4:$J$72,MATCH($F64,Matches!$B$4:$B$72,0),5)</f>
        <v>45475.875</v>
      </c>
      <c r="C64" s="588">
        <f>INDEX(Matches!$B$4:$J$72,MATCH($F64,Matches!$B$4:$B$72,0),5)</f>
        <v>45475.875</v>
      </c>
      <c r="D64" s="589" t="str">
        <f ca="1">INDEX(Matches!$B$4:$J$72,MATCH($F64,Matches!$B$4:$B$72,0),8)</f>
        <v/>
      </c>
      <c r="E64" s="589" t="str">
        <f ca="1">INDEX(Matches!$B$4:$J$72,MATCH($F64,Matches!$B$4:$B$72,0),9)</f>
        <v/>
      </c>
      <c r="F64" s="592">
        <v>44</v>
      </c>
      <c r="G64" s="591" t="str">
        <f>INDEX(Matches!$B$4:$J$72,MATCH($F64,Matches!$B$4:$B$72,0),2)</f>
        <v>1D</v>
      </c>
      <c r="H64" s="591" t="str">
        <f>INDEX(Matches!$B$4:$J$72,MATCH($F64,Matches!$B$4:$B$72,0),3)</f>
        <v>2F</v>
      </c>
      <c r="I64" s="713" t="str">
        <f>IFERROR(VLOOKUP($F64,Matches!$B$4:$H$58,7,0),"")</f>
        <v>Leipzig</v>
      </c>
    </row>
    <row r="65" spans="2:9" x14ac:dyDescent="0.25">
      <c r="B65" s="593"/>
      <c r="C65" s="594"/>
      <c r="D65" s="595"/>
      <c r="E65" s="595"/>
      <c r="F65" s="596"/>
      <c r="G65" s="597"/>
      <c r="H65" s="597"/>
      <c r="I65" s="714"/>
    </row>
    <row r="66" spans="2:9" x14ac:dyDescent="0.25">
      <c r="B66" s="624" t="str">
        <f>Language!$E$228</f>
        <v>Quarter final</v>
      </c>
      <c r="C66" s="625"/>
      <c r="D66" s="626"/>
      <c r="E66" s="626"/>
      <c r="F66" s="627"/>
      <c r="G66" s="628"/>
      <c r="H66" s="628"/>
      <c r="I66" s="715"/>
    </row>
    <row r="67" spans="2:9" x14ac:dyDescent="0.25">
      <c r="B67" s="587">
        <f>INDEX(Matches!$B$4:$J$72,MATCH($F67,Matches!$B$4:$B$72,0),5)</f>
        <v>45478.75</v>
      </c>
      <c r="C67" s="588">
        <f>INDEX(Matches!$B$4:$J$72,MATCH($F67,Matches!$B$4:$B$72,0),5)</f>
        <v>45478.75</v>
      </c>
      <c r="D67" s="589" t="str">
        <f ca="1">INDIRECT("'"&amp;References!$A$1&amp;"'!$C$64")</f>
        <v/>
      </c>
      <c r="E67" s="589" t="str">
        <f ca="1">INDIRECT("'"&amp;References!$A$1&amp;"'!$E$64")</f>
        <v/>
      </c>
      <c r="F67" s="592">
        <v>45</v>
      </c>
      <c r="G67" s="591" t="str">
        <f>INDEX(Matches!$B$4:$J$72,MATCH($F67,Matches!$B$4:$B$72,0),2)</f>
        <v>W39</v>
      </c>
      <c r="H67" s="591" t="str">
        <f>INDEX(Matches!$B$4:$J$72,MATCH($F67,Matches!$B$4:$B$72,0),3)</f>
        <v>W37</v>
      </c>
      <c r="I67" s="713" t="str">
        <f>IFERROR(VLOOKUP($F67,Matches!$B$4:$H$58,7,0),"")</f>
        <v>Stuttgart</v>
      </c>
    </row>
    <row r="68" spans="2:9" x14ac:dyDescent="0.25">
      <c r="B68" s="587">
        <f>INDEX(Matches!$B$4:$J$72,MATCH($F68,Matches!$B$4:$B$72,0),5)</f>
        <v>45478.875</v>
      </c>
      <c r="C68" s="588">
        <f>INDEX(Matches!$B$4:$J$72,MATCH($F68,Matches!$B$4:$B$72,0),5)</f>
        <v>45478.875</v>
      </c>
      <c r="D68" s="589" t="str">
        <f ca="1">INDIRECT("'"&amp;References!$A$1&amp;"'!$I$64")</f>
        <v/>
      </c>
      <c r="E68" s="589" t="str">
        <f ca="1">INDIRECT("'"&amp;References!$A$1&amp;"'!$K$64")</f>
        <v/>
      </c>
      <c r="F68" s="592">
        <v>46</v>
      </c>
      <c r="G68" s="591" t="str">
        <f>INDEX(Matches!$B$4:$J$72,MATCH($F68,Matches!$B$4:$B$72,0),2)</f>
        <v>W41</v>
      </c>
      <c r="H68" s="591" t="str">
        <f>INDEX(Matches!$B$4:$J$72,MATCH($F68,Matches!$B$4:$B$72,0),3)</f>
        <v>W42</v>
      </c>
      <c r="I68" s="713" t="str">
        <f>IFERROR(VLOOKUP($F68,Matches!$B$4:$H$58,7,0),"")</f>
        <v>Hamburg</v>
      </c>
    </row>
    <row r="69" spans="2:9" x14ac:dyDescent="0.25">
      <c r="B69" s="593"/>
      <c r="C69" s="594"/>
      <c r="D69" s="595"/>
      <c r="E69" s="595"/>
      <c r="F69" s="596"/>
      <c r="G69" s="597"/>
      <c r="H69" s="597"/>
      <c r="I69" s="714"/>
    </row>
    <row r="70" spans="2:9" x14ac:dyDescent="0.25">
      <c r="B70" s="587">
        <f>INDEX(Matches!$B$4:$J$72,MATCH($F70,Matches!$B$4:$B$72,0),5)</f>
        <v>45479.75</v>
      </c>
      <c r="C70" s="588">
        <f>INDEX(Matches!$B$4:$J$72,MATCH($F70,Matches!$B$4:$B$72,0),5)</f>
        <v>45479.75</v>
      </c>
      <c r="D70" s="589" t="str">
        <f ca="1">INDIRECT("'"&amp;References!$A$1&amp;"'!$O$64")</f>
        <v/>
      </c>
      <c r="E70" s="589" t="str">
        <f ca="1">INDIRECT("'"&amp;References!$A$1&amp;"'!$Q$64")</f>
        <v/>
      </c>
      <c r="F70" s="592">
        <v>48</v>
      </c>
      <c r="G70" s="591" t="str">
        <f>INDEX(Matches!$B$4:$J$72,MATCH($F70,Matches!$B$4:$B$72,0),2)</f>
        <v>W40</v>
      </c>
      <c r="H70" s="591" t="str">
        <f>INDEX(Matches!$B$4:$J$72,MATCH($F70,Matches!$B$4:$B$72,0),3)</f>
        <v>W38</v>
      </c>
      <c r="I70" s="713" t="str">
        <f>IFERROR(VLOOKUP($F70,Matches!$B$4:$H$58,7,0),"")</f>
        <v>Dusseldorf</v>
      </c>
    </row>
    <row r="71" spans="2:9" x14ac:dyDescent="0.25">
      <c r="B71" s="606">
        <f>INDEX(Matches!$B$4:$J$72,MATCH($F71,Matches!$B$4:$B$72,0),5)</f>
        <v>45479.875</v>
      </c>
      <c r="C71" s="607">
        <f>INDEX(Matches!$B$4:$J$72,MATCH($F71,Matches!$B$4:$B$72,0),5)</f>
        <v>45479.875</v>
      </c>
      <c r="D71" s="589" t="str">
        <f ca="1">INDIRECT("'"&amp;References!$A$1&amp;"'!$U$64")</f>
        <v/>
      </c>
      <c r="E71" s="589" t="str">
        <f ca="1">INDIRECT("'"&amp;References!$A$1&amp;"'!$W$64")</f>
        <v/>
      </c>
      <c r="F71" s="592">
        <v>47</v>
      </c>
      <c r="G71" s="629" t="str">
        <f>INDEX(Matches!$B$4:$J$72,MATCH($F71,Matches!$B$4:$B$72,0),2)</f>
        <v>W43</v>
      </c>
      <c r="H71" s="629" t="str">
        <f>INDEX(Matches!$B$4:$J$72,MATCH($F71,Matches!$B$4:$B$72,0),3)</f>
        <v>W44</v>
      </c>
      <c r="I71" s="716" t="str">
        <f>IFERROR(VLOOKUP($F71,Matches!$B$4:$H$58,7,0),"")</f>
        <v>Berlin</v>
      </c>
    </row>
    <row r="72" spans="2:9" x14ac:dyDescent="0.25">
      <c r="B72" s="593"/>
      <c r="C72" s="594"/>
      <c r="D72" s="595"/>
      <c r="E72" s="595"/>
      <c r="F72" s="596"/>
      <c r="G72" s="597"/>
      <c r="H72" s="597"/>
      <c r="I72" s="714"/>
    </row>
    <row r="73" spans="2:9" x14ac:dyDescent="0.25">
      <c r="B73" s="624" t="str">
        <f>Language!$E$229</f>
        <v>Semi-Final</v>
      </c>
      <c r="C73" s="625"/>
      <c r="D73" s="626"/>
      <c r="E73" s="626"/>
      <c r="F73" s="627"/>
      <c r="G73" s="628"/>
      <c r="H73" s="628"/>
      <c r="I73" s="715"/>
    </row>
    <row r="74" spans="2:9" x14ac:dyDescent="0.25">
      <c r="B74" s="606">
        <f>INDEX(Matches!$B$4:$J$72,MATCH($F74,Matches!$B$4:$B$72,0),5)</f>
        <v>45482.875</v>
      </c>
      <c r="C74" s="607">
        <f>INDEX(Matches!$B$4:$J$72,MATCH($F74,Matches!$B$4:$B$72,0),5)</f>
        <v>45482.875</v>
      </c>
      <c r="D74" s="608" t="str">
        <f ca="1">INDIRECT("'"&amp;References!$A$1&amp;"'!$F$74")</f>
        <v/>
      </c>
      <c r="E74" s="608" t="str">
        <f ca="1">INDIRECT("'"&amp;References!$A$1&amp;"'!$H$74")</f>
        <v/>
      </c>
      <c r="F74" s="592">
        <v>49</v>
      </c>
      <c r="G74" s="629" t="str">
        <f>INDEX(Matches!$B$4:$J$72,MATCH($F74,Matches!$B$4:$B$72,0),2)</f>
        <v>W45</v>
      </c>
      <c r="H74" s="629" t="str">
        <f>INDEX(Matches!$B$4:$J$72,MATCH($F74,Matches!$B$4:$B$72,0),3)</f>
        <v>W46</v>
      </c>
      <c r="I74" s="716" t="str">
        <f>IFERROR(VLOOKUP($F74,Matches!$B$4:$H$58,7,0),"")</f>
        <v>Munich</v>
      </c>
    </row>
    <row r="75" spans="2:9" x14ac:dyDescent="0.25">
      <c r="B75" s="587">
        <f>INDEX(Matches!$B$4:$J$72,MATCH($F75,Matches!$B$4:$B$72,0),5)</f>
        <v>45483.875</v>
      </c>
      <c r="C75" s="588">
        <f>INDEX(Matches!$B$4:$J$72,MATCH($F75,Matches!$B$4:$B$72,0),5)</f>
        <v>45483.875</v>
      </c>
      <c r="D75" s="589" t="str">
        <f ca="1">INDIRECT("'"&amp;References!$A$1&amp;"'!R$74")</f>
        <v/>
      </c>
      <c r="E75" s="589" t="str">
        <f ca="1">INDIRECT("'"&amp;References!$A$1&amp;"'!$T$74")</f>
        <v/>
      </c>
      <c r="F75" s="592">
        <v>50</v>
      </c>
      <c r="G75" s="591" t="str">
        <f>INDEX(Matches!$B$4:$J$72,MATCH($F75,Matches!$B$4:$B$72,0),2)</f>
        <v>W47</v>
      </c>
      <c r="H75" s="591" t="str">
        <f>INDEX(Matches!$B$4:$J$72,MATCH($F75,Matches!$B$4:$B$72,0),3)</f>
        <v>W48</v>
      </c>
      <c r="I75" s="713" t="str">
        <f>IFERROR(VLOOKUP($F75,Matches!$B$4:$H$58,7,0),"")</f>
        <v>Dortmund</v>
      </c>
    </row>
    <row r="76" spans="2:9" x14ac:dyDescent="0.25">
      <c r="B76" s="593"/>
      <c r="C76" s="594"/>
      <c r="D76" s="595"/>
      <c r="E76" s="595"/>
      <c r="F76" s="596"/>
      <c r="G76" s="597"/>
      <c r="H76" s="597"/>
      <c r="I76" s="714"/>
    </row>
    <row r="77" spans="2:9" x14ac:dyDescent="0.25">
      <c r="B77" s="624" t="str">
        <f>Language!$E$125</f>
        <v>Final</v>
      </c>
      <c r="C77" s="625"/>
      <c r="D77" s="626"/>
      <c r="E77" s="626"/>
      <c r="F77" s="627"/>
      <c r="G77" s="628"/>
      <c r="H77" s="628"/>
      <c r="I77" s="715"/>
    </row>
    <row r="78" spans="2:9" ht="15.75" thickBot="1" x14ac:dyDescent="0.3">
      <c r="B78" s="609">
        <f>INDEX(Matches!$B$4:$J$72,MATCH($F78,Matches!$B$4:$B$72,0),5)</f>
        <v>45487.875</v>
      </c>
      <c r="C78" s="610">
        <f>INDEX(Matches!$B$4:$J$72,MATCH($F78,Matches!$B$4:$B$72,0),5)</f>
        <v>45487.875</v>
      </c>
      <c r="D78" s="611" t="str">
        <f ca="1">INDIRECT("'"&amp;References!$A$1&amp;"'!L$84")</f>
        <v/>
      </c>
      <c r="E78" s="611" t="str">
        <f ca="1">INDIRECT("'"&amp;References!$A$1&amp;"'!$N$84")</f>
        <v/>
      </c>
      <c r="F78" s="612">
        <v>51</v>
      </c>
      <c r="G78" s="613" t="str">
        <f>INDEX(Matches!$B$4:$J$72,MATCH($F78,Matches!$B$4:$B$72,0),2)</f>
        <v>W49</v>
      </c>
      <c r="H78" s="613" t="str">
        <f>INDEX(Matches!$B$4:$J$72,MATCH($F78,Matches!$B$4:$B$72,0),3)</f>
        <v>W50</v>
      </c>
      <c r="I78" s="717" t="str">
        <f>IFERROR(VLOOKUP($F78,Matches!$B$4:$H$58,7,0),"")</f>
        <v>Berlin</v>
      </c>
    </row>
    <row r="79" spans="2:9" ht="15.75" thickTop="1" x14ac:dyDescent="0.25"/>
    <row r="80" spans="2:9" x14ac:dyDescent="0.25"/>
    <row r="81" x14ac:dyDescent="0.25"/>
    <row r="82" x14ac:dyDescent="0.25"/>
    <row r="83" x14ac:dyDescent="0.25"/>
    <row r="84" x14ac:dyDescent="0.25"/>
  </sheetData>
  <sheetProtection sheet="1" objects="1" scenarios="1" selectLockedCells="1"/>
  <mergeCells count="5">
    <mergeCell ref="B1:H1"/>
    <mergeCell ref="K2:L2"/>
    <mergeCell ref="G3:H3"/>
    <mergeCell ref="K3:L5"/>
    <mergeCell ref="K12:L15"/>
  </mergeCells>
  <conditionalFormatting sqref="B21:B38 B4:B17 B41:B44 B46:B52 B60:B64 B67:B72 B54:B58 B74:B76 B78">
    <cfRule type="expression" dxfId="316" priority="71">
      <formula>INT(B4)=TODAY()</formula>
    </cfRule>
  </conditionalFormatting>
  <conditionalFormatting sqref="B18:B19">
    <cfRule type="expression" dxfId="315" priority="66">
      <formula>INT(B18)=TODAY()</formula>
    </cfRule>
  </conditionalFormatting>
  <conditionalFormatting sqref="D18:E19">
    <cfRule type="expression" dxfId="314" priority="67">
      <formula>AND(D18=$L$10,D18&lt;&gt;"")</formula>
    </cfRule>
    <cfRule type="expression" dxfId="313" priority="68">
      <formula>AND(D18=$L$9,D18&lt;&gt;"")</formula>
    </cfRule>
    <cfRule type="expression" dxfId="312" priority="69">
      <formula>AND(D18=$L$8,D18&lt;&gt;"")</formula>
    </cfRule>
    <cfRule type="expression" dxfId="311" priority="70">
      <formula>AND(D18=$L$7,D18&lt;&gt;"")</formula>
    </cfRule>
  </conditionalFormatting>
  <conditionalFormatting sqref="B20">
    <cfRule type="expression" dxfId="310" priority="61">
      <formula>INT(B20)=TODAY()</formula>
    </cfRule>
  </conditionalFormatting>
  <conditionalFormatting sqref="D20:E20">
    <cfRule type="expression" dxfId="309" priority="62">
      <formula>AND(D20=$L$10,D20&lt;&gt;"")</formula>
    </cfRule>
    <cfRule type="expression" dxfId="308" priority="63">
      <formula>AND(D20=$L$9,D20&lt;&gt;"")</formula>
    </cfRule>
    <cfRule type="expression" dxfId="307" priority="64">
      <formula>AND(D20=$L$8,D20&lt;&gt;"")</formula>
    </cfRule>
    <cfRule type="expression" dxfId="306" priority="65">
      <formula>AND(D20=$L$7,D20&lt;&gt;"")</formula>
    </cfRule>
  </conditionalFormatting>
  <conditionalFormatting sqref="B40">
    <cfRule type="expression" dxfId="305" priority="56">
      <formula>INT(B40)=TODAY()</formula>
    </cfRule>
  </conditionalFormatting>
  <conditionalFormatting sqref="D40:E40">
    <cfRule type="expression" dxfId="304" priority="57">
      <formula>AND(D40=$L$10,D40&lt;&gt;"")</formula>
    </cfRule>
    <cfRule type="expression" dxfId="303" priority="58">
      <formula>AND(D40=$L$9,D40&lt;&gt;"")</formula>
    </cfRule>
    <cfRule type="expression" dxfId="302" priority="59">
      <formula>AND(D40=$L$8,D40&lt;&gt;"")</formula>
    </cfRule>
    <cfRule type="expression" dxfId="301" priority="60">
      <formula>AND(D40=$L$7,D40&lt;&gt;"")</formula>
    </cfRule>
  </conditionalFormatting>
  <conditionalFormatting sqref="B39">
    <cfRule type="expression" dxfId="300" priority="51">
      <formula>INT(B39)=TODAY()</formula>
    </cfRule>
  </conditionalFormatting>
  <conditionalFormatting sqref="D39:E39">
    <cfRule type="expression" dxfId="299" priority="52">
      <formula>AND(D39=$L$10,D39&lt;&gt;"")</formula>
    </cfRule>
    <cfRule type="expression" dxfId="298" priority="53">
      <formula>AND(D39=$L$9,D39&lt;&gt;"")</formula>
    </cfRule>
    <cfRule type="expression" dxfId="297" priority="54">
      <formula>AND(D39=$L$8,D39&lt;&gt;"")</formula>
    </cfRule>
    <cfRule type="expression" dxfId="296" priority="55">
      <formula>AND(D39=$L$7,D39&lt;&gt;"")</formula>
    </cfRule>
  </conditionalFormatting>
  <conditionalFormatting sqref="B45">
    <cfRule type="expression" dxfId="295" priority="46">
      <formula>INT(B45)=TODAY()</formula>
    </cfRule>
  </conditionalFormatting>
  <conditionalFormatting sqref="D45:E45">
    <cfRule type="expression" dxfId="294" priority="47">
      <formula>AND(D45=$L$10,D45&lt;&gt;"")</formula>
    </cfRule>
    <cfRule type="expression" dxfId="293" priority="48">
      <formula>AND(D45=$L$9,D45&lt;&gt;"")</formula>
    </cfRule>
    <cfRule type="expression" dxfId="292" priority="49">
      <formula>AND(D45=$L$8,D45&lt;&gt;"")</formula>
    </cfRule>
    <cfRule type="expression" dxfId="291" priority="50">
      <formula>AND(D45=$L$7,D45&lt;&gt;"")</formula>
    </cfRule>
  </conditionalFormatting>
  <conditionalFormatting sqref="B59">
    <cfRule type="expression" dxfId="290" priority="41">
      <formula>INT(B59)=TODAY()</formula>
    </cfRule>
  </conditionalFormatting>
  <conditionalFormatting sqref="D59:E59">
    <cfRule type="expression" dxfId="289" priority="42">
      <formula>AND(D59=$L$10,D59&lt;&gt;"")</formula>
    </cfRule>
    <cfRule type="expression" dxfId="288" priority="43">
      <formula>AND(D59=$L$9,D59&lt;&gt;"")</formula>
    </cfRule>
    <cfRule type="expression" dxfId="287" priority="44">
      <formula>AND(D59=$L$8,D59&lt;&gt;"")</formula>
    </cfRule>
    <cfRule type="expression" dxfId="286" priority="45">
      <formula>AND(D59=$L$7,D59&lt;&gt;"")</formula>
    </cfRule>
  </conditionalFormatting>
  <conditionalFormatting sqref="B65">
    <cfRule type="expression" dxfId="285" priority="36">
      <formula>INT(B65)=TODAY()</formula>
    </cfRule>
  </conditionalFormatting>
  <conditionalFormatting sqref="D65:E65">
    <cfRule type="expression" dxfId="284" priority="37">
      <formula>AND(D65=$L$10,D65&lt;&gt;"")</formula>
    </cfRule>
    <cfRule type="expression" dxfId="283" priority="38">
      <formula>AND(D65=$L$9,D65&lt;&gt;"")</formula>
    </cfRule>
    <cfRule type="expression" dxfId="282" priority="39">
      <formula>AND(D65=$L$8,D65&lt;&gt;"")</formula>
    </cfRule>
    <cfRule type="expression" dxfId="281" priority="40">
      <formula>AND(D65=$L$7,D65&lt;&gt;"")</formula>
    </cfRule>
  </conditionalFormatting>
  <conditionalFormatting sqref="B53">
    <cfRule type="expression" dxfId="280" priority="11">
      <formula>INT(B53)=TODAY()</formula>
    </cfRule>
  </conditionalFormatting>
  <conditionalFormatting sqref="D53:E53">
    <cfRule type="expression" dxfId="279" priority="12">
      <formula>AND(D53=$L$10,D53&lt;&gt;"")</formula>
    </cfRule>
    <cfRule type="expression" dxfId="278" priority="13">
      <formula>AND(D53=$L$9,D53&lt;&gt;"")</formula>
    </cfRule>
    <cfRule type="expression" dxfId="277" priority="14">
      <formula>AND(D53=$L$8,D53&lt;&gt;"")</formula>
    </cfRule>
    <cfRule type="expression" dxfId="276" priority="15">
      <formula>AND(D53=$L$7,D53&lt;&gt;"")</formula>
    </cfRule>
  </conditionalFormatting>
  <conditionalFormatting sqref="B77">
    <cfRule type="expression" dxfId="275" priority="26">
      <formula>INT(B77)=TODAY()</formula>
    </cfRule>
  </conditionalFormatting>
  <conditionalFormatting sqref="D77:E77">
    <cfRule type="expression" dxfId="274" priority="27">
      <formula>AND(D77=$L$10,D77&lt;&gt;"")</formula>
    </cfRule>
    <cfRule type="expression" dxfId="273" priority="28">
      <formula>AND(D77=$L$9,D77&lt;&gt;"")</formula>
    </cfRule>
    <cfRule type="expression" dxfId="272" priority="29">
      <formula>AND(D77=$L$8,D77&lt;&gt;"")</formula>
    </cfRule>
    <cfRule type="expression" dxfId="271" priority="30">
      <formula>AND(D77=$L$7,D77&lt;&gt;"")</formula>
    </cfRule>
  </conditionalFormatting>
  <conditionalFormatting sqref="B73">
    <cfRule type="expression" dxfId="270" priority="1">
      <formula>INT(B73)=TODAY()</formula>
    </cfRule>
  </conditionalFormatting>
  <conditionalFormatting sqref="D73:E73">
    <cfRule type="expression" dxfId="269" priority="2">
      <formula>AND(D73=$L$10,D73&lt;&gt;"")</formula>
    </cfRule>
    <cfRule type="expression" dxfId="268" priority="3">
      <formula>AND(D73=$L$9,D73&lt;&gt;"")</formula>
    </cfRule>
    <cfRule type="expression" dxfId="267" priority="4">
      <formula>AND(D73=$L$8,D73&lt;&gt;"")</formula>
    </cfRule>
    <cfRule type="expression" dxfId="266" priority="5">
      <formula>AND(D73=$L$7,D73&lt;&gt;"")</formula>
    </cfRule>
  </conditionalFormatting>
  <conditionalFormatting sqref="B66">
    <cfRule type="expression" dxfId="265" priority="6">
      <formula>INT(B66)=TODAY()</formula>
    </cfRule>
  </conditionalFormatting>
  <conditionalFormatting sqref="D66:E66">
    <cfRule type="expression" dxfId="264" priority="7">
      <formula>AND(D66=$L$10,D66&lt;&gt;"")</formula>
    </cfRule>
    <cfRule type="expression" dxfId="263" priority="8">
      <formula>AND(D66=$L$9,D66&lt;&gt;"")</formula>
    </cfRule>
    <cfRule type="expression" dxfId="262" priority="9">
      <formula>AND(D66=$L$8,D66&lt;&gt;"")</formula>
    </cfRule>
    <cfRule type="expression" dxfId="261" priority="10">
      <formula>AND(D66=$L$7,D66&lt;&gt;"")</formula>
    </cfRule>
  </conditionalFormatting>
  <conditionalFormatting sqref="D4:E78">
    <cfRule type="expression" dxfId="260" priority="72">
      <formula>AND(D4=$L$7,D4&lt;&gt;"")</formula>
    </cfRule>
    <cfRule type="expression" dxfId="259" priority="73">
      <formula>AND(D4=$L$9,D4&lt;&gt;"")</formula>
    </cfRule>
    <cfRule type="expression" dxfId="258" priority="74">
      <formula>AND(D4=$L$8,D4&lt;&gt;"")</formula>
    </cfRule>
    <cfRule type="expression" dxfId="257" priority="75">
      <formula>AND(D4=$L$10,D4&lt;&gt;"")</formula>
    </cfRule>
  </conditionalFormatting>
  <printOptions horizontalCentered="1"/>
  <pageMargins left="0.31496062992125984" right="0.31496062992125984" top="0.39370078740157483" bottom="0.39370078740157483" header="0.31496062992125984" footer="0.31496062992125984"/>
  <pageSetup paperSize="9" fitToHeight="2"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5"/>
  <dimension ref="A1:MG97"/>
  <sheetViews>
    <sheetView showGridLines="0" showRowColHeaders="0" zoomScaleNormal="100" workbookViewId="0">
      <selection activeCell="M6" sqref="M6"/>
    </sheetView>
  </sheetViews>
  <sheetFormatPr baseColWidth="10" defaultRowHeight="15.75" zeroHeight="1" x14ac:dyDescent="0.25"/>
  <cols>
    <col min="1" max="1" width="3.28515625" style="428" customWidth="1"/>
    <col min="2" max="2" width="4.7109375" style="428" customWidth="1"/>
    <col min="3" max="3" width="15.7109375" customWidth="1"/>
    <col min="4" max="4" width="4.7109375" customWidth="1"/>
    <col min="5" max="5" width="15.7109375" customWidth="1"/>
    <col min="6" max="7" width="4.7109375" style="708" customWidth="1"/>
    <col min="8" max="8" width="9.85546875" style="709" customWidth="1"/>
    <col min="9" max="9" width="4.7109375" style="709" customWidth="1"/>
    <col min="10" max="10" width="15.7109375" style="709" customWidth="1"/>
    <col min="11" max="11" width="4.7109375" style="709" customWidth="1"/>
    <col min="12" max="12" width="15.7109375" style="709" customWidth="1"/>
    <col min="13" max="14" width="4.7109375" style="709" customWidth="1"/>
    <col min="15" max="20" width="3.7109375" style="709" customWidth="1"/>
    <col min="22" max="22" width="4.7109375" style="709" customWidth="1"/>
    <col min="23" max="23" width="15.7109375" style="709" customWidth="1"/>
    <col min="24" max="24" width="4.7109375" style="709" customWidth="1"/>
    <col min="25" max="25" width="15.7109375" style="709" customWidth="1"/>
    <col min="26" max="27" width="4.7109375" style="709" customWidth="1"/>
    <col min="28" max="33" width="3.7109375" style="709" customWidth="1"/>
    <col min="35" max="35" width="4.7109375" style="709" customWidth="1"/>
    <col min="36" max="36" width="15.7109375" style="709" customWidth="1"/>
    <col min="37" max="37" width="4.7109375" style="709" customWidth="1"/>
    <col min="38" max="38" width="15.7109375" style="709" customWidth="1"/>
    <col min="39" max="40" width="4.7109375" style="709" customWidth="1"/>
    <col min="41" max="46" width="3.7109375" style="709" customWidth="1"/>
    <col min="48" max="48" width="4.7109375" style="709" customWidth="1"/>
    <col min="49" max="49" width="15.7109375" style="709" customWidth="1"/>
    <col min="50" max="50" width="4.7109375" style="709" customWidth="1"/>
    <col min="51" max="51" width="15.7109375" style="709" customWidth="1"/>
    <col min="52" max="53" width="4.7109375" style="709" customWidth="1"/>
    <col min="54" max="59" width="3.7109375" style="709" customWidth="1"/>
    <col min="61" max="61" width="4.7109375" style="709" customWidth="1"/>
    <col min="62" max="62" width="15.7109375" style="709" customWidth="1"/>
    <col min="63" max="63" width="4.7109375" style="709" customWidth="1"/>
    <col min="64" max="64" width="15.7109375" style="709" customWidth="1"/>
    <col min="65" max="66" width="4.7109375" style="709" customWidth="1"/>
    <col min="67" max="72" width="3.7109375" style="709" customWidth="1"/>
    <col min="74" max="74" width="4.7109375" style="709" customWidth="1"/>
    <col min="75" max="75" width="15.7109375" style="709" customWidth="1"/>
    <col min="76" max="76" width="4.7109375" style="709" customWidth="1"/>
    <col min="77" max="77" width="15.7109375" style="709" customWidth="1"/>
    <col min="78" max="79" width="4.7109375" style="709" customWidth="1"/>
    <col min="80" max="85" width="3.7109375" style="709" customWidth="1"/>
    <col min="87" max="87" width="4.7109375" style="709" customWidth="1"/>
    <col min="88" max="88" width="15.7109375" style="709" customWidth="1"/>
    <col min="89" max="89" width="4.7109375" style="709" customWidth="1"/>
    <col min="90" max="90" width="15.7109375" style="709" customWidth="1"/>
    <col min="91" max="92" width="4.7109375" style="709" customWidth="1"/>
    <col min="93" max="98" width="3.7109375" style="709" customWidth="1"/>
    <col min="100" max="100" width="4.7109375" style="709" customWidth="1"/>
    <col min="101" max="101" width="15.7109375" style="709" customWidth="1"/>
    <col min="102" max="102" width="4.7109375" style="709" customWidth="1"/>
    <col min="103" max="103" width="15.7109375" style="709" customWidth="1"/>
    <col min="104" max="105" width="4.7109375" style="709" customWidth="1"/>
    <col min="106" max="111" width="3.7109375" style="709" customWidth="1"/>
    <col min="113" max="113" width="4.7109375" style="709" customWidth="1"/>
    <col min="114" max="114" width="15.7109375" style="709" customWidth="1"/>
    <col min="115" max="115" width="4.7109375" style="709" customWidth="1"/>
    <col min="116" max="116" width="15.7109375" style="709" customWidth="1"/>
    <col min="117" max="118" width="4.7109375" style="709" customWidth="1"/>
    <col min="119" max="124" width="3.7109375" style="709" customWidth="1"/>
    <col min="126" max="126" width="4.7109375" style="709" customWidth="1"/>
    <col min="127" max="127" width="15.7109375" style="709" customWidth="1"/>
    <col min="128" max="128" width="4.7109375" style="709" customWidth="1"/>
    <col min="129" max="129" width="15.7109375" style="709" customWidth="1"/>
    <col min="130" max="131" width="4.7109375" style="709" customWidth="1"/>
    <col min="132" max="137" width="3.7109375" style="709" customWidth="1"/>
    <col min="139" max="139" width="4.7109375" style="709" customWidth="1"/>
    <col min="140" max="140" width="15.7109375" style="709" customWidth="1"/>
    <col min="141" max="141" width="4.7109375" style="709" customWidth="1"/>
    <col min="142" max="142" width="15.7109375" style="709" customWidth="1"/>
    <col min="143" max="144" width="4.7109375" style="709" customWidth="1"/>
    <col min="145" max="150" width="3.7109375" style="709" customWidth="1"/>
    <col min="152" max="152" width="4.7109375" style="709" customWidth="1"/>
    <col min="153" max="153" width="15.7109375" style="709" customWidth="1"/>
    <col min="154" max="154" width="4.7109375" style="709" customWidth="1"/>
    <col min="155" max="155" width="15.7109375" style="709" customWidth="1"/>
    <col min="156" max="157" width="4.7109375" style="709" customWidth="1"/>
    <col min="158" max="163" width="3.7109375" style="709" customWidth="1"/>
    <col min="165" max="165" width="4.7109375" style="709" customWidth="1"/>
    <col min="166" max="166" width="15.7109375" style="709" customWidth="1"/>
    <col min="167" max="167" width="4.7109375" style="709" customWidth="1"/>
    <col min="168" max="168" width="15.7109375" style="709" customWidth="1"/>
    <col min="169" max="170" width="4.7109375" style="709" customWidth="1"/>
    <col min="171" max="176" width="3.7109375" style="709" customWidth="1"/>
    <col min="178" max="178" width="4.7109375" style="709" customWidth="1"/>
    <col min="179" max="179" width="15.7109375" style="709" customWidth="1"/>
    <col min="180" max="180" width="4.7109375" style="709" customWidth="1"/>
    <col min="181" max="181" width="15.7109375" style="709" customWidth="1"/>
    <col min="182" max="183" width="4.7109375" style="709" customWidth="1"/>
    <col min="184" max="189" width="3.7109375" style="709" customWidth="1"/>
    <col min="191" max="191" width="4.7109375" style="709" customWidth="1"/>
    <col min="192" max="192" width="15.7109375" style="709" customWidth="1"/>
    <col min="193" max="193" width="4.7109375" style="709" customWidth="1"/>
    <col min="194" max="194" width="15.7109375" style="709" customWidth="1"/>
    <col min="195" max="196" width="4.7109375" style="709" customWidth="1"/>
    <col min="197" max="202" width="3.7109375" style="709" customWidth="1"/>
    <col min="204" max="204" width="4.7109375" style="709" customWidth="1"/>
    <col min="205" max="205" width="15.7109375" style="709" customWidth="1"/>
    <col min="206" max="206" width="4.7109375" style="709" customWidth="1"/>
    <col min="207" max="207" width="15.7109375" style="709" customWidth="1"/>
    <col min="208" max="209" width="4.7109375" style="709" customWidth="1"/>
    <col min="210" max="215" width="3.7109375" style="709" customWidth="1"/>
    <col min="217" max="217" width="4.7109375" style="709" customWidth="1"/>
    <col min="218" max="218" width="15.7109375" style="709" customWidth="1"/>
    <col min="219" max="219" width="4.7109375" style="709" customWidth="1"/>
    <col min="220" max="220" width="15.7109375" style="709" customWidth="1"/>
    <col min="221" max="222" width="4.7109375" style="709" customWidth="1"/>
    <col min="223" max="228" width="3.7109375" style="709" customWidth="1"/>
    <col min="230" max="230" width="4.7109375" style="709" customWidth="1"/>
    <col min="231" max="231" width="15.7109375" style="709" customWidth="1"/>
    <col min="232" max="232" width="4.7109375" style="709" customWidth="1"/>
    <col min="233" max="233" width="15.7109375" style="709" customWidth="1"/>
    <col min="234" max="235" width="4.7109375" style="709" customWidth="1"/>
    <col min="236" max="241" width="3.7109375" style="709" customWidth="1"/>
    <col min="243" max="243" width="4.7109375" style="709" customWidth="1"/>
    <col min="244" max="244" width="15.7109375" style="709" customWidth="1"/>
    <col min="245" max="245" width="4.7109375" style="709" customWidth="1"/>
    <col min="246" max="246" width="15.7109375" style="709" customWidth="1"/>
    <col min="247" max="248" width="4.7109375" style="709" customWidth="1"/>
    <col min="249" max="254" width="3.7109375" style="709" customWidth="1"/>
    <col min="256" max="256" width="4.7109375" style="709" customWidth="1"/>
    <col min="257" max="257" width="15.7109375" style="709" customWidth="1"/>
    <col min="258" max="258" width="4.7109375" style="709" customWidth="1"/>
    <col min="259" max="259" width="15.7109375" style="709" customWidth="1"/>
    <col min="260" max="261" width="4.7109375" style="709" customWidth="1"/>
    <col min="262" max="267" width="3.7109375" style="709" customWidth="1"/>
    <col min="269" max="269" width="4.7109375" style="709" customWidth="1"/>
    <col min="270" max="270" width="15.7109375" style="709" customWidth="1"/>
    <col min="271" max="271" width="4.7109375" style="709" customWidth="1"/>
    <col min="272" max="272" width="15.7109375" style="709" customWidth="1"/>
    <col min="273" max="274" width="4.7109375" style="709" customWidth="1"/>
    <col min="275" max="280" width="3.7109375" style="709" customWidth="1"/>
    <col min="282" max="282" width="4.7109375" style="709" customWidth="1"/>
    <col min="283" max="283" width="15.7109375" style="709" customWidth="1"/>
    <col min="284" max="284" width="4.7109375" style="709" customWidth="1"/>
    <col min="285" max="285" width="15.7109375" style="709" customWidth="1"/>
    <col min="286" max="287" width="4.7109375" style="709" customWidth="1"/>
    <col min="288" max="293" width="3.7109375" style="709" customWidth="1"/>
    <col min="295" max="295" width="4.7109375" style="709" customWidth="1"/>
    <col min="296" max="296" width="15.7109375" style="709" customWidth="1"/>
    <col min="297" max="297" width="4.7109375" style="709" customWidth="1"/>
    <col min="298" max="298" width="15.7109375" style="709" customWidth="1"/>
    <col min="299" max="300" width="4.7109375" style="709" customWidth="1"/>
    <col min="301" max="306" width="3.7109375" style="709" customWidth="1"/>
    <col min="308" max="308" width="4.7109375" style="709" customWidth="1"/>
    <col min="309" max="309" width="15.7109375" style="709" customWidth="1"/>
    <col min="310" max="310" width="4.7109375" style="709" customWidth="1"/>
    <col min="311" max="311" width="15.7109375" style="709" customWidth="1"/>
    <col min="312" max="313" width="4.7109375" style="709" customWidth="1"/>
    <col min="314" max="319" width="3.7109375" style="709" customWidth="1"/>
    <col min="321" max="321" width="4.7109375" style="709" customWidth="1"/>
    <col min="322" max="322" width="15.7109375" style="709" customWidth="1"/>
    <col min="323" max="323" width="4.7109375" style="709" customWidth="1"/>
    <col min="324" max="324" width="15.7109375" style="709" customWidth="1"/>
    <col min="325" max="326" width="4.7109375" style="709" customWidth="1"/>
    <col min="327" max="332" width="3.7109375" style="709" customWidth="1"/>
    <col min="334" max="334" width="4.7109375" style="709" customWidth="1"/>
    <col min="335" max="335" width="15.7109375" style="709" customWidth="1"/>
    <col min="336" max="336" width="4.7109375" style="709" customWidth="1"/>
    <col min="337" max="337" width="15.7109375" style="709" customWidth="1"/>
    <col min="338" max="339" width="4.7109375" style="709" customWidth="1"/>
    <col min="340" max="345" width="3.7109375" style="709" customWidth="1"/>
  </cols>
  <sheetData>
    <row r="1" spans="1:345" ht="28.5" x14ac:dyDescent="0.45">
      <c r="B1" s="901" t="str">
        <f>Language!$E$172</f>
        <v>Predictions</v>
      </c>
      <c r="C1" s="901"/>
      <c r="D1" s="901"/>
      <c r="E1" s="901"/>
      <c r="F1" s="901"/>
      <c r="G1" s="901"/>
    </row>
    <row r="2" spans="1:345" ht="18.75" customHeight="1" x14ac:dyDescent="0.45">
      <c r="A2" s="429"/>
      <c r="B2" s="429"/>
      <c r="C2" s="78"/>
      <c r="D2" s="78"/>
      <c r="E2" s="78"/>
      <c r="I2" s="902">
        <f ca="1">O72</f>
        <v>0</v>
      </c>
      <c r="J2" s="902"/>
      <c r="K2" s="902"/>
      <c r="L2" s="902"/>
      <c r="M2" s="902"/>
      <c r="N2" s="902"/>
      <c r="O2" s="902"/>
      <c r="P2" s="902"/>
      <c r="Q2" s="902"/>
      <c r="R2" s="902"/>
      <c r="S2" s="902"/>
      <c r="T2" s="902"/>
      <c r="V2" s="902">
        <f ca="1">AB72</f>
        <v>0</v>
      </c>
      <c r="W2" s="902"/>
      <c r="X2" s="902"/>
      <c r="Y2" s="902"/>
      <c r="Z2" s="902"/>
      <c r="AA2" s="902"/>
      <c r="AB2" s="902"/>
      <c r="AC2" s="902"/>
      <c r="AD2" s="902"/>
      <c r="AE2" s="902"/>
      <c r="AF2" s="902"/>
      <c r="AG2" s="902"/>
      <c r="AI2" s="902">
        <f ca="1">AO72</f>
        <v>0</v>
      </c>
      <c r="AJ2" s="902"/>
      <c r="AK2" s="902"/>
      <c r="AL2" s="902"/>
      <c r="AM2" s="902"/>
      <c r="AN2" s="902"/>
      <c r="AO2" s="902"/>
      <c r="AP2" s="902"/>
      <c r="AQ2" s="902"/>
      <c r="AR2" s="902"/>
      <c r="AS2" s="902"/>
      <c r="AT2" s="902"/>
      <c r="AV2" s="902">
        <f ca="1">BB72</f>
        <v>0</v>
      </c>
      <c r="AW2" s="902"/>
      <c r="AX2" s="902"/>
      <c r="AY2" s="902"/>
      <c r="AZ2" s="902"/>
      <c r="BA2" s="902"/>
      <c r="BB2" s="902"/>
      <c r="BC2" s="902"/>
      <c r="BD2" s="902"/>
      <c r="BE2" s="902"/>
      <c r="BF2" s="902"/>
      <c r="BG2" s="902"/>
      <c r="BI2" s="902">
        <f ca="1">BO72</f>
        <v>0</v>
      </c>
      <c r="BJ2" s="902"/>
      <c r="BK2" s="902"/>
      <c r="BL2" s="902"/>
      <c r="BM2" s="902"/>
      <c r="BN2" s="902"/>
      <c r="BO2" s="902"/>
      <c r="BP2" s="902"/>
      <c r="BQ2" s="902"/>
      <c r="BR2" s="902"/>
      <c r="BS2" s="902"/>
      <c r="BT2" s="902"/>
      <c r="BV2" s="902">
        <f ca="1">CB72</f>
        <v>0</v>
      </c>
      <c r="BW2" s="902"/>
      <c r="BX2" s="902"/>
      <c r="BY2" s="902"/>
      <c r="BZ2" s="902"/>
      <c r="CA2" s="902"/>
      <c r="CB2" s="902"/>
      <c r="CC2" s="902"/>
      <c r="CD2" s="902"/>
      <c r="CE2" s="902"/>
      <c r="CF2" s="902"/>
      <c r="CG2" s="902"/>
      <c r="CI2" s="902">
        <f ca="1">CO72</f>
        <v>0</v>
      </c>
      <c r="CJ2" s="902"/>
      <c r="CK2" s="902"/>
      <c r="CL2" s="902"/>
      <c r="CM2" s="902"/>
      <c r="CN2" s="902"/>
      <c r="CO2" s="902"/>
      <c r="CP2" s="902"/>
      <c r="CQ2" s="902"/>
      <c r="CR2" s="902"/>
      <c r="CS2" s="902"/>
      <c r="CT2" s="902"/>
      <c r="CV2" s="902">
        <f ca="1">DB72</f>
        <v>0</v>
      </c>
      <c r="CW2" s="902"/>
      <c r="CX2" s="902"/>
      <c r="CY2" s="902"/>
      <c r="CZ2" s="902"/>
      <c r="DA2" s="902"/>
      <c r="DB2" s="902"/>
      <c r="DC2" s="902"/>
      <c r="DD2" s="902"/>
      <c r="DE2" s="902"/>
      <c r="DF2" s="902"/>
      <c r="DG2" s="902"/>
      <c r="DI2" s="902">
        <f ca="1">DO72</f>
        <v>0</v>
      </c>
      <c r="DJ2" s="902"/>
      <c r="DK2" s="902"/>
      <c r="DL2" s="902"/>
      <c r="DM2" s="902"/>
      <c r="DN2" s="902"/>
      <c r="DO2" s="902"/>
      <c r="DP2" s="902"/>
      <c r="DQ2" s="902"/>
      <c r="DR2" s="902"/>
      <c r="DS2" s="902"/>
      <c r="DT2" s="902"/>
      <c r="DV2" s="902">
        <f ca="1">EB72</f>
        <v>0</v>
      </c>
      <c r="DW2" s="902"/>
      <c r="DX2" s="902"/>
      <c r="DY2" s="902"/>
      <c r="DZ2" s="902"/>
      <c r="EA2" s="902"/>
      <c r="EB2" s="902"/>
      <c r="EC2" s="902"/>
      <c r="ED2" s="902"/>
      <c r="EE2" s="902"/>
      <c r="EF2" s="902"/>
      <c r="EG2" s="902"/>
      <c r="EI2" s="902">
        <f ca="1">EO72</f>
        <v>0</v>
      </c>
      <c r="EJ2" s="902"/>
      <c r="EK2" s="902"/>
      <c r="EL2" s="902"/>
      <c r="EM2" s="902"/>
      <c r="EN2" s="902"/>
      <c r="EO2" s="902"/>
      <c r="EP2" s="902"/>
      <c r="EQ2" s="902"/>
      <c r="ER2" s="902"/>
      <c r="ES2" s="902"/>
      <c r="ET2" s="902"/>
      <c r="EV2" s="902">
        <f ca="1">FB72</f>
        <v>0</v>
      </c>
      <c r="EW2" s="902"/>
      <c r="EX2" s="902"/>
      <c r="EY2" s="902"/>
      <c r="EZ2" s="902"/>
      <c r="FA2" s="902"/>
      <c r="FB2" s="902"/>
      <c r="FC2" s="902"/>
      <c r="FD2" s="902"/>
      <c r="FE2" s="902"/>
      <c r="FF2" s="902"/>
      <c r="FG2" s="902"/>
      <c r="FI2" s="902">
        <f ca="1">FO72</f>
        <v>0</v>
      </c>
      <c r="FJ2" s="902"/>
      <c r="FK2" s="902"/>
      <c r="FL2" s="902"/>
      <c r="FM2" s="902"/>
      <c r="FN2" s="902"/>
      <c r="FO2" s="902"/>
      <c r="FP2" s="902"/>
      <c r="FQ2" s="902"/>
      <c r="FR2" s="902"/>
      <c r="FS2" s="902"/>
      <c r="FT2" s="902"/>
      <c r="FV2" s="902">
        <f ca="1">GB72</f>
        <v>0</v>
      </c>
      <c r="FW2" s="902"/>
      <c r="FX2" s="902"/>
      <c r="FY2" s="902"/>
      <c r="FZ2" s="902"/>
      <c r="GA2" s="902"/>
      <c r="GB2" s="902"/>
      <c r="GC2" s="902"/>
      <c r="GD2" s="902"/>
      <c r="GE2" s="902"/>
      <c r="GF2" s="902"/>
      <c r="GG2" s="902"/>
      <c r="GI2" s="902">
        <f ca="1">GO72</f>
        <v>0</v>
      </c>
      <c r="GJ2" s="902"/>
      <c r="GK2" s="902"/>
      <c r="GL2" s="902"/>
      <c r="GM2" s="902"/>
      <c r="GN2" s="902"/>
      <c r="GO2" s="902"/>
      <c r="GP2" s="902"/>
      <c r="GQ2" s="902"/>
      <c r="GR2" s="902"/>
      <c r="GS2" s="902"/>
      <c r="GT2" s="902"/>
      <c r="GV2" s="902">
        <f ca="1">HB72</f>
        <v>0</v>
      </c>
      <c r="GW2" s="902"/>
      <c r="GX2" s="902"/>
      <c r="GY2" s="902"/>
      <c r="GZ2" s="902"/>
      <c r="HA2" s="902"/>
      <c r="HB2" s="902"/>
      <c r="HC2" s="902"/>
      <c r="HD2" s="902"/>
      <c r="HE2" s="902"/>
      <c r="HF2" s="902"/>
      <c r="HG2" s="902"/>
      <c r="HI2" s="902">
        <f ca="1">HO72</f>
        <v>0</v>
      </c>
      <c r="HJ2" s="902"/>
      <c r="HK2" s="902"/>
      <c r="HL2" s="902"/>
      <c r="HM2" s="902"/>
      <c r="HN2" s="902"/>
      <c r="HO2" s="902"/>
      <c r="HP2" s="902"/>
      <c r="HQ2" s="902"/>
      <c r="HR2" s="902"/>
      <c r="HS2" s="902"/>
      <c r="HT2" s="902"/>
      <c r="HV2" s="902">
        <f ca="1">IB72</f>
        <v>0</v>
      </c>
      <c r="HW2" s="902"/>
      <c r="HX2" s="902"/>
      <c r="HY2" s="902"/>
      <c r="HZ2" s="902"/>
      <c r="IA2" s="902"/>
      <c r="IB2" s="902"/>
      <c r="IC2" s="902"/>
      <c r="ID2" s="902"/>
      <c r="IE2" s="902"/>
      <c r="IF2" s="902"/>
      <c r="IG2" s="902"/>
      <c r="II2" s="902">
        <f ca="1">IO72</f>
        <v>0</v>
      </c>
      <c r="IJ2" s="902"/>
      <c r="IK2" s="902"/>
      <c r="IL2" s="902"/>
      <c r="IM2" s="902"/>
      <c r="IN2" s="902"/>
      <c r="IO2" s="902"/>
      <c r="IP2" s="902"/>
      <c r="IQ2" s="902"/>
      <c r="IR2" s="902"/>
      <c r="IS2" s="902"/>
      <c r="IT2" s="902"/>
      <c r="IV2" s="902">
        <f ca="1">JB72</f>
        <v>0</v>
      </c>
      <c r="IW2" s="902"/>
      <c r="IX2" s="902"/>
      <c r="IY2" s="902"/>
      <c r="IZ2" s="902"/>
      <c r="JA2" s="902"/>
      <c r="JB2" s="902"/>
      <c r="JC2" s="902"/>
      <c r="JD2" s="902"/>
      <c r="JE2" s="902"/>
      <c r="JF2" s="902"/>
      <c r="JG2" s="902"/>
      <c r="JI2" s="902">
        <f ca="1">JO72</f>
        <v>0</v>
      </c>
      <c r="JJ2" s="902"/>
      <c r="JK2" s="902"/>
      <c r="JL2" s="902"/>
      <c r="JM2" s="902"/>
      <c r="JN2" s="902"/>
      <c r="JO2" s="902"/>
      <c r="JP2" s="902"/>
      <c r="JQ2" s="902"/>
      <c r="JR2" s="902"/>
      <c r="JS2" s="902"/>
      <c r="JT2" s="902"/>
      <c r="JV2" s="902">
        <f ca="1">KB72</f>
        <v>0</v>
      </c>
      <c r="JW2" s="902"/>
      <c r="JX2" s="902"/>
      <c r="JY2" s="902"/>
      <c r="JZ2" s="902"/>
      <c r="KA2" s="902"/>
      <c r="KB2" s="902"/>
      <c r="KC2" s="902"/>
      <c r="KD2" s="902"/>
      <c r="KE2" s="902"/>
      <c r="KF2" s="902"/>
      <c r="KG2" s="902"/>
      <c r="KI2" s="902">
        <f ca="1">KO72</f>
        <v>0</v>
      </c>
      <c r="KJ2" s="902"/>
      <c r="KK2" s="902"/>
      <c r="KL2" s="902"/>
      <c r="KM2" s="902"/>
      <c r="KN2" s="902"/>
      <c r="KO2" s="902"/>
      <c r="KP2" s="902"/>
      <c r="KQ2" s="902"/>
      <c r="KR2" s="902"/>
      <c r="KS2" s="902"/>
      <c r="KT2" s="902"/>
      <c r="KV2" s="902">
        <f ca="1">LB72</f>
        <v>0</v>
      </c>
      <c r="KW2" s="902"/>
      <c r="KX2" s="902"/>
      <c r="KY2" s="902"/>
      <c r="KZ2" s="902"/>
      <c r="LA2" s="902"/>
      <c r="LB2" s="902"/>
      <c r="LC2" s="902"/>
      <c r="LD2" s="902"/>
      <c r="LE2" s="902"/>
      <c r="LF2" s="902"/>
      <c r="LG2" s="902"/>
      <c r="LI2" s="902">
        <f ca="1">LO72</f>
        <v>0</v>
      </c>
      <c r="LJ2" s="902"/>
      <c r="LK2" s="902"/>
      <c r="LL2" s="902"/>
      <c r="LM2" s="902"/>
      <c r="LN2" s="902"/>
      <c r="LO2" s="902"/>
      <c r="LP2" s="902"/>
      <c r="LQ2" s="902"/>
      <c r="LR2" s="902"/>
      <c r="LS2" s="902"/>
      <c r="LT2" s="902"/>
      <c r="LV2" s="902">
        <f ca="1">MB72</f>
        <v>0</v>
      </c>
      <c r="LW2" s="902"/>
      <c r="LX2" s="902"/>
      <c r="LY2" s="902"/>
      <c r="LZ2" s="902"/>
      <c r="MA2" s="902"/>
      <c r="MB2" s="902"/>
      <c r="MC2" s="902"/>
      <c r="MD2" s="902"/>
      <c r="ME2" s="902"/>
      <c r="MF2" s="902"/>
      <c r="MG2" s="902"/>
    </row>
    <row r="3" spans="1:345" ht="24.75" customHeight="1" thickBot="1" x14ac:dyDescent="0.3">
      <c r="A3" s="429"/>
      <c r="B3" s="903" t="str">
        <f>Language!$E$173</f>
        <v>Correct Results</v>
      </c>
      <c r="C3" s="904"/>
      <c r="D3" s="904"/>
      <c r="E3" s="904"/>
      <c r="F3" s="904"/>
      <c r="G3" s="905"/>
      <c r="I3" s="906" t="s">
        <v>785</v>
      </c>
      <c r="J3" s="907"/>
      <c r="K3" s="907"/>
      <c r="L3" s="907"/>
      <c r="M3" s="907"/>
      <c r="N3" s="907"/>
      <c r="O3" s="907"/>
      <c r="P3" s="907"/>
      <c r="Q3" s="907"/>
      <c r="R3" s="907"/>
      <c r="S3" s="907"/>
      <c r="T3" s="908"/>
      <c r="V3" s="906" t="s">
        <v>937</v>
      </c>
      <c r="W3" s="907"/>
      <c r="X3" s="907"/>
      <c r="Y3" s="907"/>
      <c r="Z3" s="907"/>
      <c r="AA3" s="907"/>
      <c r="AB3" s="907"/>
      <c r="AC3" s="907"/>
      <c r="AD3" s="907"/>
      <c r="AE3" s="907"/>
      <c r="AF3" s="907"/>
      <c r="AG3" s="908"/>
      <c r="AI3" s="906"/>
      <c r="AJ3" s="907"/>
      <c r="AK3" s="907"/>
      <c r="AL3" s="907"/>
      <c r="AM3" s="907"/>
      <c r="AN3" s="907"/>
      <c r="AO3" s="907"/>
      <c r="AP3" s="907"/>
      <c r="AQ3" s="907"/>
      <c r="AR3" s="907"/>
      <c r="AS3" s="907"/>
      <c r="AT3" s="908"/>
      <c r="AV3" s="906"/>
      <c r="AW3" s="907"/>
      <c r="AX3" s="907"/>
      <c r="AY3" s="907"/>
      <c r="AZ3" s="907"/>
      <c r="BA3" s="907"/>
      <c r="BB3" s="907"/>
      <c r="BC3" s="907"/>
      <c r="BD3" s="907"/>
      <c r="BE3" s="907"/>
      <c r="BF3" s="907"/>
      <c r="BG3" s="908"/>
      <c r="BI3" s="906"/>
      <c r="BJ3" s="907"/>
      <c r="BK3" s="907"/>
      <c r="BL3" s="907"/>
      <c r="BM3" s="907"/>
      <c r="BN3" s="907"/>
      <c r="BO3" s="907"/>
      <c r="BP3" s="907"/>
      <c r="BQ3" s="907"/>
      <c r="BR3" s="907"/>
      <c r="BS3" s="907"/>
      <c r="BT3" s="908"/>
      <c r="BV3" s="906"/>
      <c r="BW3" s="907"/>
      <c r="BX3" s="907"/>
      <c r="BY3" s="907"/>
      <c r="BZ3" s="907"/>
      <c r="CA3" s="907"/>
      <c r="CB3" s="907"/>
      <c r="CC3" s="907"/>
      <c r="CD3" s="907"/>
      <c r="CE3" s="907"/>
      <c r="CF3" s="907"/>
      <c r="CG3" s="908"/>
      <c r="CI3" s="906"/>
      <c r="CJ3" s="907"/>
      <c r="CK3" s="907"/>
      <c r="CL3" s="907"/>
      <c r="CM3" s="907"/>
      <c r="CN3" s="907"/>
      <c r="CO3" s="907"/>
      <c r="CP3" s="907"/>
      <c r="CQ3" s="907"/>
      <c r="CR3" s="907"/>
      <c r="CS3" s="907"/>
      <c r="CT3" s="908"/>
      <c r="CV3" s="906"/>
      <c r="CW3" s="907"/>
      <c r="CX3" s="907"/>
      <c r="CY3" s="907"/>
      <c r="CZ3" s="907"/>
      <c r="DA3" s="907"/>
      <c r="DB3" s="907"/>
      <c r="DC3" s="907"/>
      <c r="DD3" s="907"/>
      <c r="DE3" s="907"/>
      <c r="DF3" s="907"/>
      <c r="DG3" s="908"/>
      <c r="DI3" s="906"/>
      <c r="DJ3" s="907"/>
      <c r="DK3" s="907"/>
      <c r="DL3" s="907"/>
      <c r="DM3" s="907"/>
      <c r="DN3" s="907"/>
      <c r="DO3" s="907"/>
      <c r="DP3" s="907"/>
      <c r="DQ3" s="907"/>
      <c r="DR3" s="907"/>
      <c r="DS3" s="907"/>
      <c r="DT3" s="908"/>
      <c r="DV3" s="906"/>
      <c r="DW3" s="907"/>
      <c r="DX3" s="907"/>
      <c r="DY3" s="907"/>
      <c r="DZ3" s="907"/>
      <c r="EA3" s="907"/>
      <c r="EB3" s="907"/>
      <c r="EC3" s="907"/>
      <c r="ED3" s="907"/>
      <c r="EE3" s="907"/>
      <c r="EF3" s="907"/>
      <c r="EG3" s="908"/>
      <c r="EI3" s="906"/>
      <c r="EJ3" s="907"/>
      <c r="EK3" s="907"/>
      <c r="EL3" s="907"/>
      <c r="EM3" s="907"/>
      <c r="EN3" s="907"/>
      <c r="EO3" s="907"/>
      <c r="EP3" s="907"/>
      <c r="EQ3" s="907"/>
      <c r="ER3" s="907"/>
      <c r="ES3" s="907"/>
      <c r="ET3" s="908"/>
      <c r="EV3" s="906"/>
      <c r="EW3" s="907"/>
      <c r="EX3" s="907"/>
      <c r="EY3" s="907"/>
      <c r="EZ3" s="907"/>
      <c r="FA3" s="907"/>
      <c r="FB3" s="907"/>
      <c r="FC3" s="907"/>
      <c r="FD3" s="907"/>
      <c r="FE3" s="907"/>
      <c r="FF3" s="907"/>
      <c r="FG3" s="908"/>
      <c r="FI3" s="906"/>
      <c r="FJ3" s="907"/>
      <c r="FK3" s="907"/>
      <c r="FL3" s="907"/>
      <c r="FM3" s="907"/>
      <c r="FN3" s="907"/>
      <c r="FO3" s="907"/>
      <c r="FP3" s="907"/>
      <c r="FQ3" s="907"/>
      <c r="FR3" s="907"/>
      <c r="FS3" s="907"/>
      <c r="FT3" s="908"/>
      <c r="FV3" s="906"/>
      <c r="FW3" s="907"/>
      <c r="FX3" s="907"/>
      <c r="FY3" s="907"/>
      <c r="FZ3" s="907"/>
      <c r="GA3" s="907"/>
      <c r="GB3" s="907"/>
      <c r="GC3" s="907"/>
      <c r="GD3" s="907"/>
      <c r="GE3" s="907"/>
      <c r="GF3" s="907"/>
      <c r="GG3" s="908"/>
      <c r="GI3" s="906"/>
      <c r="GJ3" s="907"/>
      <c r="GK3" s="907"/>
      <c r="GL3" s="907"/>
      <c r="GM3" s="907"/>
      <c r="GN3" s="907"/>
      <c r="GO3" s="907"/>
      <c r="GP3" s="907"/>
      <c r="GQ3" s="907"/>
      <c r="GR3" s="907"/>
      <c r="GS3" s="907"/>
      <c r="GT3" s="908"/>
      <c r="GV3" s="906"/>
      <c r="GW3" s="907"/>
      <c r="GX3" s="907"/>
      <c r="GY3" s="907"/>
      <c r="GZ3" s="907"/>
      <c r="HA3" s="907"/>
      <c r="HB3" s="907"/>
      <c r="HC3" s="907"/>
      <c r="HD3" s="907"/>
      <c r="HE3" s="907"/>
      <c r="HF3" s="907"/>
      <c r="HG3" s="908"/>
      <c r="HI3" s="906"/>
      <c r="HJ3" s="907"/>
      <c r="HK3" s="907"/>
      <c r="HL3" s="907"/>
      <c r="HM3" s="907"/>
      <c r="HN3" s="907"/>
      <c r="HO3" s="907"/>
      <c r="HP3" s="907"/>
      <c r="HQ3" s="907"/>
      <c r="HR3" s="907"/>
      <c r="HS3" s="907"/>
      <c r="HT3" s="908"/>
      <c r="HV3" s="906"/>
      <c r="HW3" s="907"/>
      <c r="HX3" s="907"/>
      <c r="HY3" s="907"/>
      <c r="HZ3" s="907"/>
      <c r="IA3" s="907"/>
      <c r="IB3" s="907"/>
      <c r="IC3" s="907"/>
      <c r="ID3" s="907"/>
      <c r="IE3" s="907"/>
      <c r="IF3" s="907"/>
      <c r="IG3" s="908"/>
      <c r="II3" s="906"/>
      <c r="IJ3" s="907"/>
      <c r="IK3" s="907"/>
      <c r="IL3" s="907"/>
      <c r="IM3" s="907"/>
      <c r="IN3" s="907"/>
      <c r="IO3" s="907"/>
      <c r="IP3" s="907"/>
      <c r="IQ3" s="907"/>
      <c r="IR3" s="907"/>
      <c r="IS3" s="907"/>
      <c r="IT3" s="908"/>
      <c r="IV3" s="906"/>
      <c r="IW3" s="907"/>
      <c r="IX3" s="907"/>
      <c r="IY3" s="907"/>
      <c r="IZ3" s="907"/>
      <c r="JA3" s="907"/>
      <c r="JB3" s="907"/>
      <c r="JC3" s="907"/>
      <c r="JD3" s="907"/>
      <c r="JE3" s="907"/>
      <c r="JF3" s="907"/>
      <c r="JG3" s="908"/>
      <c r="JI3" s="906"/>
      <c r="JJ3" s="907"/>
      <c r="JK3" s="907"/>
      <c r="JL3" s="907"/>
      <c r="JM3" s="907"/>
      <c r="JN3" s="907"/>
      <c r="JO3" s="907"/>
      <c r="JP3" s="907"/>
      <c r="JQ3" s="907"/>
      <c r="JR3" s="907"/>
      <c r="JS3" s="907"/>
      <c r="JT3" s="908"/>
      <c r="JV3" s="906"/>
      <c r="JW3" s="907"/>
      <c r="JX3" s="907"/>
      <c r="JY3" s="907"/>
      <c r="JZ3" s="907"/>
      <c r="KA3" s="907"/>
      <c r="KB3" s="907"/>
      <c r="KC3" s="907"/>
      <c r="KD3" s="907"/>
      <c r="KE3" s="907"/>
      <c r="KF3" s="907"/>
      <c r="KG3" s="908"/>
      <c r="KI3" s="906"/>
      <c r="KJ3" s="907"/>
      <c r="KK3" s="907"/>
      <c r="KL3" s="907"/>
      <c r="KM3" s="907"/>
      <c r="KN3" s="907"/>
      <c r="KO3" s="907"/>
      <c r="KP3" s="907"/>
      <c r="KQ3" s="907"/>
      <c r="KR3" s="907"/>
      <c r="KS3" s="907"/>
      <c r="KT3" s="908"/>
      <c r="KV3" s="906"/>
      <c r="KW3" s="907"/>
      <c r="KX3" s="907"/>
      <c r="KY3" s="907"/>
      <c r="KZ3" s="907"/>
      <c r="LA3" s="907"/>
      <c r="LB3" s="907"/>
      <c r="LC3" s="907"/>
      <c r="LD3" s="907"/>
      <c r="LE3" s="907"/>
      <c r="LF3" s="907"/>
      <c r="LG3" s="908"/>
      <c r="LI3" s="906"/>
      <c r="LJ3" s="907"/>
      <c r="LK3" s="907"/>
      <c r="LL3" s="907"/>
      <c r="LM3" s="907"/>
      <c r="LN3" s="907"/>
      <c r="LO3" s="907"/>
      <c r="LP3" s="907"/>
      <c r="LQ3" s="907"/>
      <c r="LR3" s="907"/>
      <c r="LS3" s="907"/>
      <c r="LT3" s="908"/>
      <c r="LV3" s="906"/>
      <c r="LW3" s="907"/>
      <c r="LX3" s="907"/>
      <c r="LY3" s="907"/>
      <c r="LZ3" s="907"/>
      <c r="MA3" s="907"/>
      <c r="MB3" s="907"/>
      <c r="MC3" s="907"/>
      <c r="MD3" s="907"/>
      <c r="ME3" s="907"/>
      <c r="MF3" s="907"/>
      <c r="MG3" s="908"/>
    </row>
    <row r="4" spans="1:345" ht="40.5" customHeight="1" thickTop="1" x14ac:dyDescent="0.25">
      <c r="A4" s="429"/>
      <c r="B4" s="430"/>
      <c r="C4" s="431"/>
      <c r="D4" s="431"/>
      <c r="E4" s="432"/>
      <c r="F4" s="910" t="str">
        <f>Language!$E$174</f>
        <v>Result</v>
      </c>
      <c r="G4" s="911"/>
      <c r="I4" s="433"/>
      <c r="J4" s="431"/>
      <c r="K4" s="431"/>
      <c r="L4" s="432"/>
      <c r="M4" s="909" t="str">
        <f>Language!$E$177</f>
        <v>result</v>
      </c>
      <c r="N4" s="909"/>
      <c r="O4" s="434" t="str">
        <f>Language!$E$186</f>
        <v>Final</v>
      </c>
      <c r="P4" s="434" t="str">
        <f>Language!$E$178</f>
        <v>W/D/L</v>
      </c>
      <c r="Q4" s="434" t="str">
        <f>Language!$E$179</f>
        <v>GD</v>
      </c>
      <c r="R4" s="434" t="str">
        <f>Language!$E$180</f>
        <v>exact</v>
      </c>
      <c r="S4" s="434" t="str">
        <f>Language!$E$191</f>
        <v>many g.</v>
      </c>
      <c r="T4" s="435" t="str">
        <f>Language!$E$181</f>
        <v>teams</v>
      </c>
      <c r="V4" s="433"/>
      <c r="W4" s="431"/>
      <c r="X4" s="431"/>
      <c r="Y4" s="432"/>
      <c r="Z4" s="909" t="str">
        <f>Language!$E$177</f>
        <v>result</v>
      </c>
      <c r="AA4" s="909"/>
      <c r="AB4" s="434" t="str">
        <f>Language!$E$186</f>
        <v>Final</v>
      </c>
      <c r="AC4" s="434" t="str">
        <f>Language!$E$178</f>
        <v>W/D/L</v>
      </c>
      <c r="AD4" s="434" t="str">
        <f>Language!$E$179</f>
        <v>GD</v>
      </c>
      <c r="AE4" s="434" t="str">
        <f>Language!$E$180</f>
        <v>exact</v>
      </c>
      <c r="AF4" s="434" t="str">
        <f>Language!$E$191</f>
        <v>many g.</v>
      </c>
      <c r="AG4" s="435" t="str">
        <f>Language!$E$181</f>
        <v>teams</v>
      </c>
      <c r="AI4" s="433"/>
      <c r="AJ4" s="431"/>
      <c r="AK4" s="431"/>
      <c r="AL4" s="432"/>
      <c r="AM4" s="909" t="str">
        <f>Language!$E$177</f>
        <v>result</v>
      </c>
      <c r="AN4" s="909"/>
      <c r="AO4" s="434" t="str">
        <f>Language!$E$186</f>
        <v>Final</v>
      </c>
      <c r="AP4" s="434" t="str">
        <f>Language!$E$178</f>
        <v>W/D/L</v>
      </c>
      <c r="AQ4" s="434" t="str">
        <f>Language!$E$179</f>
        <v>GD</v>
      </c>
      <c r="AR4" s="434" t="str">
        <f>Language!$E$180</f>
        <v>exact</v>
      </c>
      <c r="AS4" s="434" t="str">
        <f>Language!$E$191</f>
        <v>many g.</v>
      </c>
      <c r="AT4" s="435" t="str">
        <f>Language!$E$181</f>
        <v>teams</v>
      </c>
      <c r="AV4" s="433"/>
      <c r="AW4" s="431"/>
      <c r="AX4" s="431"/>
      <c r="AY4" s="432"/>
      <c r="AZ4" s="909" t="str">
        <f>Language!$E$177</f>
        <v>result</v>
      </c>
      <c r="BA4" s="909"/>
      <c r="BB4" s="434" t="str">
        <f>Language!$E$186</f>
        <v>Final</v>
      </c>
      <c r="BC4" s="434" t="str">
        <f>Language!$E$178</f>
        <v>W/D/L</v>
      </c>
      <c r="BD4" s="434" t="str">
        <f>Language!$E$179</f>
        <v>GD</v>
      </c>
      <c r="BE4" s="434" t="str">
        <f>Language!$E$180</f>
        <v>exact</v>
      </c>
      <c r="BF4" s="434" t="str">
        <f>Language!$E$191</f>
        <v>many g.</v>
      </c>
      <c r="BG4" s="435" t="str">
        <f>Language!$E$181</f>
        <v>teams</v>
      </c>
      <c r="BI4" s="433"/>
      <c r="BJ4" s="431"/>
      <c r="BK4" s="431"/>
      <c r="BL4" s="432"/>
      <c r="BM4" s="909" t="str">
        <f>Language!$E$177</f>
        <v>result</v>
      </c>
      <c r="BN4" s="909"/>
      <c r="BO4" s="434" t="str">
        <f>Language!$E$186</f>
        <v>Final</v>
      </c>
      <c r="BP4" s="434" t="str">
        <f>Language!$E$178</f>
        <v>W/D/L</v>
      </c>
      <c r="BQ4" s="434" t="str">
        <f>Language!$E$179</f>
        <v>GD</v>
      </c>
      <c r="BR4" s="434" t="str">
        <f>Language!$E$180</f>
        <v>exact</v>
      </c>
      <c r="BS4" s="434" t="str">
        <f>Language!$E$191</f>
        <v>many g.</v>
      </c>
      <c r="BT4" s="435" t="str">
        <f>Language!$E$181</f>
        <v>teams</v>
      </c>
      <c r="BV4" s="433"/>
      <c r="BW4" s="431"/>
      <c r="BX4" s="431"/>
      <c r="BY4" s="432"/>
      <c r="BZ4" s="909" t="str">
        <f>Language!$E$177</f>
        <v>result</v>
      </c>
      <c r="CA4" s="909"/>
      <c r="CB4" s="434" t="str">
        <f>Language!$E$186</f>
        <v>Final</v>
      </c>
      <c r="CC4" s="434" t="str">
        <f>Language!$E$178</f>
        <v>W/D/L</v>
      </c>
      <c r="CD4" s="434" t="str">
        <f>Language!$E$179</f>
        <v>GD</v>
      </c>
      <c r="CE4" s="434" t="str">
        <f>Language!$E$180</f>
        <v>exact</v>
      </c>
      <c r="CF4" s="434" t="str">
        <f>Language!$E$191</f>
        <v>many g.</v>
      </c>
      <c r="CG4" s="435" t="str">
        <f>Language!$E$181</f>
        <v>teams</v>
      </c>
      <c r="CI4" s="433"/>
      <c r="CJ4" s="431"/>
      <c r="CK4" s="431"/>
      <c r="CL4" s="432"/>
      <c r="CM4" s="909" t="str">
        <f>Language!$E$177</f>
        <v>result</v>
      </c>
      <c r="CN4" s="909"/>
      <c r="CO4" s="434" t="str">
        <f>Language!$E$186</f>
        <v>Final</v>
      </c>
      <c r="CP4" s="434" t="str">
        <f>Language!$E$178</f>
        <v>W/D/L</v>
      </c>
      <c r="CQ4" s="434" t="str">
        <f>Language!$E$179</f>
        <v>GD</v>
      </c>
      <c r="CR4" s="434" t="str">
        <f>Language!$E$180</f>
        <v>exact</v>
      </c>
      <c r="CS4" s="434" t="str">
        <f>Language!$E$191</f>
        <v>many g.</v>
      </c>
      <c r="CT4" s="435" t="str">
        <f>Language!$E$181</f>
        <v>teams</v>
      </c>
      <c r="CV4" s="433"/>
      <c r="CW4" s="431"/>
      <c r="CX4" s="431"/>
      <c r="CY4" s="432"/>
      <c r="CZ4" s="909" t="str">
        <f>Language!$E$177</f>
        <v>result</v>
      </c>
      <c r="DA4" s="909"/>
      <c r="DB4" s="434" t="str">
        <f>Language!$E$186</f>
        <v>Final</v>
      </c>
      <c r="DC4" s="434" t="str">
        <f>Language!$E$178</f>
        <v>W/D/L</v>
      </c>
      <c r="DD4" s="434" t="str">
        <f>Language!$E$179</f>
        <v>GD</v>
      </c>
      <c r="DE4" s="434" t="str">
        <f>Language!$E$180</f>
        <v>exact</v>
      </c>
      <c r="DF4" s="434" t="str">
        <f>Language!$E$191</f>
        <v>many g.</v>
      </c>
      <c r="DG4" s="435" t="str">
        <f>Language!$E$181</f>
        <v>teams</v>
      </c>
      <c r="DI4" s="433"/>
      <c r="DJ4" s="431"/>
      <c r="DK4" s="431"/>
      <c r="DL4" s="432"/>
      <c r="DM4" s="909" t="str">
        <f>Language!$E$177</f>
        <v>result</v>
      </c>
      <c r="DN4" s="909"/>
      <c r="DO4" s="434" t="str">
        <f>Language!$E$186</f>
        <v>Final</v>
      </c>
      <c r="DP4" s="434" t="str">
        <f>Language!$E$178</f>
        <v>W/D/L</v>
      </c>
      <c r="DQ4" s="434" t="str">
        <f>Language!$E$179</f>
        <v>GD</v>
      </c>
      <c r="DR4" s="434" t="str">
        <f>Language!$E$180</f>
        <v>exact</v>
      </c>
      <c r="DS4" s="434" t="str">
        <f>Language!$E$191</f>
        <v>many g.</v>
      </c>
      <c r="DT4" s="435" t="str">
        <f>Language!$E$181</f>
        <v>teams</v>
      </c>
      <c r="DV4" s="433"/>
      <c r="DW4" s="431"/>
      <c r="DX4" s="431"/>
      <c r="DY4" s="432"/>
      <c r="DZ4" s="909" t="str">
        <f>Language!$E$177</f>
        <v>result</v>
      </c>
      <c r="EA4" s="909"/>
      <c r="EB4" s="434" t="str">
        <f>Language!$E$186</f>
        <v>Final</v>
      </c>
      <c r="EC4" s="434" t="str">
        <f>Language!$E$178</f>
        <v>W/D/L</v>
      </c>
      <c r="ED4" s="434" t="str">
        <f>Language!$E$179</f>
        <v>GD</v>
      </c>
      <c r="EE4" s="434" t="str">
        <f>Language!$E$180</f>
        <v>exact</v>
      </c>
      <c r="EF4" s="434" t="str">
        <f>Language!$E$191</f>
        <v>many g.</v>
      </c>
      <c r="EG4" s="435" t="str">
        <f>Language!$E$181</f>
        <v>teams</v>
      </c>
      <c r="EI4" s="433"/>
      <c r="EJ4" s="431"/>
      <c r="EK4" s="431"/>
      <c r="EL4" s="432"/>
      <c r="EM4" s="909" t="str">
        <f>Language!$E$177</f>
        <v>result</v>
      </c>
      <c r="EN4" s="909"/>
      <c r="EO4" s="434" t="str">
        <f>Language!$E$186</f>
        <v>Final</v>
      </c>
      <c r="EP4" s="434" t="str">
        <f>Language!$E$178</f>
        <v>W/D/L</v>
      </c>
      <c r="EQ4" s="434" t="str">
        <f>Language!$E$179</f>
        <v>GD</v>
      </c>
      <c r="ER4" s="434" t="str">
        <f>Language!$E$180</f>
        <v>exact</v>
      </c>
      <c r="ES4" s="434" t="str">
        <f>Language!$E$191</f>
        <v>many g.</v>
      </c>
      <c r="ET4" s="435" t="str">
        <f>Language!$E$181</f>
        <v>teams</v>
      </c>
      <c r="EV4" s="433"/>
      <c r="EW4" s="431"/>
      <c r="EX4" s="431"/>
      <c r="EY4" s="432"/>
      <c r="EZ4" s="909" t="str">
        <f>Language!$E$177</f>
        <v>result</v>
      </c>
      <c r="FA4" s="909"/>
      <c r="FB4" s="434" t="str">
        <f>Language!$E$186</f>
        <v>Final</v>
      </c>
      <c r="FC4" s="434" t="str">
        <f>Language!$E$178</f>
        <v>W/D/L</v>
      </c>
      <c r="FD4" s="434" t="str">
        <f>Language!$E$179</f>
        <v>GD</v>
      </c>
      <c r="FE4" s="434" t="str">
        <f>Language!$E$180</f>
        <v>exact</v>
      </c>
      <c r="FF4" s="434" t="str">
        <f>Language!$E$191</f>
        <v>many g.</v>
      </c>
      <c r="FG4" s="435" t="str">
        <f>Language!$E$181</f>
        <v>teams</v>
      </c>
      <c r="FI4" s="433"/>
      <c r="FJ4" s="431"/>
      <c r="FK4" s="431"/>
      <c r="FL4" s="432"/>
      <c r="FM4" s="909" t="str">
        <f>Language!$E$177</f>
        <v>result</v>
      </c>
      <c r="FN4" s="909"/>
      <c r="FO4" s="434" t="str">
        <f>Language!$E$186</f>
        <v>Final</v>
      </c>
      <c r="FP4" s="434" t="str">
        <f>Language!$E$178</f>
        <v>W/D/L</v>
      </c>
      <c r="FQ4" s="434" t="str">
        <f>Language!$E$179</f>
        <v>GD</v>
      </c>
      <c r="FR4" s="434" t="str">
        <f>Language!$E$180</f>
        <v>exact</v>
      </c>
      <c r="FS4" s="434" t="str">
        <f>Language!$E$191</f>
        <v>many g.</v>
      </c>
      <c r="FT4" s="435" t="str">
        <f>Language!$E$181</f>
        <v>teams</v>
      </c>
      <c r="FV4" s="433"/>
      <c r="FW4" s="431"/>
      <c r="FX4" s="431"/>
      <c r="FY4" s="432"/>
      <c r="FZ4" s="909" t="str">
        <f>Language!$E$177</f>
        <v>result</v>
      </c>
      <c r="GA4" s="909"/>
      <c r="GB4" s="434" t="str">
        <f>Language!$E$186</f>
        <v>Final</v>
      </c>
      <c r="GC4" s="434" t="str">
        <f>Language!$E$178</f>
        <v>W/D/L</v>
      </c>
      <c r="GD4" s="434" t="str">
        <f>Language!$E$179</f>
        <v>GD</v>
      </c>
      <c r="GE4" s="434" t="str">
        <f>Language!$E$180</f>
        <v>exact</v>
      </c>
      <c r="GF4" s="434" t="str">
        <f>Language!$E$191</f>
        <v>many g.</v>
      </c>
      <c r="GG4" s="435" t="str">
        <f>Language!$E$181</f>
        <v>teams</v>
      </c>
      <c r="GI4" s="433"/>
      <c r="GJ4" s="431"/>
      <c r="GK4" s="431"/>
      <c r="GL4" s="432"/>
      <c r="GM4" s="909" t="str">
        <f>Language!$E$177</f>
        <v>result</v>
      </c>
      <c r="GN4" s="909"/>
      <c r="GO4" s="434" t="str">
        <f>Language!$E$186</f>
        <v>Final</v>
      </c>
      <c r="GP4" s="434" t="str">
        <f>Language!$E$178</f>
        <v>W/D/L</v>
      </c>
      <c r="GQ4" s="434" t="str">
        <f>Language!$E$179</f>
        <v>GD</v>
      </c>
      <c r="GR4" s="434" t="str">
        <f>Language!$E$180</f>
        <v>exact</v>
      </c>
      <c r="GS4" s="434" t="str">
        <f>Language!$E$191</f>
        <v>many g.</v>
      </c>
      <c r="GT4" s="435" t="str">
        <f>Language!$E$181</f>
        <v>teams</v>
      </c>
      <c r="GV4" s="433"/>
      <c r="GW4" s="431"/>
      <c r="GX4" s="431"/>
      <c r="GY4" s="432"/>
      <c r="GZ4" s="909" t="str">
        <f>Language!$E$177</f>
        <v>result</v>
      </c>
      <c r="HA4" s="909"/>
      <c r="HB4" s="434" t="str">
        <f>Language!$E$186</f>
        <v>Final</v>
      </c>
      <c r="HC4" s="434" t="str">
        <f>Language!$E$178</f>
        <v>W/D/L</v>
      </c>
      <c r="HD4" s="434" t="str">
        <f>Language!$E$179</f>
        <v>GD</v>
      </c>
      <c r="HE4" s="434" t="str">
        <f>Language!$E$180</f>
        <v>exact</v>
      </c>
      <c r="HF4" s="434" t="str">
        <f>Language!$E$191</f>
        <v>many g.</v>
      </c>
      <c r="HG4" s="435" t="str">
        <f>Language!$E$181</f>
        <v>teams</v>
      </c>
      <c r="HI4" s="433"/>
      <c r="HJ4" s="431"/>
      <c r="HK4" s="431"/>
      <c r="HL4" s="432"/>
      <c r="HM4" s="909" t="str">
        <f>Language!$E$177</f>
        <v>result</v>
      </c>
      <c r="HN4" s="909"/>
      <c r="HO4" s="434" t="str">
        <f>Language!$E$186</f>
        <v>Final</v>
      </c>
      <c r="HP4" s="434" t="str">
        <f>Language!$E$178</f>
        <v>W/D/L</v>
      </c>
      <c r="HQ4" s="434" t="str">
        <f>Language!$E$179</f>
        <v>GD</v>
      </c>
      <c r="HR4" s="434" t="str">
        <f>Language!$E$180</f>
        <v>exact</v>
      </c>
      <c r="HS4" s="434" t="str">
        <f>Language!$E$191</f>
        <v>many g.</v>
      </c>
      <c r="HT4" s="435" t="str">
        <f>Language!$E$181</f>
        <v>teams</v>
      </c>
      <c r="HV4" s="433"/>
      <c r="HW4" s="431"/>
      <c r="HX4" s="431"/>
      <c r="HY4" s="432"/>
      <c r="HZ4" s="909" t="str">
        <f>Language!$E$177</f>
        <v>result</v>
      </c>
      <c r="IA4" s="909"/>
      <c r="IB4" s="434" t="str">
        <f>Language!$E$186</f>
        <v>Final</v>
      </c>
      <c r="IC4" s="434" t="str">
        <f>Language!$E$178</f>
        <v>W/D/L</v>
      </c>
      <c r="ID4" s="434" t="str">
        <f>Language!$E$179</f>
        <v>GD</v>
      </c>
      <c r="IE4" s="434" t="str">
        <f>Language!$E$180</f>
        <v>exact</v>
      </c>
      <c r="IF4" s="434" t="str">
        <f>Language!$E$191</f>
        <v>many g.</v>
      </c>
      <c r="IG4" s="435" t="str">
        <f>Language!$E$181</f>
        <v>teams</v>
      </c>
      <c r="II4" s="433"/>
      <c r="IJ4" s="431"/>
      <c r="IK4" s="431"/>
      <c r="IL4" s="432"/>
      <c r="IM4" s="909" t="str">
        <f>Language!$E$177</f>
        <v>result</v>
      </c>
      <c r="IN4" s="909"/>
      <c r="IO4" s="434" t="str">
        <f>Language!$E$186</f>
        <v>Final</v>
      </c>
      <c r="IP4" s="434" t="str">
        <f>Language!$E$178</f>
        <v>W/D/L</v>
      </c>
      <c r="IQ4" s="434" t="str">
        <f>Language!$E$179</f>
        <v>GD</v>
      </c>
      <c r="IR4" s="434" t="str">
        <f>Language!$E$180</f>
        <v>exact</v>
      </c>
      <c r="IS4" s="434" t="str">
        <f>Language!$E$191</f>
        <v>many g.</v>
      </c>
      <c r="IT4" s="435" t="str">
        <f>Language!$E$181</f>
        <v>teams</v>
      </c>
      <c r="IV4" s="433"/>
      <c r="IW4" s="431"/>
      <c r="IX4" s="431"/>
      <c r="IY4" s="432"/>
      <c r="IZ4" s="909" t="str">
        <f>Language!$E$177</f>
        <v>result</v>
      </c>
      <c r="JA4" s="909"/>
      <c r="JB4" s="434" t="str">
        <f>Language!$E$186</f>
        <v>Final</v>
      </c>
      <c r="JC4" s="434" t="str">
        <f>Language!$E$178</f>
        <v>W/D/L</v>
      </c>
      <c r="JD4" s="434" t="str">
        <f>Language!$E$179</f>
        <v>GD</v>
      </c>
      <c r="JE4" s="434" t="str">
        <f>Language!$E$180</f>
        <v>exact</v>
      </c>
      <c r="JF4" s="434" t="str">
        <f>Language!$E$191</f>
        <v>many g.</v>
      </c>
      <c r="JG4" s="435" t="str">
        <f>Language!$E$181</f>
        <v>teams</v>
      </c>
      <c r="JI4" s="433"/>
      <c r="JJ4" s="431"/>
      <c r="JK4" s="431"/>
      <c r="JL4" s="432"/>
      <c r="JM4" s="909" t="str">
        <f>Language!$E$177</f>
        <v>result</v>
      </c>
      <c r="JN4" s="909"/>
      <c r="JO4" s="434" t="str">
        <f>Language!$E$186</f>
        <v>Final</v>
      </c>
      <c r="JP4" s="434" t="str">
        <f>Language!$E$178</f>
        <v>W/D/L</v>
      </c>
      <c r="JQ4" s="434" t="str">
        <f>Language!$E$179</f>
        <v>GD</v>
      </c>
      <c r="JR4" s="434" t="str">
        <f>Language!$E$180</f>
        <v>exact</v>
      </c>
      <c r="JS4" s="434" t="str">
        <f>Language!$E$191</f>
        <v>many g.</v>
      </c>
      <c r="JT4" s="435" t="str">
        <f>Language!$E$181</f>
        <v>teams</v>
      </c>
      <c r="JV4" s="433"/>
      <c r="JW4" s="431"/>
      <c r="JX4" s="431"/>
      <c r="JY4" s="432"/>
      <c r="JZ4" s="909" t="str">
        <f>Language!$E$177</f>
        <v>result</v>
      </c>
      <c r="KA4" s="909"/>
      <c r="KB4" s="434" t="str">
        <f>Language!$E$186</f>
        <v>Final</v>
      </c>
      <c r="KC4" s="434" t="str">
        <f>Language!$E$178</f>
        <v>W/D/L</v>
      </c>
      <c r="KD4" s="434" t="str">
        <f>Language!$E$179</f>
        <v>GD</v>
      </c>
      <c r="KE4" s="434" t="str">
        <f>Language!$E$180</f>
        <v>exact</v>
      </c>
      <c r="KF4" s="434" t="str">
        <f>Language!$E$191</f>
        <v>many g.</v>
      </c>
      <c r="KG4" s="435" t="str">
        <f>Language!$E$181</f>
        <v>teams</v>
      </c>
      <c r="KI4" s="433"/>
      <c r="KJ4" s="431"/>
      <c r="KK4" s="431"/>
      <c r="KL4" s="432"/>
      <c r="KM4" s="909" t="str">
        <f>Language!$E$177</f>
        <v>result</v>
      </c>
      <c r="KN4" s="909"/>
      <c r="KO4" s="434" t="str">
        <f>Language!$E$186</f>
        <v>Final</v>
      </c>
      <c r="KP4" s="434" t="str">
        <f>Language!$E$178</f>
        <v>W/D/L</v>
      </c>
      <c r="KQ4" s="434" t="str">
        <f>Language!$E$179</f>
        <v>GD</v>
      </c>
      <c r="KR4" s="434" t="str">
        <f>Language!$E$180</f>
        <v>exact</v>
      </c>
      <c r="KS4" s="434" t="str">
        <f>Language!$E$191</f>
        <v>many g.</v>
      </c>
      <c r="KT4" s="435" t="str">
        <f>Language!$E$181</f>
        <v>teams</v>
      </c>
      <c r="KV4" s="433"/>
      <c r="KW4" s="431"/>
      <c r="KX4" s="431"/>
      <c r="KY4" s="432"/>
      <c r="KZ4" s="909" t="str">
        <f>Language!$E$177</f>
        <v>result</v>
      </c>
      <c r="LA4" s="909"/>
      <c r="LB4" s="434" t="str">
        <f>Language!$E$186</f>
        <v>Final</v>
      </c>
      <c r="LC4" s="434" t="str">
        <f>Language!$E$178</f>
        <v>W/D/L</v>
      </c>
      <c r="LD4" s="434" t="str">
        <f>Language!$E$179</f>
        <v>GD</v>
      </c>
      <c r="LE4" s="434" t="str">
        <f>Language!$E$180</f>
        <v>exact</v>
      </c>
      <c r="LF4" s="434" t="str">
        <f>Language!$E$191</f>
        <v>many g.</v>
      </c>
      <c r="LG4" s="435" t="str">
        <f>Language!$E$181</f>
        <v>teams</v>
      </c>
      <c r="LI4" s="433"/>
      <c r="LJ4" s="431"/>
      <c r="LK4" s="431"/>
      <c r="LL4" s="432"/>
      <c r="LM4" s="909" t="str">
        <f>Language!$E$177</f>
        <v>result</v>
      </c>
      <c r="LN4" s="909"/>
      <c r="LO4" s="434" t="str">
        <f>Language!$E$186</f>
        <v>Final</v>
      </c>
      <c r="LP4" s="434" t="str">
        <f>Language!$E$178</f>
        <v>W/D/L</v>
      </c>
      <c r="LQ4" s="434" t="str">
        <f>Language!$E$179</f>
        <v>GD</v>
      </c>
      <c r="LR4" s="434" t="str">
        <f>Language!$E$180</f>
        <v>exact</v>
      </c>
      <c r="LS4" s="434" t="str">
        <f>Language!$E$191</f>
        <v>many g.</v>
      </c>
      <c r="LT4" s="435" t="str">
        <f>Language!$E$181</f>
        <v>teams</v>
      </c>
      <c r="LV4" s="433"/>
      <c r="LW4" s="431"/>
      <c r="LX4" s="431"/>
      <c r="LY4" s="432"/>
      <c r="LZ4" s="909" t="str">
        <f>Language!$E$177</f>
        <v>result</v>
      </c>
      <c r="MA4" s="909"/>
      <c r="MB4" s="434" t="str">
        <f>Language!$E$186</f>
        <v>Final</v>
      </c>
      <c r="MC4" s="434" t="str">
        <f>Language!$E$178</f>
        <v>W/D/L</v>
      </c>
      <c r="MD4" s="434" t="str">
        <f>Language!$E$179</f>
        <v>GD</v>
      </c>
      <c r="ME4" s="434" t="str">
        <f>Language!$E$180</f>
        <v>exact</v>
      </c>
      <c r="MF4" s="434" t="str">
        <f>Language!$E$191</f>
        <v>many g.</v>
      </c>
      <c r="MG4" s="435" t="str">
        <f>Language!$E$181</f>
        <v>teams</v>
      </c>
    </row>
    <row r="5" spans="1:345" ht="24" customHeight="1" x14ac:dyDescent="0.25">
      <c r="A5" s="436"/>
      <c r="B5" s="437" t="str">
        <f>Language!$E$95&amp;" A"</f>
        <v>Group A</v>
      </c>
      <c r="C5" s="438"/>
      <c r="D5" s="439"/>
      <c r="E5" s="440"/>
      <c r="F5" s="441"/>
      <c r="G5" s="442"/>
      <c r="I5" s="437" t="str">
        <f t="shared" ref="I5:I32" si="0">$B5</f>
        <v>Group A</v>
      </c>
      <c r="J5" s="439"/>
      <c r="K5" s="439"/>
      <c r="L5" s="440"/>
      <c r="M5" s="443"/>
      <c r="N5" s="444"/>
      <c r="O5" s="441"/>
      <c r="P5" s="445"/>
      <c r="Q5" s="445"/>
      <c r="R5" s="440"/>
      <c r="S5" s="440"/>
      <c r="T5" s="446"/>
      <c r="V5" s="437" t="str">
        <f t="shared" ref="V5:V32" si="1">$B5</f>
        <v>Group A</v>
      </c>
      <c r="W5" s="439"/>
      <c r="X5" s="439"/>
      <c r="Y5" s="440"/>
      <c r="Z5" s="443"/>
      <c r="AA5" s="444"/>
      <c r="AB5" s="441"/>
      <c r="AC5" s="445"/>
      <c r="AD5" s="445"/>
      <c r="AE5" s="440"/>
      <c r="AF5" s="440"/>
      <c r="AG5" s="446"/>
      <c r="AI5" s="437" t="str">
        <f t="shared" ref="AI5:AI32" si="2">$B5</f>
        <v>Group A</v>
      </c>
      <c r="AJ5" s="439"/>
      <c r="AK5" s="439"/>
      <c r="AL5" s="440"/>
      <c r="AM5" s="443"/>
      <c r="AN5" s="444"/>
      <c r="AO5" s="441"/>
      <c r="AP5" s="445"/>
      <c r="AQ5" s="445"/>
      <c r="AR5" s="440"/>
      <c r="AS5" s="440"/>
      <c r="AT5" s="446"/>
      <c r="AV5" s="437" t="str">
        <f t="shared" ref="AV5:AV32" si="3">$B5</f>
        <v>Group A</v>
      </c>
      <c r="AW5" s="439"/>
      <c r="AX5" s="439"/>
      <c r="AY5" s="440"/>
      <c r="AZ5" s="443"/>
      <c r="BA5" s="444"/>
      <c r="BB5" s="441"/>
      <c r="BC5" s="445"/>
      <c r="BD5" s="445"/>
      <c r="BE5" s="440"/>
      <c r="BF5" s="440"/>
      <c r="BG5" s="446"/>
      <c r="BI5" s="437" t="str">
        <f t="shared" ref="BI5:BI32" si="4">$B5</f>
        <v>Group A</v>
      </c>
      <c r="BJ5" s="439"/>
      <c r="BK5" s="439"/>
      <c r="BL5" s="440"/>
      <c r="BM5" s="443"/>
      <c r="BN5" s="444"/>
      <c r="BO5" s="441"/>
      <c r="BP5" s="445"/>
      <c r="BQ5" s="445"/>
      <c r="BR5" s="440"/>
      <c r="BS5" s="440"/>
      <c r="BT5" s="446"/>
      <c r="BV5" s="437" t="str">
        <f t="shared" ref="BV5:BV32" si="5">$B5</f>
        <v>Group A</v>
      </c>
      <c r="BW5" s="439"/>
      <c r="BX5" s="439"/>
      <c r="BY5" s="440"/>
      <c r="BZ5" s="443"/>
      <c r="CA5" s="444"/>
      <c r="CB5" s="441"/>
      <c r="CC5" s="445"/>
      <c r="CD5" s="445"/>
      <c r="CE5" s="440"/>
      <c r="CF5" s="440"/>
      <c r="CG5" s="446"/>
      <c r="CI5" s="437" t="str">
        <f t="shared" ref="CI5:CI32" si="6">$B5</f>
        <v>Group A</v>
      </c>
      <c r="CJ5" s="439"/>
      <c r="CK5" s="439"/>
      <c r="CL5" s="440"/>
      <c r="CM5" s="443"/>
      <c r="CN5" s="444"/>
      <c r="CO5" s="441"/>
      <c r="CP5" s="445"/>
      <c r="CQ5" s="445"/>
      <c r="CR5" s="440"/>
      <c r="CS5" s="440"/>
      <c r="CT5" s="446"/>
      <c r="CV5" s="437" t="str">
        <f t="shared" ref="CV5:CV32" si="7">$B5</f>
        <v>Group A</v>
      </c>
      <c r="CW5" s="439"/>
      <c r="CX5" s="439"/>
      <c r="CY5" s="440"/>
      <c r="CZ5" s="443"/>
      <c r="DA5" s="444"/>
      <c r="DB5" s="441"/>
      <c r="DC5" s="445"/>
      <c r="DD5" s="445"/>
      <c r="DE5" s="440"/>
      <c r="DF5" s="440"/>
      <c r="DG5" s="446"/>
      <c r="DI5" s="437" t="str">
        <f t="shared" ref="DI5:DI32" si="8">$B5</f>
        <v>Group A</v>
      </c>
      <c r="DJ5" s="439"/>
      <c r="DK5" s="439"/>
      <c r="DL5" s="440"/>
      <c r="DM5" s="443"/>
      <c r="DN5" s="444"/>
      <c r="DO5" s="441"/>
      <c r="DP5" s="445"/>
      <c r="DQ5" s="445"/>
      <c r="DR5" s="440"/>
      <c r="DS5" s="440"/>
      <c r="DT5" s="446"/>
      <c r="DV5" s="437" t="str">
        <f t="shared" ref="DV5:DV32" si="9">$B5</f>
        <v>Group A</v>
      </c>
      <c r="DW5" s="439"/>
      <c r="DX5" s="439"/>
      <c r="DY5" s="440"/>
      <c r="DZ5" s="443"/>
      <c r="EA5" s="444"/>
      <c r="EB5" s="441"/>
      <c r="EC5" s="445"/>
      <c r="ED5" s="445"/>
      <c r="EE5" s="440"/>
      <c r="EF5" s="440"/>
      <c r="EG5" s="446"/>
      <c r="EI5" s="437" t="str">
        <f t="shared" ref="EI5:EI32" si="10">$B5</f>
        <v>Group A</v>
      </c>
      <c r="EJ5" s="439"/>
      <c r="EK5" s="439"/>
      <c r="EL5" s="440"/>
      <c r="EM5" s="443"/>
      <c r="EN5" s="444"/>
      <c r="EO5" s="441"/>
      <c r="EP5" s="445"/>
      <c r="EQ5" s="445"/>
      <c r="ER5" s="440"/>
      <c r="ES5" s="440"/>
      <c r="ET5" s="446"/>
      <c r="EV5" s="437" t="str">
        <f t="shared" ref="EV5:EV32" si="11">$B5</f>
        <v>Group A</v>
      </c>
      <c r="EW5" s="439"/>
      <c r="EX5" s="439"/>
      <c r="EY5" s="440"/>
      <c r="EZ5" s="443"/>
      <c r="FA5" s="444"/>
      <c r="FB5" s="441"/>
      <c r="FC5" s="445"/>
      <c r="FD5" s="445"/>
      <c r="FE5" s="440"/>
      <c r="FF5" s="440"/>
      <c r="FG5" s="446"/>
      <c r="FI5" s="437" t="str">
        <f t="shared" ref="FI5:FI32" si="12">$B5</f>
        <v>Group A</v>
      </c>
      <c r="FJ5" s="439"/>
      <c r="FK5" s="439"/>
      <c r="FL5" s="440"/>
      <c r="FM5" s="443"/>
      <c r="FN5" s="444"/>
      <c r="FO5" s="441"/>
      <c r="FP5" s="445"/>
      <c r="FQ5" s="445"/>
      <c r="FR5" s="440"/>
      <c r="FS5" s="440"/>
      <c r="FT5" s="446"/>
      <c r="FV5" s="437" t="str">
        <f t="shared" ref="FV5:FV32" si="13">$B5</f>
        <v>Group A</v>
      </c>
      <c r="FW5" s="439"/>
      <c r="FX5" s="439"/>
      <c r="FY5" s="440"/>
      <c r="FZ5" s="443"/>
      <c r="GA5" s="444"/>
      <c r="GB5" s="441"/>
      <c r="GC5" s="445"/>
      <c r="GD5" s="445"/>
      <c r="GE5" s="440"/>
      <c r="GF5" s="440"/>
      <c r="GG5" s="446"/>
      <c r="GI5" s="437" t="str">
        <f t="shared" ref="GI5:GI32" si="14">$B5</f>
        <v>Group A</v>
      </c>
      <c r="GJ5" s="439"/>
      <c r="GK5" s="439"/>
      <c r="GL5" s="440"/>
      <c r="GM5" s="443"/>
      <c r="GN5" s="444"/>
      <c r="GO5" s="441"/>
      <c r="GP5" s="445"/>
      <c r="GQ5" s="445"/>
      <c r="GR5" s="440"/>
      <c r="GS5" s="440"/>
      <c r="GT5" s="446"/>
      <c r="GV5" s="437" t="str">
        <f t="shared" ref="GV5:GV32" si="15">$B5</f>
        <v>Group A</v>
      </c>
      <c r="GW5" s="439"/>
      <c r="GX5" s="439"/>
      <c r="GY5" s="440"/>
      <c r="GZ5" s="443"/>
      <c r="HA5" s="444"/>
      <c r="HB5" s="441"/>
      <c r="HC5" s="445"/>
      <c r="HD5" s="445"/>
      <c r="HE5" s="440"/>
      <c r="HF5" s="440"/>
      <c r="HG5" s="446"/>
      <c r="HI5" s="437" t="str">
        <f t="shared" ref="HI5:HI32" si="16">$B5</f>
        <v>Group A</v>
      </c>
      <c r="HJ5" s="439"/>
      <c r="HK5" s="439"/>
      <c r="HL5" s="440"/>
      <c r="HM5" s="443"/>
      <c r="HN5" s="444"/>
      <c r="HO5" s="441"/>
      <c r="HP5" s="445"/>
      <c r="HQ5" s="445"/>
      <c r="HR5" s="440"/>
      <c r="HS5" s="440"/>
      <c r="HT5" s="446"/>
      <c r="HV5" s="437" t="str">
        <f t="shared" ref="HV5:HV32" si="17">$B5</f>
        <v>Group A</v>
      </c>
      <c r="HW5" s="439"/>
      <c r="HX5" s="439"/>
      <c r="HY5" s="440"/>
      <c r="HZ5" s="443"/>
      <c r="IA5" s="444"/>
      <c r="IB5" s="441"/>
      <c r="IC5" s="445"/>
      <c r="ID5" s="445"/>
      <c r="IE5" s="440"/>
      <c r="IF5" s="440"/>
      <c r="IG5" s="446"/>
      <c r="II5" s="437" t="str">
        <f t="shared" ref="II5:II32" si="18">$B5</f>
        <v>Group A</v>
      </c>
      <c r="IJ5" s="439"/>
      <c r="IK5" s="439"/>
      <c r="IL5" s="440"/>
      <c r="IM5" s="443"/>
      <c r="IN5" s="444"/>
      <c r="IO5" s="441"/>
      <c r="IP5" s="445"/>
      <c r="IQ5" s="445"/>
      <c r="IR5" s="440"/>
      <c r="IS5" s="440"/>
      <c r="IT5" s="446"/>
      <c r="IV5" s="437" t="str">
        <f t="shared" ref="IV5:IV32" si="19">$B5</f>
        <v>Group A</v>
      </c>
      <c r="IW5" s="439"/>
      <c r="IX5" s="439"/>
      <c r="IY5" s="440"/>
      <c r="IZ5" s="443"/>
      <c r="JA5" s="444"/>
      <c r="JB5" s="441"/>
      <c r="JC5" s="445"/>
      <c r="JD5" s="445"/>
      <c r="JE5" s="440"/>
      <c r="JF5" s="440"/>
      <c r="JG5" s="446"/>
      <c r="JI5" s="437" t="str">
        <f t="shared" ref="JI5:JI32" si="20">$B5</f>
        <v>Group A</v>
      </c>
      <c r="JJ5" s="439"/>
      <c r="JK5" s="439"/>
      <c r="JL5" s="440"/>
      <c r="JM5" s="443"/>
      <c r="JN5" s="444"/>
      <c r="JO5" s="441"/>
      <c r="JP5" s="445"/>
      <c r="JQ5" s="445"/>
      <c r="JR5" s="440"/>
      <c r="JS5" s="440"/>
      <c r="JT5" s="446"/>
      <c r="JV5" s="437" t="str">
        <f t="shared" ref="JV5:JV32" si="21">$B5</f>
        <v>Group A</v>
      </c>
      <c r="JW5" s="439"/>
      <c r="JX5" s="439"/>
      <c r="JY5" s="440"/>
      <c r="JZ5" s="443"/>
      <c r="KA5" s="444"/>
      <c r="KB5" s="441"/>
      <c r="KC5" s="445"/>
      <c r="KD5" s="445"/>
      <c r="KE5" s="440"/>
      <c r="KF5" s="440"/>
      <c r="KG5" s="446"/>
      <c r="KI5" s="437" t="str">
        <f t="shared" ref="KI5:KI32" si="22">$B5</f>
        <v>Group A</v>
      </c>
      <c r="KJ5" s="439"/>
      <c r="KK5" s="439"/>
      <c r="KL5" s="440"/>
      <c r="KM5" s="443"/>
      <c r="KN5" s="444"/>
      <c r="KO5" s="441"/>
      <c r="KP5" s="445"/>
      <c r="KQ5" s="445"/>
      <c r="KR5" s="440"/>
      <c r="KS5" s="440"/>
      <c r="KT5" s="446"/>
      <c r="KV5" s="437" t="str">
        <f t="shared" ref="KV5:KV32" si="23">$B5</f>
        <v>Group A</v>
      </c>
      <c r="KW5" s="439"/>
      <c r="KX5" s="439"/>
      <c r="KY5" s="440"/>
      <c r="KZ5" s="443"/>
      <c r="LA5" s="444"/>
      <c r="LB5" s="441"/>
      <c r="LC5" s="445"/>
      <c r="LD5" s="445"/>
      <c r="LE5" s="440"/>
      <c r="LF5" s="440"/>
      <c r="LG5" s="446"/>
      <c r="LI5" s="437" t="str">
        <f t="shared" ref="LI5:LI32" si="24">$B5</f>
        <v>Group A</v>
      </c>
      <c r="LJ5" s="439"/>
      <c r="LK5" s="439"/>
      <c r="LL5" s="440"/>
      <c r="LM5" s="443"/>
      <c r="LN5" s="444"/>
      <c r="LO5" s="441"/>
      <c r="LP5" s="445"/>
      <c r="LQ5" s="445"/>
      <c r="LR5" s="440"/>
      <c r="LS5" s="440"/>
      <c r="LT5" s="446"/>
      <c r="LV5" s="437" t="str">
        <f t="shared" ref="LV5:LV32" si="25">$B5</f>
        <v>Group A</v>
      </c>
      <c r="LW5" s="439"/>
      <c r="LX5" s="439"/>
      <c r="LY5" s="440"/>
      <c r="LZ5" s="443"/>
      <c r="MA5" s="444"/>
      <c r="MB5" s="441"/>
      <c r="MC5" s="445"/>
      <c r="MD5" s="445"/>
      <c r="ME5" s="440"/>
      <c r="MF5" s="440"/>
      <c r="MG5" s="446"/>
    </row>
    <row r="6" spans="1:345" x14ac:dyDescent="0.25">
      <c r="B6" s="447">
        <f ca="1">INDEX(Groups!$C$7:$C$35,MATCH(C6,Groups!$D$7:$D$35,0))</f>
        <v>54</v>
      </c>
      <c r="C6" s="448" t="str">
        <f ca="1">GrpA!$B$4</f>
        <v>Germany</v>
      </c>
      <c r="D6" s="449">
        <f ca="1">INDEX(Groups!$C$7:$C$35,MATCH(E6,Groups!$D$7:$D$35,0))</f>
        <v>13</v>
      </c>
      <c r="E6" s="448" t="str">
        <f ca="1">GrpA!$D$4</f>
        <v>Scotland</v>
      </c>
      <c r="F6" s="450" t="str">
        <f ca="1">GrpA!$E$4</f>
        <v/>
      </c>
      <c r="G6" s="451" t="str">
        <f ca="1">GrpA!$G$4</f>
        <v/>
      </c>
      <c r="I6" s="447">
        <f t="shared" ca="1" si="0"/>
        <v>54</v>
      </c>
      <c r="J6" s="448" t="str">
        <f ca="1">GrpA!$B$4</f>
        <v>Germany</v>
      </c>
      <c r="K6" s="449">
        <f t="shared" ref="K6:K11" ca="1" si="26">$D6</f>
        <v>13</v>
      </c>
      <c r="L6" s="448" t="str">
        <f ca="1">GrpA!$D$4</f>
        <v>Scotland</v>
      </c>
      <c r="M6" s="452"/>
      <c r="N6" s="452"/>
      <c r="O6" s="453"/>
      <c r="P6" s="449" t="str">
        <f t="shared" ref="P6:P11" ca="1" si="27">IF(($F6&lt;&gt;"")*($G6&lt;&gt;"")*(M6&lt;&gt;"")*(N6&lt;&gt;""),($F6&gt;$G6)*(M6&gt;N6)+($F6=$G6)*(M6=N6)+($F6&lt;$G6)*(M6&lt;N6),"")</f>
        <v/>
      </c>
      <c r="Q6" s="449" t="str">
        <f ca="1">IF((P6&lt;&gt;""),IF(OR($F6&lt;&gt;$G6,PrSettings!$M$4="●"),(($F6-$G6)=(M6-N6))*1,0),"")</f>
        <v/>
      </c>
      <c r="R6" s="449" t="str">
        <f t="shared" ref="R6:R11" ca="1" si="28">IF((P6&lt;&gt;""),($F6=M6)*($G6=N6),"")</f>
        <v/>
      </c>
      <c r="S6" s="449" t="str">
        <f ca="1">IF(P6&lt;&gt;"",IF(ABS($F6-$G6)&gt;=PrSettings!$M$7,(ABS($F6-$G6-M6+N6)&lt;=1)*1,IF(AND(P6,$F6=$G6,$F6&gt;=PrSettings!$M$6),(ABS(M6-$F6)&lt;=1)*1,IF(AND(ABS($F6-$G6-M6+N6)&lt;=1,$F6+$G6&gt;=PrSettings!$M$8),(ABS(M6-$F6)&lt;=1)*(ABS(N6-$G6)&lt;=1)*1,""))),"")</f>
        <v/>
      </c>
      <c r="T6" s="454"/>
      <c r="V6" s="447">
        <f t="shared" ca="1" si="1"/>
        <v>54</v>
      </c>
      <c r="W6" s="448" t="str">
        <f ca="1">GrpA!$B$4</f>
        <v>Germany</v>
      </c>
      <c r="X6" s="449">
        <f t="shared" ref="X6:X11" ca="1" si="29">$D6</f>
        <v>13</v>
      </c>
      <c r="Y6" s="448" t="str">
        <f ca="1">GrpA!$D$4</f>
        <v>Scotland</v>
      </c>
      <c r="Z6" s="452"/>
      <c r="AA6" s="452"/>
      <c r="AB6" s="453"/>
      <c r="AC6" s="449" t="str">
        <f t="shared" ref="AC6:AC11" ca="1" si="30">IF(($F6&lt;&gt;"")*($G6&lt;&gt;"")*(Z6&lt;&gt;"")*(AA6&lt;&gt;""),($F6&gt;$G6)*(Z6&gt;AA6)+($F6=$G6)*(Z6=AA6)+($F6&lt;$G6)*(Z6&lt;AA6),"")</f>
        <v/>
      </c>
      <c r="AD6" s="449" t="str">
        <f ca="1">IF((AC6&lt;&gt;""),IF(OR($F6&lt;&gt;$G6,PrSettings!$M$4="●"),(($F6-$G6)=(Z6-AA6))*1,0),"")</f>
        <v/>
      </c>
      <c r="AE6" s="449" t="str">
        <f t="shared" ref="AE6:AE11" ca="1" si="31">IF((AC6&lt;&gt;""),($F6=Z6)*($G6=AA6),"")</f>
        <v/>
      </c>
      <c r="AF6" s="449" t="str">
        <f ca="1">IF(AC6&lt;&gt;"",IF(ABS($F6-$G6)&gt;=PrSettings!$M$7,(ABS($F6-$G6-Z6+AA6)&lt;=1)*1,IF(AND(AC6,$F6=$G6,$F6&gt;=PrSettings!$M$6),(ABS(Z6-$F6)&lt;=1)*1,IF(AND(ABS($F6-$G6-Z6+AA6)&lt;=1,$F6+$G6&gt;=PrSettings!$M$8),(ABS(Z6-$F6)&lt;=1)*(ABS(AA6-$G6)&lt;=1)*1,""))),"")</f>
        <v/>
      </c>
      <c r="AG6" s="454"/>
      <c r="AI6" s="447">
        <f t="shared" ca="1" si="2"/>
        <v>54</v>
      </c>
      <c r="AJ6" s="448" t="str">
        <f ca="1">GrpA!$B$4</f>
        <v>Germany</v>
      </c>
      <c r="AK6" s="449">
        <f t="shared" ref="AK6:AK11" ca="1" si="32">$D6</f>
        <v>13</v>
      </c>
      <c r="AL6" s="448" t="str">
        <f ca="1">GrpA!$D$4</f>
        <v>Scotland</v>
      </c>
      <c r="AM6" s="452"/>
      <c r="AN6" s="452"/>
      <c r="AO6" s="453"/>
      <c r="AP6" s="449" t="str">
        <f t="shared" ref="AP6:AP11" ca="1" si="33">IF(($F6&lt;&gt;"")*($G6&lt;&gt;"")*(AM6&lt;&gt;"")*(AN6&lt;&gt;""),($F6&gt;$G6)*(AM6&gt;AN6)+($F6=$G6)*(AM6=AN6)+($F6&lt;$G6)*(AM6&lt;AN6),"")</f>
        <v/>
      </c>
      <c r="AQ6" s="449" t="str">
        <f ca="1">IF((AP6&lt;&gt;""),IF(OR($F6&lt;&gt;$G6,PrSettings!$M$4="●"),(($F6-$G6)=(AM6-AN6))*1,0),"")</f>
        <v/>
      </c>
      <c r="AR6" s="449" t="str">
        <f t="shared" ref="AR6:AR11" ca="1" si="34">IF((AP6&lt;&gt;""),($F6=AM6)*($G6=AN6),"")</f>
        <v/>
      </c>
      <c r="AS6" s="449" t="str">
        <f ca="1">IF(AP6&lt;&gt;"",IF(ABS($F6-$G6)&gt;=PrSettings!$M$7,(ABS($F6-$G6-AM6+AN6)&lt;=1)*1,IF(AND(AP6,$F6=$G6,$F6&gt;=PrSettings!$M$6),(ABS(AM6-$F6)&lt;=1)*1,IF(AND(ABS($F6-$G6-AM6+AN6)&lt;=1,$F6+$G6&gt;=PrSettings!$M$8),(ABS(AM6-$F6)&lt;=1)*(ABS(AN6-$G6)&lt;=1)*1,""))),"")</f>
        <v/>
      </c>
      <c r="AT6" s="454"/>
      <c r="AV6" s="447">
        <f t="shared" ca="1" si="3"/>
        <v>54</v>
      </c>
      <c r="AW6" s="448" t="str">
        <f ca="1">GrpA!$B$4</f>
        <v>Germany</v>
      </c>
      <c r="AX6" s="449">
        <f t="shared" ref="AX6:AX11" ca="1" si="35">$D6</f>
        <v>13</v>
      </c>
      <c r="AY6" s="448" t="str">
        <f ca="1">GrpA!$D$4</f>
        <v>Scotland</v>
      </c>
      <c r="AZ6" s="452"/>
      <c r="BA6" s="452"/>
      <c r="BB6" s="453"/>
      <c r="BC6" s="449" t="str">
        <f t="shared" ref="BC6:BC11" ca="1" si="36">IF(($F6&lt;&gt;"")*($G6&lt;&gt;"")*(AZ6&lt;&gt;"")*(BA6&lt;&gt;""),($F6&gt;$G6)*(AZ6&gt;BA6)+($F6=$G6)*(AZ6=BA6)+($F6&lt;$G6)*(AZ6&lt;BA6),"")</f>
        <v/>
      </c>
      <c r="BD6" s="449" t="str">
        <f ca="1">IF((BC6&lt;&gt;""),IF(OR($F6&lt;&gt;$G6,PrSettings!$M$4="●"),(($F6-$G6)=(AZ6-BA6))*1,0),"")</f>
        <v/>
      </c>
      <c r="BE6" s="449" t="str">
        <f t="shared" ref="BE6:BE11" ca="1" si="37">IF((BC6&lt;&gt;""),($F6=AZ6)*($G6=BA6),"")</f>
        <v/>
      </c>
      <c r="BF6" s="449" t="str">
        <f ca="1">IF(BC6&lt;&gt;"",IF(ABS($F6-$G6)&gt;=PrSettings!$M$7,(ABS($F6-$G6-AZ6+BA6)&lt;=1)*1,IF(AND(BC6,$F6=$G6,$F6&gt;=PrSettings!$M$6),(ABS(AZ6-$F6)&lt;=1)*1,IF(AND(ABS($F6-$G6-AZ6+BA6)&lt;=1,$F6+$G6&gt;=PrSettings!$M$8),(ABS(AZ6-$F6)&lt;=1)*(ABS(BA6-$G6)&lt;=1)*1,""))),"")</f>
        <v/>
      </c>
      <c r="BG6" s="454"/>
      <c r="BI6" s="447">
        <f t="shared" ca="1" si="4"/>
        <v>54</v>
      </c>
      <c r="BJ6" s="448" t="str">
        <f ca="1">GrpA!$B$4</f>
        <v>Germany</v>
      </c>
      <c r="BK6" s="449">
        <f t="shared" ref="BK6:BK11" ca="1" si="38">$D6</f>
        <v>13</v>
      </c>
      <c r="BL6" s="448" t="str">
        <f ca="1">GrpA!$D$4</f>
        <v>Scotland</v>
      </c>
      <c r="BM6" s="452"/>
      <c r="BN6" s="452"/>
      <c r="BO6" s="453"/>
      <c r="BP6" s="449" t="str">
        <f t="shared" ref="BP6:BP11" ca="1" si="39">IF(($F6&lt;&gt;"")*($G6&lt;&gt;"")*(BM6&lt;&gt;"")*(BN6&lt;&gt;""),($F6&gt;$G6)*(BM6&gt;BN6)+($F6=$G6)*(BM6=BN6)+($F6&lt;$G6)*(BM6&lt;BN6),"")</f>
        <v/>
      </c>
      <c r="BQ6" s="449" t="str">
        <f ca="1">IF((BP6&lt;&gt;""),IF(OR($F6&lt;&gt;$G6,PrSettings!$M$4="●"),(($F6-$G6)=(BM6-BN6))*1,0),"")</f>
        <v/>
      </c>
      <c r="BR6" s="449" t="str">
        <f t="shared" ref="BR6:BR11" ca="1" si="40">IF((BP6&lt;&gt;""),($F6=BM6)*($G6=BN6),"")</f>
        <v/>
      </c>
      <c r="BS6" s="449" t="str">
        <f ca="1">IF(BP6&lt;&gt;"",IF(ABS($F6-$G6)&gt;=PrSettings!$M$7,(ABS($F6-$G6-BM6+BN6)&lt;=1)*1,IF(AND(BP6,$F6=$G6,$F6&gt;=PrSettings!$M$6),(ABS(BM6-$F6)&lt;=1)*1,IF(AND(ABS($F6-$G6-BM6+BN6)&lt;=1,$F6+$G6&gt;=PrSettings!$M$8),(ABS(BM6-$F6)&lt;=1)*(ABS(BN6-$G6)&lt;=1)*1,""))),"")</f>
        <v/>
      </c>
      <c r="BT6" s="454"/>
      <c r="BV6" s="447">
        <f t="shared" ca="1" si="5"/>
        <v>54</v>
      </c>
      <c r="BW6" s="448" t="str">
        <f ca="1">GrpA!$B$4</f>
        <v>Germany</v>
      </c>
      <c r="BX6" s="449">
        <f t="shared" ref="BX6:BX11" ca="1" si="41">$D6</f>
        <v>13</v>
      </c>
      <c r="BY6" s="448" t="str">
        <f ca="1">GrpA!$D$4</f>
        <v>Scotland</v>
      </c>
      <c r="BZ6" s="452"/>
      <c r="CA6" s="452"/>
      <c r="CB6" s="453"/>
      <c r="CC6" s="449" t="str">
        <f t="shared" ref="CC6:CC11" ca="1" si="42">IF(($F6&lt;&gt;"")*($G6&lt;&gt;"")*(BZ6&lt;&gt;"")*(CA6&lt;&gt;""),($F6&gt;$G6)*(BZ6&gt;CA6)+($F6=$G6)*(BZ6=CA6)+($F6&lt;$G6)*(BZ6&lt;CA6),"")</f>
        <v/>
      </c>
      <c r="CD6" s="449" t="str">
        <f ca="1">IF((CC6&lt;&gt;""),IF(OR($F6&lt;&gt;$G6,PrSettings!$M$4="●"),(($F6-$G6)=(BZ6-CA6))*1,0),"")</f>
        <v/>
      </c>
      <c r="CE6" s="449" t="str">
        <f t="shared" ref="CE6:CE11" ca="1" si="43">IF((CC6&lt;&gt;""),($F6=BZ6)*($G6=CA6),"")</f>
        <v/>
      </c>
      <c r="CF6" s="449" t="str">
        <f ca="1">IF(CC6&lt;&gt;"",IF(ABS($F6-$G6)&gt;=PrSettings!$M$7,(ABS($F6-$G6-BZ6+CA6)&lt;=1)*1,IF(AND(CC6,$F6=$G6,$F6&gt;=PrSettings!$M$6),(ABS(BZ6-$F6)&lt;=1)*1,IF(AND(ABS($F6-$G6-BZ6+CA6)&lt;=1,$F6+$G6&gt;=PrSettings!$M$8),(ABS(BZ6-$F6)&lt;=1)*(ABS(CA6-$G6)&lt;=1)*1,""))),"")</f>
        <v/>
      </c>
      <c r="CG6" s="454"/>
      <c r="CI6" s="447">
        <f t="shared" ca="1" si="6"/>
        <v>54</v>
      </c>
      <c r="CJ6" s="448" t="str">
        <f ca="1">GrpA!$B$4</f>
        <v>Germany</v>
      </c>
      <c r="CK6" s="449">
        <f t="shared" ref="CK6:CK11" ca="1" si="44">$D6</f>
        <v>13</v>
      </c>
      <c r="CL6" s="448" t="str">
        <f ca="1">GrpA!$D$4</f>
        <v>Scotland</v>
      </c>
      <c r="CM6" s="452"/>
      <c r="CN6" s="452"/>
      <c r="CO6" s="453"/>
      <c r="CP6" s="449" t="str">
        <f t="shared" ref="CP6:CP11" ca="1" si="45">IF(($F6&lt;&gt;"")*($G6&lt;&gt;"")*(CM6&lt;&gt;"")*(CN6&lt;&gt;""),($F6&gt;$G6)*(CM6&gt;CN6)+($F6=$G6)*(CM6=CN6)+($F6&lt;$G6)*(CM6&lt;CN6),"")</f>
        <v/>
      </c>
      <c r="CQ6" s="449" t="str">
        <f ca="1">IF((CP6&lt;&gt;""),IF(OR($F6&lt;&gt;$G6,PrSettings!$M$4="●"),(($F6-$G6)=(CM6-CN6))*1,0),"")</f>
        <v/>
      </c>
      <c r="CR6" s="449" t="str">
        <f t="shared" ref="CR6:CR11" ca="1" si="46">IF((CP6&lt;&gt;""),($F6=CM6)*($G6=CN6),"")</f>
        <v/>
      </c>
      <c r="CS6" s="449" t="str">
        <f ca="1">IF(CP6&lt;&gt;"",IF(ABS($F6-$G6)&gt;=PrSettings!$M$7,(ABS($F6-$G6-CM6+CN6)&lt;=1)*1,IF(AND(CP6,$F6=$G6,$F6&gt;=PrSettings!$M$6),(ABS(CM6-$F6)&lt;=1)*1,IF(AND(ABS($F6-$G6-CM6+CN6)&lt;=1,$F6+$G6&gt;=PrSettings!$M$8),(ABS(CM6-$F6)&lt;=1)*(ABS(CN6-$G6)&lt;=1)*1,""))),"")</f>
        <v/>
      </c>
      <c r="CT6" s="454"/>
      <c r="CV6" s="447">
        <f t="shared" ca="1" si="7"/>
        <v>54</v>
      </c>
      <c r="CW6" s="448" t="str">
        <f ca="1">GrpA!$B$4</f>
        <v>Germany</v>
      </c>
      <c r="CX6" s="449">
        <f t="shared" ref="CX6:CX11" ca="1" si="47">$D6</f>
        <v>13</v>
      </c>
      <c r="CY6" s="448" t="str">
        <f ca="1">GrpA!$D$4</f>
        <v>Scotland</v>
      </c>
      <c r="CZ6" s="452"/>
      <c r="DA6" s="452"/>
      <c r="DB6" s="453"/>
      <c r="DC6" s="449" t="str">
        <f t="shared" ref="DC6:DC11" ca="1" si="48">IF(($F6&lt;&gt;"")*($G6&lt;&gt;"")*(CZ6&lt;&gt;"")*(DA6&lt;&gt;""),($F6&gt;$G6)*(CZ6&gt;DA6)+($F6=$G6)*(CZ6=DA6)+($F6&lt;$G6)*(CZ6&lt;DA6),"")</f>
        <v/>
      </c>
      <c r="DD6" s="449" t="str">
        <f ca="1">IF((DC6&lt;&gt;""),IF(OR($F6&lt;&gt;$G6,PrSettings!$M$4="●"),(($F6-$G6)=(CZ6-DA6))*1,0),"")</f>
        <v/>
      </c>
      <c r="DE6" s="449" t="str">
        <f t="shared" ref="DE6:DE11" ca="1" si="49">IF((DC6&lt;&gt;""),($F6=CZ6)*($G6=DA6),"")</f>
        <v/>
      </c>
      <c r="DF6" s="449" t="str">
        <f ca="1">IF(DC6&lt;&gt;"",IF(ABS($F6-$G6)&gt;=PrSettings!$M$7,(ABS($F6-$G6-CZ6+DA6)&lt;=1)*1,IF(AND(DC6,$F6=$G6,$F6&gt;=PrSettings!$M$6),(ABS(CZ6-$F6)&lt;=1)*1,IF(AND(ABS($F6-$G6-CZ6+DA6)&lt;=1,$F6+$G6&gt;=PrSettings!$M$8),(ABS(CZ6-$F6)&lt;=1)*(ABS(DA6-$G6)&lt;=1)*1,""))),"")</f>
        <v/>
      </c>
      <c r="DG6" s="454"/>
      <c r="DI6" s="447">
        <f t="shared" ca="1" si="8"/>
        <v>54</v>
      </c>
      <c r="DJ6" s="448" t="str">
        <f ca="1">GrpA!$B$4</f>
        <v>Germany</v>
      </c>
      <c r="DK6" s="449">
        <f t="shared" ref="DK6:DK11" ca="1" si="50">$D6</f>
        <v>13</v>
      </c>
      <c r="DL6" s="448" t="str">
        <f ca="1">GrpA!$D$4</f>
        <v>Scotland</v>
      </c>
      <c r="DM6" s="452"/>
      <c r="DN6" s="452"/>
      <c r="DO6" s="453"/>
      <c r="DP6" s="449" t="str">
        <f t="shared" ref="DP6:DP11" ca="1" si="51">IF(($F6&lt;&gt;"")*($G6&lt;&gt;"")*(DM6&lt;&gt;"")*(DN6&lt;&gt;""),($F6&gt;$G6)*(DM6&gt;DN6)+($F6=$G6)*(DM6=DN6)+($F6&lt;$G6)*(DM6&lt;DN6),"")</f>
        <v/>
      </c>
      <c r="DQ6" s="449" t="str">
        <f ca="1">IF((DP6&lt;&gt;""),IF(OR($F6&lt;&gt;$G6,PrSettings!$M$4="●"),(($F6-$G6)=(DM6-DN6))*1,0),"")</f>
        <v/>
      </c>
      <c r="DR6" s="449" t="str">
        <f t="shared" ref="DR6:DR11" ca="1" si="52">IF((DP6&lt;&gt;""),($F6=DM6)*($G6=DN6),"")</f>
        <v/>
      </c>
      <c r="DS6" s="449" t="str">
        <f ca="1">IF(DP6&lt;&gt;"",IF(ABS($F6-$G6)&gt;=PrSettings!$M$7,(ABS($F6-$G6-DM6+DN6)&lt;=1)*1,IF(AND(DP6,$F6=$G6,$F6&gt;=PrSettings!$M$6),(ABS(DM6-$F6)&lt;=1)*1,IF(AND(ABS($F6-$G6-DM6+DN6)&lt;=1,$F6+$G6&gt;=PrSettings!$M$8),(ABS(DM6-$F6)&lt;=1)*(ABS(DN6-$G6)&lt;=1)*1,""))),"")</f>
        <v/>
      </c>
      <c r="DT6" s="454"/>
      <c r="DV6" s="447">
        <f t="shared" ca="1" si="9"/>
        <v>54</v>
      </c>
      <c r="DW6" s="448" t="str">
        <f ca="1">GrpA!$B$4</f>
        <v>Germany</v>
      </c>
      <c r="DX6" s="449">
        <f t="shared" ref="DX6:DX11" ca="1" si="53">$D6</f>
        <v>13</v>
      </c>
      <c r="DY6" s="448" t="str">
        <f ca="1">GrpA!$D$4</f>
        <v>Scotland</v>
      </c>
      <c r="DZ6" s="452"/>
      <c r="EA6" s="452"/>
      <c r="EB6" s="453"/>
      <c r="EC6" s="449" t="str">
        <f t="shared" ref="EC6:EC11" ca="1" si="54">IF(($F6&lt;&gt;"")*($G6&lt;&gt;"")*(DZ6&lt;&gt;"")*(EA6&lt;&gt;""),($F6&gt;$G6)*(DZ6&gt;EA6)+($F6=$G6)*(DZ6=EA6)+($F6&lt;$G6)*(DZ6&lt;EA6),"")</f>
        <v/>
      </c>
      <c r="ED6" s="449" t="str">
        <f ca="1">IF((EC6&lt;&gt;""),IF(OR($F6&lt;&gt;$G6,PrSettings!$M$4="●"),(($F6-$G6)=(DZ6-EA6))*1,0),"")</f>
        <v/>
      </c>
      <c r="EE6" s="449" t="str">
        <f t="shared" ref="EE6:EE11" ca="1" si="55">IF((EC6&lt;&gt;""),($F6=DZ6)*($G6=EA6),"")</f>
        <v/>
      </c>
      <c r="EF6" s="449" t="str">
        <f ca="1">IF(EC6&lt;&gt;"",IF(ABS($F6-$G6)&gt;=PrSettings!$M$7,(ABS($F6-$G6-DZ6+EA6)&lt;=1)*1,IF(AND(EC6,$F6=$G6,$F6&gt;=PrSettings!$M$6),(ABS(DZ6-$F6)&lt;=1)*1,IF(AND(ABS($F6-$G6-DZ6+EA6)&lt;=1,$F6+$G6&gt;=PrSettings!$M$8),(ABS(DZ6-$F6)&lt;=1)*(ABS(EA6-$G6)&lt;=1)*1,""))),"")</f>
        <v/>
      </c>
      <c r="EG6" s="454"/>
      <c r="EI6" s="447">
        <f t="shared" ca="1" si="10"/>
        <v>54</v>
      </c>
      <c r="EJ6" s="448" t="str">
        <f ca="1">GrpA!$B$4</f>
        <v>Germany</v>
      </c>
      <c r="EK6" s="449">
        <f t="shared" ref="EK6:EK11" ca="1" si="56">$D6</f>
        <v>13</v>
      </c>
      <c r="EL6" s="448" t="str">
        <f ca="1">GrpA!$D$4</f>
        <v>Scotland</v>
      </c>
      <c r="EM6" s="452"/>
      <c r="EN6" s="452"/>
      <c r="EO6" s="453"/>
      <c r="EP6" s="449" t="str">
        <f t="shared" ref="EP6:EP11" ca="1" si="57">IF(($F6&lt;&gt;"")*($G6&lt;&gt;"")*(EM6&lt;&gt;"")*(EN6&lt;&gt;""),($F6&gt;$G6)*(EM6&gt;EN6)+($F6=$G6)*(EM6=EN6)+($F6&lt;$G6)*(EM6&lt;EN6),"")</f>
        <v/>
      </c>
      <c r="EQ6" s="449" t="str">
        <f ca="1">IF((EP6&lt;&gt;""),IF(OR($F6&lt;&gt;$G6,PrSettings!$M$4="●"),(($F6-$G6)=(EM6-EN6))*1,0),"")</f>
        <v/>
      </c>
      <c r="ER6" s="449" t="str">
        <f t="shared" ref="ER6:ER11" ca="1" si="58">IF((EP6&lt;&gt;""),($F6=EM6)*($G6=EN6),"")</f>
        <v/>
      </c>
      <c r="ES6" s="449" t="str">
        <f ca="1">IF(EP6&lt;&gt;"",IF(ABS($F6-$G6)&gt;=PrSettings!$M$7,(ABS($F6-$G6-EM6+EN6)&lt;=1)*1,IF(AND(EP6,$F6=$G6,$F6&gt;=PrSettings!$M$6),(ABS(EM6-$F6)&lt;=1)*1,IF(AND(ABS($F6-$G6-EM6+EN6)&lt;=1,$F6+$G6&gt;=PrSettings!$M$8),(ABS(EM6-$F6)&lt;=1)*(ABS(EN6-$G6)&lt;=1)*1,""))),"")</f>
        <v/>
      </c>
      <c r="ET6" s="454"/>
      <c r="EV6" s="447">
        <f t="shared" ca="1" si="11"/>
        <v>54</v>
      </c>
      <c r="EW6" s="448" t="str">
        <f ca="1">GrpA!$B$4</f>
        <v>Germany</v>
      </c>
      <c r="EX6" s="449">
        <f t="shared" ref="EX6:EX11" ca="1" si="59">$D6</f>
        <v>13</v>
      </c>
      <c r="EY6" s="448" t="str">
        <f ca="1">GrpA!$D$4</f>
        <v>Scotland</v>
      </c>
      <c r="EZ6" s="452"/>
      <c r="FA6" s="452"/>
      <c r="FB6" s="453"/>
      <c r="FC6" s="449" t="str">
        <f t="shared" ref="FC6:FC11" ca="1" si="60">IF(($F6&lt;&gt;"")*($G6&lt;&gt;"")*(EZ6&lt;&gt;"")*(FA6&lt;&gt;""),($F6&gt;$G6)*(EZ6&gt;FA6)+($F6=$G6)*(EZ6=FA6)+($F6&lt;$G6)*(EZ6&lt;FA6),"")</f>
        <v/>
      </c>
      <c r="FD6" s="449" t="str">
        <f ca="1">IF((FC6&lt;&gt;""),IF(OR($F6&lt;&gt;$G6,PrSettings!$M$4="●"),(($F6-$G6)=(EZ6-FA6))*1,0),"")</f>
        <v/>
      </c>
      <c r="FE6" s="449" t="str">
        <f t="shared" ref="FE6:FE11" ca="1" si="61">IF((FC6&lt;&gt;""),($F6=EZ6)*($G6=FA6),"")</f>
        <v/>
      </c>
      <c r="FF6" s="449" t="str">
        <f ca="1">IF(FC6&lt;&gt;"",IF(ABS($F6-$G6)&gt;=PrSettings!$M$7,(ABS($F6-$G6-EZ6+FA6)&lt;=1)*1,IF(AND(FC6,$F6=$G6,$F6&gt;=PrSettings!$M$6),(ABS(EZ6-$F6)&lt;=1)*1,IF(AND(ABS($F6-$G6-EZ6+FA6)&lt;=1,$F6+$G6&gt;=PrSettings!$M$8),(ABS(EZ6-$F6)&lt;=1)*(ABS(FA6-$G6)&lt;=1)*1,""))),"")</f>
        <v/>
      </c>
      <c r="FG6" s="454"/>
      <c r="FI6" s="447">
        <f t="shared" ca="1" si="12"/>
        <v>54</v>
      </c>
      <c r="FJ6" s="448" t="str">
        <f ca="1">GrpA!$B$4</f>
        <v>Germany</v>
      </c>
      <c r="FK6" s="449">
        <f t="shared" ref="FK6:FK11" ca="1" si="62">$D6</f>
        <v>13</v>
      </c>
      <c r="FL6" s="448" t="str">
        <f ca="1">GrpA!$D$4</f>
        <v>Scotland</v>
      </c>
      <c r="FM6" s="452"/>
      <c r="FN6" s="452"/>
      <c r="FO6" s="453"/>
      <c r="FP6" s="449" t="str">
        <f t="shared" ref="FP6:FP11" ca="1" si="63">IF(($F6&lt;&gt;"")*($G6&lt;&gt;"")*(FM6&lt;&gt;"")*(FN6&lt;&gt;""),($F6&gt;$G6)*(FM6&gt;FN6)+($F6=$G6)*(FM6=FN6)+($F6&lt;$G6)*(FM6&lt;FN6),"")</f>
        <v/>
      </c>
      <c r="FQ6" s="449" t="str">
        <f ca="1">IF((FP6&lt;&gt;""),IF(OR($F6&lt;&gt;$G6,PrSettings!$M$4="●"),(($F6-$G6)=(FM6-FN6))*1,0),"")</f>
        <v/>
      </c>
      <c r="FR6" s="449" t="str">
        <f t="shared" ref="FR6:FR11" ca="1" si="64">IF((FP6&lt;&gt;""),($F6=FM6)*($G6=FN6),"")</f>
        <v/>
      </c>
      <c r="FS6" s="449" t="str">
        <f ca="1">IF(FP6&lt;&gt;"",IF(ABS($F6-$G6)&gt;=PrSettings!$M$7,(ABS($F6-$G6-FM6+FN6)&lt;=1)*1,IF(AND(FP6,$F6=$G6,$F6&gt;=PrSettings!$M$6),(ABS(FM6-$F6)&lt;=1)*1,IF(AND(ABS($F6-$G6-FM6+FN6)&lt;=1,$F6+$G6&gt;=PrSettings!$M$8),(ABS(FM6-$F6)&lt;=1)*(ABS(FN6-$G6)&lt;=1)*1,""))),"")</f>
        <v/>
      </c>
      <c r="FT6" s="454"/>
      <c r="FV6" s="447">
        <f t="shared" ca="1" si="13"/>
        <v>54</v>
      </c>
      <c r="FW6" s="448" t="str">
        <f ca="1">GrpA!$B$4</f>
        <v>Germany</v>
      </c>
      <c r="FX6" s="449">
        <f t="shared" ref="FX6:FX11" ca="1" si="65">$D6</f>
        <v>13</v>
      </c>
      <c r="FY6" s="448" t="str">
        <f ca="1">GrpA!$D$4</f>
        <v>Scotland</v>
      </c>
      <c r="FZ6" s="452"/>
      <c r="GA6" s="452"/>
      <c r="GB6" s="453"/>
      <c r="GC6" s="449" t="str">
        <f t="shared" ref="GC6:GC11" ca="1" si="66">IF(($F6&lt;&gt;"")*($G6&lt;&gt;"")*(FZ6&lt;&gt;"")*(GA6&lt;&gt;""),($F6&gt;$G6)*(FZ6&gt;GA6)+($F6=$G6)*(FZ6=GA6)+($F6&lt;$G6)*(FZ6&lt;GA6),"")</f>
        <v/>
      </c>
      <c r="GD6" s="449" t="str">
        <f ca="1">IF((GC6&lt;&gt;""),IF(OR($F6&lt;&gt;$G6,PrSettings!$M$4="●"),(($F6-$G6)=(FZ6-GA6))*1,0),"")</f>
        <v/>
      </c>
      <c r="GE6" s="449" t="str">
        <f t="shared" ref="GE6:GE11" ca="1" si="67">IF((GC6&lt;&gt;""),($F6=FZ6)*($G6=GA6),"")</f>
        <v/>
      </c>
      <c r="GF6" s="449" t="str">
        <f ca="1">IF(GC6&lt;&gt;"",IF(ABS($F6-$G6)&gt;=PrSettings!$M$7,(ABS($F6-$G6-FZ6+GA6)&lt;=1)*1,IF(AND(GC6,$F6=$G6,$F6&gt;=PrSettings!$M$6),(ABS(FZ6-$F6)&lt;=1)*1,IF(AND(ABS($F6-$G6-FZ6+GA6)&lt;=1,$F6+$G6&gt;=PrSettings!$M$8),(ABS(FZ6-$F6)&lt;=1)*(ABS(GA6-$G6)&lt;=1)*1,""))),"")</f>
        <v/>
      </c>
      <c r="GG6" s="454"/>
      <c r="GI6" s="447">
        <f t="shared" ca="1" si="14"/>
        <v>54</v>
      </c>
      <c r="GJ6" s="448" t="str">
        <f ca="1">GrpA!$B$4</f>
        <v>Germany</v>
      </c>
      <c r="GK6" s="449">
        <f t="shared" ref="GK6:GK11" ca="1" si="68">$D6</f>
        <v>13</v>
      </c>
      <c r="GL6" s="448" t="str">
        <f ca="1">GrpA!$D$4</f>
        <v>Scotland</v>
      </c>
      <c r="GM6" s="452"/>
      <c r="GN6" s="452"/>
      <c r="GO6" s="453"/>
      <c r="GP6" s="449" t="str">
        <f t="shared" ref="GP6:GP11" ca="1" si="69">IF(($F6&lt;&gt;"")*($G6&lt;&gt;"")*(GM6&lt;&gt;"")*(GN6&lt;&gt;""),($F6&gt;$G6)*(GM6&gt;GN6)+($F6=$G6)*(GM6=GN6)+($F6&lt;$G6)*(GM6&lt;GN6),"")</f>
        <v/>
      </c>
      <c r="GQ6" s="449" t="str">
        <f ca="1">IF((GP6&lt;&gt;""),IF(OR($F6&lt;&gt;$G6,PrSettings!$M$4="●"),(($F6-$G6)=(GM6-GN6))*1,0),"")</f>
        <v/>
      </c>
      <c r="GR6" s="449" t="str">
        <f t="shared" ref="GR6:GR11" ca="1" si="70">IF((GP6&lt;&gt;""),($F6=GM6)*($G6=GN6),"")</f>
        <v/>
      </c>
      <c r="GS6" s="449" t="str">
        <f ca="1">IF(GP6&lt;&gt;"",IF(ABS($F6-$G6)&gt;=PrSettings!$M$7,(ABS($F6-$G6-GM6+GN6)&lt;=1)*1,IF(AND(GP6,$F6=$G6,$F6&gt;=PrSettings!$M$6),(ABS(GM6-$F6)&lt;=1)*1,IF(AND(ABS($F6-$G6-GM6+GN6)&lt;=1,$F6+$G6&gt;=PrSettings!$M$8),(ABS(GM6-$F6)&lt;=1)*(ABS(GN6-$G6)&lt;=1)*1,""))),"")</f>
        <v/>
      </c>
      <c r="GT6" s="454"/>
      <c r="GV6" s="447">
        <f t="shared" ca="1" si="15"/>
        <v>54</v>
      </c>
      <c r="GW6" s="448" t="str">
        <f ca="1">GrpA!$B$4</f>
        <v>Germany</v>
      </c>
      <c r="GX6" s="449">
        <f t="shared" ref="GX6:GX11" ca="1" si="71">$D6</f>
        <v>13</v>
      </c>
      <c r="GY6" s="448" t="str">
        <f ca="1">GrpA!$D$4</f>
        <v>Scotland</v>
      </c>
      <c r="GZ6" s="452"/>
      <c r="HA6" s="452"/>
      <c r="HB6" s="453"/>
      <c r="HC6" s="449" t="str">
        <f t="shared" ref="HC6:HC11" ca="1" si="72">IF(($F6&lt;&gt;"")*($G6&lt;&gt;"")*(GZ6&lt;&gt;"")*(HA6&lt;&gt;""),($F6&gt;$G6)*(GZ6&gt;HA6)+($F6=$G6)*(GZ6=HA6)+($F6&lt;$G6)*(GZ6&lt;HA6),"")</f>
        <v/>
      </c>
      <c r="HD6" s="449" t="str">
        <f ca="1">IF((HC6&lt;&gt;""),IF(OR($F6&lt;&gt;$G6,PrSettings!$M$4="●"),(($F6-$G6)=(GZ6-HA6))*1,0),"")</f>
        <v/>
      </c>
      <c r="HE6" s="449" t="str">
        <f t="shared" ref="HE6:HE11" ca="1" si="73">IF((HC6&lt;&gt;""),($F6=GZ6)*($G6=HA6),"")</f>
        <v/>
      </c>
      <c r="HF6" s="449" t="str">
        <f ca="1">IF(HC6&lt;&gt;"",IF(ABS($F6-$G6)&gt;=PrSettings!$M$7,(ABS($F6-$G6-GZ6+HA6)&lt;=1)*1,IF(AND(HC6,$F6=$G6,$F6&gt;=PrSettings!$M$6),(ABS(GZ6-$F6)&lt;=1)*1,IF(AND(ABS($F6-$G6-GZ6+HA6)&lt;=1,$F6+$G6&gt;=PrSettings!$M$8),(ABS(GZ6-$F6)&lt;=1)*(ABS(HA6-$G6)&lt;=1)*1,""))),"")</f>
        <v/>
      </c>
      <c r="HG6" s="454"/>
      <c r="HI6" s="447">
        <f t="shared" ca="1" si="16"/>
        <v>54</v>
      </c>
      <c r="HJ6" s="448" t="str">
        <f ca="1">GrpA!$B$4</f>
        <v>Germany</v>
      </c>
      <c r="HK6" s="449">
        <f t="shared" ref="HK6:HK11" ca="1" si="74">$D6</f>
        <v>13</v>
      </c>
      <c r="HL6" s="448" t="str">
        <f ca="1">GrpA!$D$4</f>
        <v>Scotland</v>
      </c>
      <c r="HM6" s="452"/>
      <c r="HN6" s="452"/>
      <c r="HO6" s="453"/>
      <c r="HP6" s="449" t="str">
        <f t="shared" ref="HP6:HP11" ca="1" si="75">IF(($F6&lt;&gt;"")*($G6&lt;&gt;"")*(HM6&lt;&gt;"")*(HN6&lt;&gt;""),($F6&gt;$G6)*(HM6&gt;HN6)+($F6=$G6)*(HM6=HN6)+($F6&lt;$G6)*(HM6&lt;HN6),"")</f>
        <v/>
      </c>
      <c r="HQ6" s="449" t="str">
        <f ca="1">IF((HP6&lt;&gt;""),IF(OR($F6&lt;&gt;$G6,PrSettings!$M$4="●"),(($F6-$G6)=(HM6-HN6))*1,0),"")</f>
        <v/>
      </c>
      <c r="HR6" s="449" t="str">
        <f t="shared" ref="HR6:HR11" ca="1" si="76">IF((HP6&lt;&gt;""),($F6=HM6)*($G6=HN6),"")</f>
        <v/>
      </c>
      <c r="HS6" s="449" t="str">
        <f ca="1">IF(HP6&lt;&gt;"",IF(ABS($F6-$G6)&gt;=PrSettings!$M$7,(ABS($F6-$G6-HM6+HN6)&lt;=1)*1,IF(AND(HP6,$F6=$G6,$F6&gt;=PrSettings!$M$6),(ABS(HM6-$F6)&lt;=1)*1,IF(AND(ABS($F6-$G6-HM6+HN6)&lt;=1,$F6+$G6&gt;=PrSettings!$M$8),(ABS(HM6-$F6)&lt;=1)*(ABS(HN6-$G6)&lt;=1)*1,""))),"")</f>
        <v/>
      </c>
      <c r="HT6" s="454"/>
      <c r="HV6" s="447">
        <f t="shared" ca="1" si="17"/>
        <v>54</v>
      </c>
      <c r="HW6" s="448" t="str">
        <f ca="1">GrpA!$B$4</f>
        <v>Germany</v>
      </c>
      <c r="HX6" s="449">
        <f t="shared" ref="HX6:HX11" ca="1" si="77">$D6</f>
        <v>13</v>
      </c>
      <c r="HY6" s="448" t="str">
        <f ca="1">GrpA!$D$4</f>
        <v>Scotland</v>
      </c>
      <c r="HZ6" s="452"/>
      <c r="IA6" s="452"/>
      <c r="IB6" s="453"/>
      <c r="IC6" s="449" t="str">
        <f t="shared" ref="IC6:IC11" ca="1" si="78">IF(($F6&lt;&gt;"")*($G6&lt;&gt;"")*(HZ6&lt;&gt;"")*(IA6&lt;&gt;""),($F6&gt;$G6)*(HZ6&gt;IA6)+($F6=$G6)*(HZ6=IA6)+($F6&lt;$G6)*(HZ6&lt;IA6),"")</f>
        <v/>
      </c>
      <c r="ID6" s="449" t="str">
        <f ca="1">IF((IC6&lt;&gt;""),IF(OR($F6&lt;&gt;$G6,PrSettings!$M$4="●"),(($F6-$G6)=(HZ6-IA6))*1,0),"")</f>
        <v/>
      </c>
      <c r="IE6" s="449" t="str">
        <f t="shared" ref="IE6:IE11" ca="1" si="79">IF((IC6&lt;&gt;""),($F6=HZ6)*($G6=IA6),"")</f>
        <v/>
      </c>
      <c r="IF6" s="449" t="str">
        <f ca="1">IF(IC6&lt;&gt;"",IF(ABS($F6-$G6)&gt;=PrSettings!$M$7,(ABS($F6-$G6-HZ6+IA6)&lt;=1)*1,IF(AND(IC6,$F6=$G6,$F6&gt;=PrSettings!$M$6),(ABS(HZ6-$F6)&lt;=1)*1,IF(AND(ABS($F6-$G6-HZ6+IA6)&lt;=1,$F6+$G6&gt;=PrSettings!$M$8),(ABS(HZ6-$F6)&lt;=1)*(ABS(IA6-$G6)&lt;=1)*1,""))),"")</f>
        <v/>
      </c>
      <c r="IG6" s="454"/>
      <c r="II6" s="447">
        <f t="shared" ca="1" si="18"/>
        <v>54</v>
      </c>
      <c r="IJ6" s="448" t="str">
        <f ca="1">GrpA!$B$4</f>
        <v>Germany</v>
      </c>
      <c r="IK6" s="449">
        <f t="shared" ref="IK6:IK11" ca="1" si="80">$D6</f>
        <v>13</v>
      </c>
      <c r="IL6" s="448" t="str">
        <f ca="1">GrpA!$D$4</f>
        <v>Scotland</v>
      </c>
      <c r="IM6" s="452"/>
      <c r="IN6" s="452"/>
      <c r="IO6" s="453"/>
      <c r="IP6" s="449" t="str">
        <f t="shared" ref="IP6:IP11" ca="1" si="81">IF(($F6&lt;&gt;"")*($G6&lt;&gt;"")*(IM6&lt;&gt;"")*(IN6&lt;&gt;""),($F6&gt;$G6)*(IM6&gt;IN6)+($F6=$G6)*(IM6=IN6)+($F6&lt;$G6)*(IM6&lt;IN6),"")</f>
        <v/>
      </c>
      <c r="IQ6" s="449" t="str">
        <f ca="1">IF((IP6&lt;&gt;""),IF(OR($F6&lt;&gt;$G6,PrSettings!$M$4="●"),(($F6-$G6)=(IM6-IN6))*1,0),"")</f>
        <v/>
      </c>
      <c r="IR6" s="449" t="str">
        <f t="shared" ref="IR6:IR11" ca="1" si="82">IF((IP6&lt;&gt;""),($F6=IM6)*($G6=IN6),"")</f>
        <v/>
      </c>
      <c r="IS6" s="449" t="str">
        <f ca="1">IF(IP6&lt;&gt;"",IF(ABS($F6-$G6)&gt;=PrSettings!$M$7,(ABS($F6-$G6-IM6+IN6)&lt;=1)*1,IF(AND(IP6,$F6=$G6,$F6&gt;=PrSettings!$M$6),(ABS(IM6-$F6)&lt;=1)*1,IF(AND(ABS($F6-$G6-IM6+IN6)&lt;=1,$F6+$G6&gt;=PrSettings!$M$8),(ABS(IM6-$F6)&lt;=1)*(ABS(IN6-$G6)&lt;=1)*1,""))),"")</f>
        <v/>
      </c>
      <c r="IT6" s="454"/>
      <c r="IV6" s="447">
        <f t="shared" ca="1" si="19"/>
        <v>54</v>
      </c>
      <c r="IW6" s="448" t="str">
        <f ca="1">GrpA!$B$4</f>
        <v>Germany</v>
      </c>
      <c r="IX6" s="449">
        <f t="shared" ref="IX6:IX11" ca="1" si="83">$D6</f>
        <v>13</v>
      </c>
      <c r="IY6" s="448" t="str">
        <f ca="1">GrpA!$D$4</f>
        <v>Scotland</v>
      </c>
      <c r="IZ6" s="452"/>
      <c r="JA6" s="452"/>
      <c r="JB6" s="453"/>
      <c r="JC6" s="449" t="str">
        <f t="shared" ref="JC6:JC11" ca="1" si="84">IF(($F6&lt;&gt;"")*($G6&lt;&gt;"")*(IZ6&lt;&gt;"")*(JA6&lt;&gt;""),($F6&gt;$G6)*(IZ6&gt;JA6)+($F6=$G6)*(IZ6=JA6)+($F6&lt;$G6)*(IZ6&lt;JA6),"")</f>
        <v/>
      </c>
      <c r="JD6" s="449" t="str">
        <f ca="1">IF((JC6&lt;&gt;""),IF(OR($F6&lt;&gt;$G6,PrSettings!$M$4="●"),(($F6-$G6)=(IZ6-JA6))*1,0),"")</f>
        <v/>
      </c>
      <c r="JE6" s="449" t="str">
        <f t="shared" ref="JE6:JE11" ca="1" si="85">IF((JC6&lt;&gt;""),($F6=IZ6)*($G6=JA6),"")</f>
        <v/>
      </c>
      <c r="JF6" s="449" t="str">
        <f ca="1">IF(JC6&lt;&gt;"",IF(ABS($F6-$G6)&gt;=PrSettings!$M$7,(ABS($F6-$G6-IZ6+JA6)&lt;=1)*1,IF(AND(JC6,$F6=$G6,$F6&gt;=PrSettings!$M$6),(ABS(IZ6-$F6)&lt;=1)*1,IF(AND(ABS($F6-$G6-IZ6+JA6)&lt;=1,$F6+$G6&gt;=PrSettings!$M$8),(ABS(IZ6-$F6)&lt;=1)*(ABS(JA6-$G6)&lt;=1)*1,""))),"")</f>
        <v/>
      </c>
      <c r="JG6" s="454"/>
      <c r="JI6" s="447">
        <f t="shared" ca="1" si="20"/>
        <v>54</v>
      </c>
      <c r="JJ6" s="448" t="str">
        <f ca="1">GrpA!$B$4</f>
        <v>Germany</v>
      </c>
      <c r="JK6" s="449">
        <f t="shared" ref="JK6:JK11" ca="1" si="86">$D6</f>
        <v>13</v>
      </c>
      <c r="JL6" s="448" t="str">
        <f ca="1">GrpA!$D$4</f>
        <v>Scotland</v>
      </c>
      <c r="JM6" s="452"/>
      <c r="JN6" s="452"/>
      <c r="JO6" s="453"/>
      <c r="JP6" s="449" t="str">
        <f t="shared" ref="JP6:JP11" ca="1" si="87">IF(($F6&lt;&gt;"")*($G6&lt;&gt;"")*(JM6&lt;&gt;"")*(JN6&lt;&gt;""),($F6&gt;$G6)*(JM6&gt;JN6)+($F6=$G6)*(JM6=JN6)+($F6&lt;$G6)*(JM6&lt;JN6),"")</f>
        <v/>
      </c>
      <c r="JQ6" s="449" t="str">
        <f ca="1">IF((JP6&lt;&gt;""),IF(OR($F6&lt;&gt;$G6,PrSettings!$M$4="●"),(($F6-$G6)=(JM6-JN6))*1,0),"")</f>
        <v/>
      </c>
      <c r="JR6" s="449" t="str">
        <f t="shared" ref="JR6:JR11" ca="1" si="88">IF((JP6&lt;&gt;""),($F6=JM6)*($G6=JN6),"")</f>
        <v/>
      </c>
      <c r="JS6" s="449" t="str">
        <f ca="1">IF(JP6&lt;&gt;"",IF(ABS($F6-$G6)&gt;=PrSettings!$M$7,(ABS($F6-$G6-JM6+JN6)&lt;=1)*1,IF(AND(JP6,$F6=$G6,$F6&gt;=PrSettings!$M$6),(ABS(JM6-$F6)&lt;=1)*1,IF(AND(ABS($F6-$G6-JM6+JN6)&lt;=1,$F6+$G6&gt;=PrSettings!$M$8),(ABS(JM6-$F6)&lt;=1)*(ABS(JN6-$G6)&lt;=1)*1,""))),"")</f>
        <v/>
      </c>
      <c r="JT6" s="454"/>
      <c r="JV6" s="447">
        <f t="shared" ca="1" si="21"/>
        <v>54</v>
      </c>
      <c r="JW6" s="448" t="str">
        <f ca="1">GrpA!$B$4</f>
        <v>Germany</v>
      </c>
      <c r="JX6" s="449">
        <f t="shared" ref="JX6:JX11" ca="1" si="89">$D6</f>
        <v>13</v>
      </c>
      <c r="JY6" s="448" t="str">
        <f ca="1">GrpA!$D$4</f>
        <v>Scotland</v>
      </c>
      <c r="JZ6" s="452"/>
      <c r="KA6" s="452"/>
      <c r="KB6" s="453"/>
      <c r="KC6" s="449" t="str">
        <f t="shared" ref="KC6:KC11" ca="1" si="90">IF(($F6&lt;&gt;"")*($G6&lt;&gt;"")*(JZ6&lt;&gt;"")*(KA6&lt;&gt;""),($F6&gt;$G6)*(JZ6&gt;KA6)+($F6=$G6)*(JZ6=KA6)+($F6&lt;$G6)*(JZ6&lt;KA6),"")</f>
        <v/>
      </c>
      <c r="KD6" s="449" t="str">
        <f ca="1">IF((KC6&lt;&gt;""),IF(OR($F6&lt;&gt;$G6,PrSettings!$M$4="●"),(($F6-$G6)=(JZ6-KA6))*1,0),"")</f>
        <v/>
      </c>
      <c r="KE6" s="449" t="str">
        <f t="shared" ref="KE6:KE11" ca="1" si="91">IF((KC6&lt;&gt;""),($F6=JZ6)*($G6=KA6),"")</f>
        <v/>
      </c>
      <c r="KF6" s="449" t="str">
        <f ca="1">IF(KC6&lt;&gt;"",IF(ABS($F6-$G6)&gt;=PrSettings!$M$7,(ABS($F6-$G6-JZ6+KA6)&lt;=1)*1,IF(AND(KC6,$F6=$G6,$F6&gt;=PrSettings!$M$6),(ABS(JZ6-$F6)&lt;=1)*1,IF(AND(ABS($F6-$G6-JZ6+KA6)&lt;=1,$F6+$G6&gt;=PrSettings!$M$8),(ABS(JZ6-$F6)&lt;=1)*(ABS(KA6-$G6)&lt;=1)*1,""))),"")</f>
        <v/>
      </c>
      <c r="KG6" s="454"/>
      <c r="KI6" s="447">
        <f t="shared" ca="1" si="22"/>
        <v>54</v>
      </c>
      <c r="KJ6" s="448" t="str">
        <f ca="1">GrpA!$B$4</f>
        <v>Germany</v>
      </c>
      <c r="KK6" s="449">
        <f t="shared" ref="KK6:KK11" ca="1" si="92">$D6</f>
        <v>13</v>
      </c>
      <c r="KL6" s="448" t="str">
        <f ca="1">GrpA!$D$4</f>
        <v>Scotland</v>
      </c>
      <c r="KM6" s="452"/>
      <c r="KN6" s="452"/>
      <c r="KO6" s="453"/>
      <c r="KP6" s="449" t="str">
        <f t="shared" ref="KP6:KP11" ca="1" si="93">IF(($F6&lt;&gt;"")*($G6&lt;&gt;"")*(KM6&lt;&gt;"")*(KN6&lt;&gt;""),($F6&gt;$G6)*(KM6&gt;KN6)+($F6=$G6)*(KM6=KN6)+($F6&lt;$G6)*(KM6&lt;KN6),"")</f>
        <v/>
      </c>
      <c r="KQ6" s="449" t="str">
        <f ca="1">IF((KP6&lt;&gt;""),IF(OR($F6&lt;&gt;$G6,PrSettings!$M$4="●"),(($F6-$G6)=(KM6-KN6))*1,0),"")</f>
        <v/>
      </c>
      <c r="KR6" s="449" t="str">
        <f t="shared" ref="KR6:KR11" ca="1" si="94">IF((KP6&lt;&gt;""),($F6=KM6)*($G6=KN6),"")</f>
        <v/>
      </c>
      <c r="KS6" s="449" t="str">
        <f ca="1">IF(KP6&lt;&gt;"",IF(ABS($F6-$G6)&gt;=PrSettings!$M$7,(ABS($F6-$G6-KM6+KN6)&lt;=1)*1,IF(AND(KP6,$F6=$G6,$F6&gt;=PrSettings!$M$6),(ABS(KM6-$F6)&lt;=1)*1,IF(AND(ABS($F6-$G6-KM6+KN6)&lt;=1,$F6+$G6&gt;=PrSettings!$M$8),(ABS(KM6-$F6)&lt;=1)*(ABS(KN6-$G6)&lt;=1)*1,""))),"")</f>
        <v/>
      </c>
      <c r="KT6" s="454"/>
      <c r="KV6" s="447">
        <f t="shared" ca="1" si="23"/>
        <v>54</v>
      </c>
      <c r="KW6" s="448" t="str">
        <f ca="1">GrpA!$B$4</f>
        <v>Germany</v>
      </c>
      <c r="KX6" s="449">
        <f t="shared" ref="KX6:KX11" ca="1" si="95">$D6</f>
        <v>13</v>
      </c>
      <c r="KY6" s="448" t="str">
        <f ca="1">GrpA!$D$4</f>
        <v>Scotland</v>
      </c>
      <c r="KZ6" s="452"/>
      <c r="LA6" s="452"/>
      <c r="LB6" s="453"/>
      <c r="LC6" s="449" t="str">
        <f t="shared" ref="LC6:LC11" ca="1" si="96">IF(($F6&lt;&gt;"")*($G6&lt;&gt;"")*(KZ6&lt;&gt;"")*(LA6&lt;&gt;""),($F6&gt;$G6)*(KZ6&gt;LA6)+($F6=$G6)*(KZ6=LA6)+($F6&lt;$G6)*(KZ6&lt;LA6),"")</f>
        <v/>
      </c>
      <c r="LD6" s="449" t="str">
        <f ca="1">IF((LC6&lt;&gt;""),IF(OR($F6&lt;&gt;$G6,PrSettings!$M$4="●"),(($F6-$G6)=(KZ6-LA6))*1,0),"")</f>
        <v/>
      </c>
      <c r="LE6" s="449" t="str">
        <f t="shared" ref="LE6:LE11" ca="1" si="97">IF((LC6&lt;&gt;""),($F6=KZ6)*($G6=LA6),"")</f>
        <v/>
      </c>
      <c r="LF6" s="449" t="str">
        <f ca="1">IF(LC6&lt;&gt;"",IF(ABS($F6-$G6)&gt;=PrSettings!$M$7,(ABS($F6-$G6-KZ6+LA6)&lt;=1)*1,IF(AND(LC6,$F6=$G6,$F6&gt;=PrSettings!$M$6),(ABS(KZ6-$F6)&lt;=1)*1,IF(AND(ABS($F6-$G6-KZ6+LA6)&lt;=1,$F6+$G6&gt;=PrSettings!$M$8),(ABS(KZ6-$F6)&lt;=1)*(ABS(LA6-$G6)&lt;=1)*1,""))),"")</f>
        <v/>
      </c>
      <c r="LG6" s="454"/>
      <c r="LI6" s="447">
        <f t="shared" ca="1" si="24"/>
        <v>54</v>
      </c>
      <c r="LJ6" s="448" t="str">
        <f ca="1">GrpA!$B$4</f>
        <v>Germany</v>
      </c>
      <c r="LK6" s="449">
        <f t="shared" ref="LK6:LK11" ca="1" si="98">$D6</f>
        <v>13</v>
      </c>
      <c r="LL6" s="448" t="str">
        <f ca="1">GrpA!$D$4</f>
        <v>Scotland</v>
      </c>
      <c r="LM6" s="452"/>
      <c r="LN6" s="452"/>
      <c r="LO6" s="453"/>
      <c r="LP6" s="449" t="str">
        <f t="shared" ref="LP6:LP11" ca="1" si="99">IF(($F6&lt;&gt;"")*($G6&lt;&gt;"")*(LM6&lt;&gt;"")*(LN6&lt;&gt;""),($F6&gt;$G6)*(LM6&gt;LN6)+($F6=$G6)*(LM6=LN6)+($F6&lt;$G6)*(LM6&lt;LN6),"")</f>
        <v/>
      </c>
      <c r="LQ6" s="449" t="str">
        <f ca="1">IF((LP6&lt;&gt;""),IF(OR($F6&lt;&gt;$G6,PrSettings!$M$4="●"),(($F6-$G6)=(LM6-LN6))*1,0),"")</f>
        <v/>
      </c>
      <c r="LR6" s="449" t="str">
        <f t="shared" ref="LR6:LR11" ca="1" si="100">IF((LP6&lt;&gt;""),($F6=LM6)*($G6=LN6),"")</f>
        <v/>
      </c>
      <c r="LS6" s="449" t="str">
        <f ca="1">IF(LP6&lt;&gt;"",IF(ABS($F6-$G6)&gt;=PrSettings!$M$7,(ABS($F6-$G6-LM6+LN6)&lt;=1)*1,IF(AND(LP6,$F6=$G6,$F6&gt;=PrSettings!$M$6),(ABS(LM6-$F6)&lt;=1)*1,IF(AND(ABS($F6-$G6-LM6+LN6)&lt;=1,$F6+$G6&gt;=PrSettings!$M$8),(ABS(LM6-$F6)&lt;=1)*(ABS(LN6-$G6)&lt;=1)*1,""))),"")</f>
        <v/>
      </c>
      <c r="LT6" s="454"/>
      <c r="LV6" s="447">
        <f t="shared" ca="1" si="25"/>
        <v>54</v>
      </c>
      <c r="LW6" s="448" t="str">
        <f ca="1">GrpA!$B$4</f>
        <v>Germany</v>
      </c>
      <c r="LX6" s="449">
        <f t="shared" ref="LX6:LX11" ca="1" si="101">$D6</f>
        <v>13</v>
      </c>
      <c r="LY6" s="448" t="str">
        <f ca="1">GrpA!$D$4</f>
        <v>Scotland</v>
      </c>
      <c r="LZ6" s="452"/>
      <c r="MA6" s="452"/>
      <c r="MB6" s="453"/>
      <c r="MC6" s="449" t="str">
        <f t="shared" ref="MC6:MC11" ca="1" si="102">IF(($F6&lt;&gt;"")*($G6&lt;&gt;"")*(LZ6&lt;&gt;"")*(MA6&lt;&gt;""),($F6&gt;$G6)*(LZ6&gt;MA6)+($F6=$G6)*(LZ6=MA6)+($F6&lt;$G6)*(LZ6&lt;MA6),"")</f>
        <v/>
      </c>
      <c r="MD6" s="449" t="str">
        <f ca="1">IF((MC6&lt;&gt;""),IF(OR($F6&lt;&gt;$G6,PrSettings!$M$4="●"),(($F6-$G6)=(LZ6-MA6))*1,0),"")</f>
        <v/>
      </c>
      <c r="ME6" s="449" t="str">
        <f t="shared" ref="ME6:ME11" ca="1" si="103">IF((MC6&lt;&gt;""),($F6=LZ6)*($G6=MA6),"")</f>
        <v/>
      </c>
      <c r="MF6" s="449" t="str">
        <f ca="1">IF(MC6&lt;&gt;"",IF(ABS($F6-$G6)&gt;=PrSettings!$M$7,(ABS($F6-$G6-LZ6+MA6)&lt;=1)*1,IF(AND(MC6,$F6=$G6,$F6&gt;=PrSettings!$M$6),(ABS(LZ6-$F6)&lt;=1)*1,IF(AND(ABS($F6-$G6-LZ6+MA6)&lt;=1,$F6+$G6&gt;=PrSettings!$M$8),(ABS(LZ6-$F6)&lt;=1)*(ABS(MA6-$G6)&lt;=1)*1,""))),"")</f>
        <v/>
      </c>
      <c r="MG6" s="454"/>
    </row>
    <row r="7" spans="1:345" x14ac:dyDescent="0.25">
      <c r="B7" s="447">
        <f ca="1">INDEX(Groups!$C$7:$C$35,MATCH(C7,Groups!$D$7:$D$35,0))</f>
        <v>6</v>
      </c>
      <c r="C7" s="448" t="str">
        <f ca="1">GrpA!$B$5</f>
        <v>Hungary</v>
      </c>
      <c r="D7" s="449">
        <f ca="1">INDEX(Groups!$C$7:$C$35,MATCH(E7,Groups!$D$7:$D$35,0))</f>
        <v>20</v>
      </c>
      <c r="E7" s="448" t="str">
        <f ca="1">GrpA!$D$5</f>
        <v>Switzerland</v>
      </c>
      <c r="F7" s="450" t="str">
        <f ca="1">GrpA!$E$5</f>
        <v/>
      </c>
      <c r="G7" s="451" t="str">
        <f ca="1">GrpA!$G$5</f>
        <v/>
      </c>
      <c r="I7" s="447">
        <f t="shared" ca="1" si="0"/>
        <v>6</v>
      </c>
      <c r="J7" s="448" t="str">
        <f ca="1">GrpA!$B$5</f>
        <v>Hungary</v>
      </c>
      <c r="K7" s="449">
        <f t="shared" ca="1" si="26"/>
        <v>20</v>
      </c>
      <c r="L7" s="448" t="str">
        <f ca="1">GrpA!$D$5</f>
        <v>Switzerland</v>
      </c>
      <c r="M7" s="452"/>
      <c r="N7" s="452"/>
      <c r="O7" s="455"/>
      <c r="P7" s="449" t="str">
        <f t="shared" ca="1" si="27"/>
        <v/>
      </c>
      <c r="Q7" s="449" t="str">
        <f ca="1">IF((P7&lt;&gt;""),IF(OR($F7&lt;&gt;$G7,PrSettings!$M$4="●"),(($F7-$G7)=(M7-N7))*1,0),"")</f>
        <v/>
      </c>
      <c r="R7" s="449" t="str">
        <f t="shared" ca="1" si="28"/>
        <v/>
      </c>
      <c r="S7" s="449" t="str">
        <f ca="1">IF(P7&lt;&gt;"",IF(ABS($F7-$G7)&gt;=PrSettings!$M$7,(ABS($F7-$G7-M7+N7)&lt;=1)*1,IF(AND(P7,$F7=$G7,$F7&gt;=PrSettings!$M$6),(ABS(M7-$F7)&lt;=1)*1,IF(AND(ABS($F7-$G7-M7+N7)&lt;=1,$F7+$G7&gt;=PrSettings!$M$8),(ABS(M7-$F7)&lt;=1)*(ABS(N7-$G7)&lt;=1)*1,""))),"")</f>
        <v/>
      </c>
      <c r="T7" s="456"/>
      <c r="V7" s="447">
        <f t="shared" ca="1" si="1"/>
        <v>6</v>
      </c>
      <c r="W7" s="448" t="str">
        <f ca="1">GrpA!$B$5</f>
        <v>Hungary</v>
      </c>
      <c r="X7" s="449">
        <f t="shared" ca="1" si="29"/>
        <v>20</v>
      </c>
      <c r="Y7" s="448" t="str">
        <f ca="1">GrpA!$D$5</f>
        <v>Switzerland</v>
      </c>
      <c r="Z7" s="452"/>
      <c r="AA7" s="452"/>
      <c r="AB7" s="455"/>
      <c r="AC7" s="449" t="str">
        <f t="shared" ca="1" si="30"/>
        <v/>
      </c>
      <c r="AD7" s="449" t="str">
        <f ca="1">IF((AC7&lt;&gt;""),IF(OR($F7&lt;&gt;$G7,PrSettings!$M$4="●"),(($F7-$G7)=(Z7-AA7))*1,0),"")</f>
        <v/>
      </c>
      <c r="AE7" s="449" t="str">
        <f t="shared" ca="1" si="31"/>
        <v/>
      </c>
      <c r="AF7" s="449" t="str">
        <f ca="1">IF(AC7&lt;&gt;"",IF(ABS($F7-$G7)&gt;=PrSettings!$M$7,(ABS($F7-$G7-Z7+AA7)&lt;=1)*1,IF(AND(AC7,$F7=$G7,$F7&gt;=PrSettings!$M$6),(ABS(Z7-$F7)&lt;=1)*1,IF(AND(ABS($F7-$G7-Z7+AA7)&lt;=1,$F7+$G7&gt;=PrSettings!$M$8),(ABS(Z7-$F7)&lt;=1)*(ABS(AA7-$G7)&lt;=1)*1,""))),"")</f>
        <v/>
      </c>
      <c r="AG7" s="456"/>
      <c r="AI7" s="447">
        <f t="shared" ca="1" si="2"/>
        <v>6</v>
      </c>
      <c r="AJ7" s="448" t="str">
        <f ca="1">GrpA!$B$5</f>
        <v>Hungary</v>
      </c>
      <c r="AK7" s="449">
        <f t="shared" ca="1" si="32"/>
        <v>20</v>
      </c>
      <c r="AL7" s="448" t="str">
        <f ca="1">GrpA!$D$5</f>
        <v>Switzerland</v>
      </c>
      <c r="AM7" s="452"/>
      <c r="AN7" s="452"/>
      <c r="AO7" s="455"/>
      <c r="AP7" s="449" t="str">
        <f t="shared" ca="1" si="33"/>
        <v/>
      </c>
      <c r="AQ7" s="449" t="str">
        <f ca="1">IF((AP7&lt;&gt;""),IF(OR($F7&lt;&gt;$G7,PrSettings!$M$4="●"),(($F7-$G7)=(AM7-AN7))*1,0),"")</f>
        <v/>
      </c>
      <c r="AR7" s="449" t="str">
        <f t="shared" ca="1" si="34"/>
        <v/>
      </c>
      <c r="AS7" s="449" t="str">
        <f ca="1">IF(AP7&lt;&gt;"",IF(ABS($F7-$G7)&gt;=PrSettings!$M$7,(ABS($F7-$G7-AM7+AN7)&lt;=1)*1,IF(AND(AP7,$F7=$G7,$F7&gt;=PrSettings!$M$6),(ABS(AM7-$F7)&lt;=1)*1,IF(AND(ABS($F7-$G7-AM7+AN7)&lt;=1,$F7+$G7&gt;=PrSettings!$M$8),(ABS(AM7-$F7)&lt;=1)*(ABS(AN7-$G7)&lt;=1)*1,""))),"")</f>
        <v/>
      </c>
      <c r="AT7" s="456"/>
      <c r="AV7" s="447">
        <f t="shared" ca="1" si="3"/>
        <v>6</v>
      </c>
      <c r="AW7" s="448" t="str">
        <f ca="1">GrpA!$B$5</f>
        <v>Hungary</v>
      </c>
      <c r="AX7" s="449">
        <f t="shared" ca="1" si="35"/>
        <v>20</v>
      </c>
      <c r="AY7" s="448" t="str">
        <f ca="1">GrpA!$D$5</f>
        <v>Switzerland</v>
      </c>
      <c r="AZ7" s="452"/>
      <c r="BA7" s="452"/>
      <c r="BB7" s="455"/>
      <c r="BC7" s="449" t="str">
        <f t="shared" ca="1" si="36"/>
        <v/>
      </c>
      <c r="BD7" s="449" t="str">
        <f ca="1">IF((BC7&lt;&gt;""),IF(OR($F7&lt;&gt;$G7,PrSettings!$M$4="●"),(($F7-$G7)=(AZ7-BA7))*1,0),"")</f>
        <v/>
      </c>
      <c r="BE7" s="449" t="str">
        <f t="shared" ca="1" si="37"/>
        <v/>
      </c>
      <c r="BF7" s="449" t="str">
        <f ca="1">IF(BC7&lt;&gt;"",IF(ABS($F7-$G7)&gt;=PrSettings!$M$7,(ABS($F7-$G7-AZ7+BA7)&lt;=1)*1,IF(AND(BC7,$F7=$G7,$F7&gt;=PrSettings!$M$6),(ABS(AZ7-$F7)&lt;=1)*1,IF(AND(ABS($F7-$G7-AZ7+BA7)&lt;=1,$F7+$G7&gt;=PrSettings!$M$8),(ABS(AZ7-$F7)&lt;=1)*(ABS(BA7-$G7)&lt;=1)*1,""))),"")</f>
        <v/>
      </c>
      <c r="BG7" s="456"/>
      <c r="BI7" s="447">
        <f t="shared" ca="1" si="4"/>
        <v>6</v>
      </c>
      <c r="BJ7" s="448" t="str">
        <f ca="1">GrpA!$B$5</f>
        <v>Hungary</v>
      </c>
      <c r="BK7" s="449">
        <f t="shared" ca="1" si="38"/>
        <v>20</v>
      </c>
      <c r="BL7" s="448" t="str">
        <f ca="1">GrpA!$D$5</f>
        <v>Switzerland</v>
      </c>
      <c r="BM7" s="452"/>
      <c r="BN7" s="452"/>
      <c r="BO7" s="455"/>
      <c r="BP7" s="449" t="str">
        <f t="shared" ca="1" si="39"/>
        <v/>
      </c>
      <c r="BQ7" s="449" t="str">
        <f ca="1">IF((BP7&lt;&gt;""),IF(OR($F7&lt;&gt;$G7,PrSettings!$M$4="●"),(($F7-$G7)=(BM7-BN7))*1,0),"")</f>
        <v/>
      </c>
      <c r="BR7" s="449" t="str">
        <f t="shared" ca="1" si="40"/>
        <v/>
      </c>
      <c r="BS7" s="449" t="str">
        <f ca="1">IF(BP7&lt;&gt;"",IF(ABS($F7-$G7)&gt;=PrSettings!$M$7,(ABS($F7-$G7-BM7+BN7)&lt;=1)*1,IF(AND(BP7,$F7=$G7,$F7&gt;=PrSettings!$M$6),(ABS(BM7-$F7)&lt;=1)*1,IF(AND(ABS($F7-$G7-BM7+BN7)&lt;=1,$F7+$G7&gt;=PrSettings!$M$8),(ABS(BM7-$F7)&lt;=1)*(ABS(BN7-$G7)&lt;=1)*1,""))),"")</f>
        <v/>
      </c>
      <c r="BT7" s="456"/>
      <c r="BV7" s="447">
        <f t="shared" ca="1" si="5"/>
        <v>6</v>
      </c>
      <c r="BW7" s="448" t="str">
        <f ca="1">GrpA!$B$5</f>
        <v>Hungary</v>
      </c>
      <c r="BX7" s="449">
        <f t="shared" ca="1" si="41"/>
        <v>20</v>
      </c>
      <c r="BY7" s="448" t="str">
        <f ca="1">GrpA!$D$5</f>
        <v>Switzerland</v>
      </c>
      <c r="BZ7" s="452"/>
      <c r="CA7" s="452"/>
      <c r="CB7" s="455"/>
      <c r="CC7" s="449" t="str">
        <f t="shared" ca="1" si="42"/>
        <v/>
      </c>
      <c r="CD7" s="449" t="str">
        <f ca="1">IF((CC7&lt;&gt;""),IF(OR($F7&lt;&gt;$G7,PrSettings!$M$4="●"),(($F7-$G7)=(BZ7-CA7))*1,0),"")</f>
        <v/>
      </c>
      <c r="CE7" s="449" t="str">
        <f t="shared" ca="1" si="43"/>
        <v/>
      </c>
      <c r="CF7" s="449" t="str">
        <f ca="1">IF(CC7&lt;&gt;"",IF(ABS($F7-$G7)&gt;=PrSettings!$M$7,(ABS($F7-$G7-BZ7+CA7)&lt;=1)*1,IF(AND(CC7,$F7=$G7,$F7&gt;=PrSettings!$M$6),(ABS(BZ7-$F7)&lt;=1)*1,IF(AND(ABS($F7-$G7-BZ7+CA7)&lt;=1,$F7+$G7&gt;=PrSettings!$M$8),(ABS(BZ7-$F7)&lt;=1)*(ABS(CA7-$G7)&lt;=1)*1,""))),"")</f>
        <v/>
      </c>
      <c r="CG7" s="456"/>
      <c r="CI7" s="447">
        <f t="shared" ca="1" si="6"/>
        <v>6</v>
      </c>
      <c r="CJ7" s="448" t="str">
        <f ca="1">GrpA!$B$5</f>
        <v>Hungary</v>
      </c>
      <c r="CK7" s="449">
        <f t="shared" ca="1" si="44"/>
        <v>20</v>
      </c>
      <c r="CL7" s="448" t="str">
        <f ca="1">GrpA!$D$5</f>
        <v>Switzerland</v>
      </c>
      <c r="CM7" s="452"/>
      <c r="CN7" s="452"/>
      <c r="CO7" s="455"/>
      <c r="CP7" s="449" t="str">
        <f t="shared" ca="1" si="45"/>
        <v/>
      </c>
      <c r="CQ7" s="449" t="str">
        <f ca="1">IF((CP7&lt;&gt;""),IF(OR($F7&lt;&gt;$G7,PrSettings!$M$4="●"),(($F7-$G7)=(CM7-CN7))*1,0),"")</f>
        <v/>
      </c>
      <c r="CR7" s="449" t="str">
        <f t="shared" ca="1" si="46"/>
        <v/>
      </c>
      <c r="CS7" s="449" t="str">
        <f ca="1">IF(CP7&lt;&gt;"",IF(ABS($F7-$G7)&gt;=PrSettings!$M$7,(ABS($F7-$G7-CM7+CN7)&lt;=1)*1,IF(AND(CP7,$F7=$G7,$F7&gt;=PrSettings!$M$6),(ABS(CM7-$F7)&lt;=1)*1,IF(AND(ABS($F7-$G7-CM7+CN7)&lt;=1,$F7+$G7&gt;=PrSettings!$M$8),(ABS(CM7-$F7)&lt;=1)*(ABS(CN7-$G7)&lt;=1)*1,""))),"")</f>
        <v/>
      </c>
      <c r="CT7" s="456"/>
      <c r="CV7" s="447">
        <f t="shared" ca="1" si="7"/>
        <v>6</v>
      </c>
      <c r="CW7" s="448" t="str">
        <f ca="1">GrpA!$B$5</f>
        <v>Hungary</v>
      </c>
      <c r="CX7" s="449">
        <f t="shared" ca="1" si="47"/>
        <v>20</v>
      </c>
      <c r="CY7" s="448" t="str">
        <f ca="1">GrpA!$D$5</f>
        <v>Switzerland</v>
      </c>
      <c r="CZ7" s="452"/>
      <c r="DA7" s="452"/>
      <c r="DB7" s="455"/>
      <c r="DC7" s="449" t="str">
        <f t="shared" ca="1" si="48"/>
        <v/>
      </c>
      <c r="DD7" s="449" t="str">
        <f ca="1">IF((DC7&lt;&gt;""),IF(OR($F7&lt;&gt;$G7,PrSettings!$M$4="●"),(($F7-$G7)=(CZ7-DA7))*1,0),"")</f>
        <v/>
      </c>
      <c r="DE7" s="449" t="str">
        <f t="shared" ca="1" si="49"/>
        <v/>
      </c>
      <c r="DF7" s="449" t="str">
        <f ca="1">IF(DC7&lt;&gt;"",IF(ABS($F7-$G7)&gt;=PrSettings!$M$7,(ABS($F7-$G7-CZ7+DA7)&lt;=1)*1,IF(AND(DC7,$F7=$G7,$F7&gt;=PrSettings!$M$6),(ABS(CZ7-$F7)&lt;=1)*1,IF(AND(ABS($F7-$G7-CZ7+DA7)&lt;=1,$F7+$G7&gt;=PrSettings!$M$8),(ABS(CZ7-$F7)&lt;=1)*(ABS(DA7-$G7)&lt;=1)*1,""))),"")</f>
        <v/>
      </c>
      <c r="DG7" s="456"/>
      <c r="DI7" s="447">
        <f t="shared" ca="1" si="8"/>
        <v>6</v>
      </c>
      <c r="DJ7" s="448" t="str">
        <f ca="1">GrpA!$B$5</f>
        <v>Hungary</v>
      </c>
      <c r="DK7" s="449">
        <f t="shared" ca="1" si="50"/>
        <v>20</v>
      </c>
      <c r="DL7" s="448" t="str">
        <f ca="1">GrpA!$D$5</f>
        <v>Switzerland</v>
      </c>
      <c r="DM7" s="452"/>
      <c r="DN7" s="452"/>
      <c r="DO7" s="455"/>
      <c r="DP7" s="449" t="str">
        <f t="shared" ca="1" si="51"/>
        <v/>
      </c>
      <c r="DQ7" s="449" t="str">
        <f ca="1">IF((DP7&lt;&gt;""),IF(OR($F7&lt;&gt;$G7,PrSettings!$M$4="●"),(($F7-$G7)=(DM7-DN7))*1,0),"")</f>
        <v/>
      </c>
      <c r="DR7" s="449" t="str">
        <f t="shared" ca="1" si="52"/>
        <v/>
      </c>
      <c r="DS7" s="449" t="str">
        <f ca="1">IF(DP7&lt;&gt;"",IF(ABS($F7-$G7)&gt;=PrSettings!$M$7,(ABS($F7-$G7-DM7+DN7)&lt;=1)*1,IF(AND(DP7,$F7=$G7,$F7&gt;=PrSettings!$M$6),(ABS(DM7-$F7)&lt;=1)*1,IF(AND(ABS($F7-$G7-DM7+DN7)&lt;=1,$F7+$G7&gt;=PrSettings!$M$8),(ABS(DM7-$F7)&lt;=1)*(ABS(DN7-$G7)&lt;=1)*1,""))),"")</f>
        <v/>
      </c>
      <c r="DT7" s="456"/>
      <c r="DV7" s="447">
        <f t="shared" ca="1" si="9"/>
        <v>6</v>
      </c>
      <c r="DW7" s="448" t="str">
        <f ca="1">GrpA!$B$5</f>
        <v>Hungary</v>
      </c>
      <c r="DX7" s="449">
        <f t="shared" ca="1" si="53"/>
        <v>20</v>
      </c>
      <c r="DY7" s="448" t="str">
        <f ca="1">GrpA!$D$5</f>
        <v>Switzerland</v>
      </c>
      <c r="DZ7" s="452"/>
      <c r="EA7" s="452"/>
      <c r="EB7" s="455"/>
      <c r="EC7" s="449" t="str">
        <f t="shared" ca="1" si="54"/>
        <v/>
      </c>
      <c r="ED7" s="449" t="str">
        <f ca="1">IF((EC7&lt;&gt;""),IF(OR($F7&lt;&gt;$G7,PrSettings!$M$4="●"),(($F7-$G7)=(DZ7-EA7))*1,0),"")</f>
        <v/>
      </c>
      <c r="EE7" s="449" t="str">
        <f t="shared" ca="1" si="55"/>
        <v/>
      </c>
      <c r="EF7" s="449" t="str">
        <f ca="1">IF(EC7&lt;&gt;"",IF(ABS($F7-$G7)&gt;=PrSettings!$M$7,(ABS($F7-$G7-DZ7+EA7)&lt;=1)*1,IF(AND(EC7,$F7=$G7,$F7&gt;=PrSettings!$M$6),(ABS(DZ7-$F7)&lt;=1)*1,IF(AND(ABS($F7-$G7-DZ7+EA7)&lt;=1,$F7+$G7&gt;=PrSettings!$M$8),(ABS(DZ7-$F7)&lt;=1)*(ABS(EA7-$G7)&lt;=1)*1,""))),"")</f>
        <v/>
      </c>
      <c r="EG7" s="456"/>
      <c r="EI7" s="447">
        <f t="shared" ca="1" si="10"/>
        <v>6</v>
      </c>
      <c r="EJ7" s="448" t="str">
        <f ca="1">GrpA!$B$5</f>
        <v>Hungary</v>
      </c>
      <c r="EK7" s="449">
        <f t="shared" ca="1" si="56"/>
        <v>20</v>
      </c>
      <c r="EL7" s="448" t="str">
        <f ca="1">GrpA!$D$5</f>
        <v>Switzerland</v>
      </c>
      <c r="EM7" s="452"/>
      <c r="EN7" s="452"/>
      <c r="EO7" s="455"/>
      <c r="EP7" s="449" t="str">
        <f t="shared" ca="1" si="57"/>
        <v/>
      </c>
      <c r="EQ7" s="449" t="str">
        <f ca="1">IF((EP7&lt;&gt;""),IF(OR($F7&lt;&gt;$G7,PrSettings!$M$4="●"),(($F7-$G7)=(EM7-EN7))*1,0),"")</f>
        <v/>
      </c>
      <c r="ER7" s="449" t="str">
        <f t="shared" ca="1" si="58"/>
        <v/>
      </c>
      <c r="ES7" s="449" t="str">
        <f ca="1">IF(EP7&lt;&gt;"",IF(ABS($F7-$G7)&gt;=PrSettings!$M$7,(ABS($F7-$G7-EM7+EN7)&lt;=1)*1,IF(AND(EP7,$F7=$G7,$F7&gt;=PrSettings!$M$6),(ABS(EM7-$F7)&lt;=1)*1,IF(AND(ABS($F7-$G7-EM7+EN7)&lt;=1,$F7+$G7&gt;=PrSettings!$M$8),(ABS(EM7-$F7)&lt;=1)*(ABS(EN7-$G7)&lt;=1)*1,""))),"")</f>
        <v/>
      </c>
      <c r="ET7" s="456"/>
      <c r="EV7" s="447">
        <f t="shared" ca="1" si="11"/>
        <v>6</v>
      </c>
      <c r="EW7" s="448" t="str">
        <f ca="1">GrpA!$B$5</f>
        <v>Hungary</v>
      </c>
      <c r="EX7" s="449">
        <f t="shared" ca="1" si="59"/>
        <v>20</v>
      </c>
      <c r="EY7" s="448" t="str">
        <f ca="1">GrpA!$D$5</f>
        <v>Switzerland</v>
      </c>
      <c r="EZ7" s="452"/>
      <c r="FA7" s="452"/>
      <c r="FB7" s="455"/>
      <c r="FC7" s="449" t="str">
        <f t="shared" ca="1" si="60"/>
        <v/>
      </c>
      <c r="FD7" s="449" t="str">
        <f ca="1">IF((FC7&lt;&gt;""),IF(OR($F7&lt;&gt;$G7,PrSettings!$M$4="●"),(($F7-$G7)=(EZ7-FA7))*1,0),"")</f>
        <v/>
      </c>
      <c r="FE7" s="449" t="str">
        <f t="shared" ca="1" si="61"/>
        <v/>
      </c>
      <c r="FF7" s="449" t="str">
        <f ca="1">IF(FC7&lt;&gt;"",IF(ABS($F7-$G7)&gt;=PrSettings!$M$7,(ABS($F7-$G7-EZ7+FA7)&lt;=1)*1,IF(AND(FC7,$F7=$G7,$F7&gt;=PrSettings!$M$6),(ABS(EZ7-$F7)&lt;=1)*1,IF(AND(ABS($F7-$G7-EZ7+FA7)&lt;=1,$F7+$G7&gt;=PrSettings!$M$8),(ABS(EZ7-$F7)&lt;=1)*(ABS(FA7-$G7)&lt;=1)*1,""))),"")</f>
        <v/>
      </c>
      <c r="FG7" s="456"/>
      <c r="FI7" s="447">
        <f t="shared" ca="1" si="12"/>
        <v>6</v>
      </c>
      <c r="FJ7" s="448" t="str">
        <f ca="1">GrpA!$B$5</f>
        <v>Hungary</v>
      </c>
      <c r="FK7" s="449">
        <f t="shared" ca="1" si="62"/>
        <v>20</v>
      </c>
      <c r="FL7" s="448" t="str">
        <f ca="1">GrpA!$D$5</f>
        <v>Switzerland</v>
      </c>
      <c r="FM7" s="452"/>
      <c r="FN7" s="452"/>
      <c r="FO7" s="455"/>
      <c r="FP7" s="449" t="str">
        <f t="shared" ca="1" si="63"/>
        <v/>
      </c>
      <c r="FQ7" s="449" t="str">
        <f ca="1">IF((FP7&lt;&gt;""),IF(OR($F7&lt;&gt;$G7,PrSettings!$M$4="●"),(($F7-$G7)=(FM7-FN7))*1,0),"")</f>
        <v/>
      </c>
      <c r="FR7" s="449" t="str">
        <f t="shared" ca="1" si="64"/>
        <v/>
      </c>
      <c r="FS7" s="449" t="str">
        <f ca="1">IF(FP7&lt;&gt;"",IF(ABS($F7-$G7)&gt;=PrSettings!$M$7,(ABS($F7-$G7-FM7+FN7)&lt;=1)*1,IF(AND(FP7,$F7=$G7,$F7&gt;=PrSettings!$M$6),(ABS(FM7-$F7)&lt;=1)*1,IF(AND(ABS($F7-$G7-FM7+FN7)&lt;=1,$F7+$G7&gt;=PrSettings!$M$8),(ABS(FM7-$F7)&lt;=1)*(ABS(FN7-$G7)&lt;=1)*1,""))),"")</f>
        <v/>
      </c>
      <c r="FT7" s="456"/>
      <c r="FV7" s="447">
        <f t="shared" ca="1" si="13"/>
        <v>6</v>
      </c>
      <c r="FW7" s="448" t="str">
        <f ca="1">GrpA!$B$5</f>
        <v>Hungary</v>
      </c>
      <c r="FX7" s="449">
        <f t="shared" ca="1" si="65"/>
        <v>20</v>
      </c>
      <c r="FY7" s="448" t="str">
        <f ca="1">GrpA!$D$5</f>
        <v>Switzerland</v>
      </c>
      <c r="FZ7" s="452"/>
      <c r="GA7" s="452"/>
      <c r="GB7" s="455"/>
      <c r="GC7" s="449" t="str">
        <f t="shared" ca="1" si="66"/>
        <v/>
      </c>
      <c r="GD7" s="449" t="str">
        <f ca="1">IF((GC7&lt;&gt;""),IF(OR($F7&lt;&gt;$G7,PrSettings!$M$4="●"),(($F7-$G7)=(FZ7-GA7))*1,0),"")</f>
        <v/>
      </c>
      <c r="GE7" s="449" t="str">
        <f t="shared" ca="1" si="67"/>
        <v/>
      </c>
      <c r="GF7" s="449" t="str">
        <f ca="1">IF(GC7&lt;&gt;"",IF(ABS($F7-$G7)&gt;=PrSettings!$M$7,(ABS($F7-$G7-FZ7+GA7)&lt;=1)*1,IF(AND(GC7,$F7=$G7,$F7&gt;=PrSettings!$M$6),(ABS(FZ7-$F7)&lt;=1)*1,IF(AND(ABS($F7-$G7-FZ7+GA7)&lt;=1,$F7+$G7&gt;=PrSettings!$M$8),(ABS(FZ7-$F7)&lt;=1)*(ABS(GA7-$G7)&lt;=1)*1,""))),"")</f>
        <v/>
      </c>
      <c r="GG7" s="456"/>
      <c r="GI7" s="447">
        <f t="shared" ca="1" si="14"/>
        <v>6</v>
      </c>
      <c r="GJ7" s="448" t="str">
        <f ca="1">GrpA!$B$5</f>
        <v>Hungary</v>
      </c>
      <c r="GK7" s="449">
        <f t="shared" ca="1" si="68"/>
        <v>20</v>
      </c>
      <c r="GL7" s="448" t="str">
        <f ca="1">GrpA!$D$5</f>
        <v>Switzerland</v>
      </c>
      <c r="GM7" s="452"/>
      <c r="GN7" s="452"/>
      <c r="GO7" s="455"/>
      <c r="GP7" s="449" t="str">
        <f t="shared" ca="1" si="69"/>
        <v/>
      </c>
      <c r="GQ7" s="449" t="str">
        <f ca="1">IF((GP7&lt;&gt;""),IF(OR($F7&lt;&gt;$G7,PrSettings!$M$4="●"),(($F7-$G7)=(GM7-GN7))*1,0),"")</f>
        <v/>
      </c>
      <c r="GR7" s="449" t="str">
        <f t="shared" ca="1" si="70"/>
        <v/>
      </c>
      <c r="GS7" s="449" t="str">
        <f ca="1">IF(GP7&lt;&gt;"",IF(ABS($F7-$G7)&gt;=PrSettings!$M$7,(ABS($F7-$G7-GM7+GN7)&lt;=1)*1,IF(AND(GP7,$F7=$G7,$F7&gt;=PrSettings!$M$6),(ABS(GM7-$F7)&lt;=1)*1,IF(AND(ABS($F7-$G7-GM7+GN7)&lt;=1,$F7+$G7&gt;=PrSettings!$M$8),(ABS(GM7-$F7)&lt;=1)*(ABS(GN7-$G7)&lt;=1)*1,""))),"")</f>
        <v/>
      </c>
      <c r="GT7" s="456"/>
      <c r="GV7" s="447">
        <f t="shared" ca="1" si="15"/>
        <v>6</v>
      </c>
      <c r="GW7" s="448" t="str">
        <f ca="1">GrpA!$B$5</f>
        <v>Hungary</v>
      </c>
      <c r="GX7" s="449">
        <f t="shared" ca="1" si="71"/>
        <v>20</v>
      </c>
      <c r="GY7" s="448" t="str">
        <f ca="1">GrpA!$D$5</f>
        <v>Switzerland</v>
      </c>
      <c r="GZ7" s="452"/>
      <c r="HA7" s="452"/>
      <c r="HB7" s="455"/>
      <c r="HC7" s="449" t="str">
        <f t="shared" ca="1" si="72"/>
        <v/>
      </c>
      <c r="HD7" s="449" t="str">
        <f ca="1">IF((HC7&lt;&gt;""),IF(OR($F7&lt;&gt;$G7,PrSettings!$M$4="●"),(($F7-$G7)=(GZ7-HA7))*1,0),"")</f>
        <v/>
      </c>
      <c r="HE7" s="449" t="str">
        <f t="shared" ca="1" si="73"/>
        <v/>
      </c>
      <c r="HF7" s="449" t="str">
        <f ca="1">IF(HC7&lt;&gt;"",IF(ABS($F7-$G7)&gt;=PrSettings!$M$7,(ABS($F7-$G7-GZ7+HA7)&lt;=1)*1,IF(AND(HC7,$F7=$G7,$F7&gt;=PrSettings!$M$6),(ABS(GZ7-$F7)&lt;=1)*1,IF(AND(ABS($F7-$G7-GZ7+HA7)&lt;=1,$F7+$G7&gt;=PrSettings!$M$8),(ABS(GZ7-$F7)&lt;=1)*(ABS(HA7-$G7)&lt;=1)*1,""))),"")</f>
        <v/>
      </c>
      <c r="HG7" s="456"/>
      <c r="HI7" s="447">
        <f t="shared" ca="1" si="16"/>
        <v>6</v>
      </c>
      <c r="HJ7" s="448" t="str">
        <f ca="1">GrpA!$B$5</f>
        <v>Hungary</v>
      </c>
      <c r="HK7" s="449">
        <f t="shared" ca="1" si="74"/>
        <v>20</v>
      </c>
      <c r="HL7" s="448" t="str">
        <f ca="1">GrpA!$D$5</f>
        <v>Switzerland</v>
      </c>
      <c r="HM7" s="452"/>
      <c r="HN7" s="452"/>
      <c r="HO7" s="455"/>
      <c r="HP7" s="449" t="str">
        <f t="shared" ca="1" si="75"/>
        <v/>
      </c>
      <c r="HQ7" s="449" t="str">
        <f ca="1">IF((HP7&lt;&gt;""),IF(OR($F7&lt;&gt;$G7,PrSettings!$M$4="●"),(($F7-$G7)=(HM7-HN7))*1,0),"")</f>
        <v/>
      </c>
      <c r="HR7" s="449" t="str">
        <f t="shared" ca="1" si="76"/>
        <v/>
      </c>
      <c r="HS7" s="449" t="str">
        <f ca="1">IF(HP7&lt;&gt;"",IF(ABS($F7-$G7)&gt;=PrSettings!$M$7,(ABS($F7-$G7-HM7+HN7)&lt;=1)*1,IF(AND(HP7,$F7=$G7,$F7&gt;=PrSettings!$M$6),(ABS(HM7-$F7)&lt;=1)*1,IF(AND(ABS($F7-$G7-HM7+HN7)&lt;=1,$F7+$G7&gt;=PrSettings!$M$8),(ABS(HM7-$F7)&lt;=1)*(ABS(HN7-$G7)&lt;=1)*1,""))),"")</f>
        <v/>
      </c>
      <c r="HT7" s="456"/>
      <c r="HV7" s="447">
        <f t="shared" ca="1" si="17"/>
        <v>6</v>
      </c>
      <c r="HW7" s="448" t="str">
        <f ca="1">GrpA!$B$5</f>
        <v>Hungary</v>
      </c>
      <c r="HX7" s="449">
        <f t="shared" ca="1" si="77"/>
        <v>20</v>
      </c>
      <c r="HY7" s="448" t="str">
        <f ca="1">GrpA!$D$5</f>
        <v>Switzerland</v>
      </c>
      <c r="HZ7" s="452"/>
      <c r="IA7" s="452"/>
      <c r="IB7" s="455"/>
      <c r="IC7" s="449" t="str">
        <f t="shared" ca="1" si="78"/>
        <v/>
      </c>
      <c r="ID7" s="449" t="str">
        <f ca="1">IF((IC7&lt;&gt;""),IF(OR($F7&lt;&gt;$G7,PrSettings!$M$4="●"),(($F7-$G7)=(HZ7-IA7))*1,0),"")</f>
        <v/>
      </c>
      <c r="IE7" s="449" t="str">
        <f t="shared" ca="1" si="79"/>
        <v/>
      </c>
      <c r="IF7" s="449" t="str">
        <f ca="1">IF(IC7&lt;&gt;"",IF(ABS($F7-$G7)&gt;=PrSettings!$M$7,(ABS($F7-$G7-HZ7+IA7)&lt;=1)*1,IF(AND(IC7,$F7=$G7,$F7&gt;=PrSettings!$M$6),(ABS(HZ7-$F7)&lt;=1)*1,IF(AND(ABS($F7-$G7-HZ7+IA7)&lt;=1,$F7+$G7&gt;=PrSettings!$M$8),(ABS(HZ7-$F7)&lt;=1)*(ABS(IA7-$G7)&lt;=1)*1,""))),"")</f>
        <v/>
      </c>
      <c r="IG7" s="456"/>
      <c r="II7" s="447">
        <f t="shared" ca="1" si="18"/>
        <v>6</v>
      </c>
      <c r="IJ7" s="448" t="str">
        <f ca="1">GrpA!$B$5</f>
        <v>Hungary</v>
      </c>
      <c r="IK7" s="449">
        <f t="shared" ca="1" si="80"/>
        <v>20</v>
      </c>
      <c r="IL7" s="448" t="str">
        <f ca="1">GrpA!$D$5</f>
        <v>Switzerland</v>
      </c>
      <c r="IM7" s="452"/>
      <c r="IN7" s="452"/>
      <c r="IO7" s="455"/>
      <c r="IP7" s="449" t="str">
        <f t="shared" ca="1" si="81"/>
        <v/>
      </c>
      <c r="IQ7" s="449" t="str">
        <f ca="1">IF((IP7&lt;&gt;""),IF(OR($F7&lt;&gt;$G7,PrSettings!$M$4="●"),(($F7-$G7)=(IM7-IN7))*1,0),"")</f>
        <v/>
      </c>
      <c r="IR7" s="449" t="str">
        <f t="shared" ca="1" si="82"/>
        <v/>
      </c>
      <c r="IS7" s="449" t="str">
        <f ca="1">IF(IP7&lt;&gt;"",IF(ABS($F7-$G7)&gt;=PrSettings!$M$7,(ABS($F7-$G7-IM7+IN7)&lt;=1)*1,IF(AND(IP7,$F7=$G7,$F7&gt;=PrSettings!$M$6),(ABS(IM7-$F7)&lt;=1)*1,IF(AND(ABS($F7-$G7-IM7+IN7)&lt;=1,$F7+$G7&gt;=PrSettings!$M$8),(ABS(IM7-$F7)&lt;=1)*(ABS(IN7-$G7)&lt;=1)*1,""))),"")</f>
        <v/>
      </c>
      <c r="IT7" s="456"/>
      <c r="IV7" s="447">
        <f t="shared" ca="1" si="19"/>
        <v>6</v>
      </c>
      <c r="IW7" s="448" t="str">
        <f ca="1">GrpA!$B$5</f>
        <v>Hungary</v>
      </c>
      <c r="IX7" s="449">
        <f t="shared" ca="1" si="83"/>
        <v>20</v>
      </c>
      <c r="IY7" s="448" t="str">
        <f ca="1">GrpA!$D$5</f>
        <v>Switzerland</v>
      </c>
      <c r="IZ7" s="452"/>
      <c r="JA7" s="452"/>
      <c r="JB7" s="455"/>
      <c r="JC7" s="449" t="str">
        <f t="shared" ca="1" si="84"/>
        <v/>
      </c>
      <c r="JD7" s="449" t="str">
        <f ca="1">IF((JC7&lt;&gt;""),IF(OR($F7&lt;&gt;$G7,PrSettings!$M$4="●"),(($F7-$G7)=(IZ7-JA7))*1,0),"")</f>
        <v/>
      </c>
      <c r="JE7" s="449" t="str">
        <f t="shared" ca="1" si="85"/>
        <v/>
      </c>
      <c r="JF7" s="449" t="str">
        <f ca="1">IF(JC7&lt;&gt;"",IF(ABS($F7-$G7)&gt;=PrSettings!$M$7,(ABS($F7-$G7-IZ7+JA7)&lt;=1)*1,IF(AND(JC7,$F7=$G7,$F7&gt;=PrSettings!$M$6),(ABS(IZ7-$F7)&lt;=1)*1,IF(AND(ABS($F7-$G7-IZ7+JA7)&lt;=1,$F7+$G7&gt;=PrSettings!$M$8),(ABS(IZ7-$F7)&lt;=1)*(ABS(JA7-$G7)&lt;=1)*1,""))),"")</f>
        <v/>
      </c>
      <c r="JG7" s="456"/>
      <c r="JI7" s="447">
        <f t="shared" ca="1" si="20"/>
        <v>6</v>
      </c>
      <c r="JJ7" s="448" t="str">
        <f ca="1">GrpA!$B$5</f>
        <v>Hungary</v>
      </c>
      <c r="JK7" s="449">
        <f t="shared" ca="1" si="86"/>
        <v>20</v>
      </c>
      <c r="JL7" s="448" t="str">
        <f ca="1">GrpA!$D$5</f>
        <v>Switzerland</v>
      </c>
      <c r="JM7" s="452"/>
      <c r="JN7" s="452"/>
      <c r="JO7" s="455"/>
      <c r="JP7" s="449" t="str">
        <f t="shared" ca="1" si="87"/>
        <v/>
      </c>
      <c r="JQ7" s="449" t="str">
        <f ca="1">IF((JP7&lt;&gt;""),IF(OR($F7&lt;&gt;$G7,PrSettings!$M$4="●"),(($F7-$G7)=(JM7-JN7))*1,0),"")</f>
        <v/>
      </c>
      <c r="JR7" s="449" t="str">
        <f t="shared" ca="1" si="88"/>
        <v/>
      </c>
      <c r="JS7" s="449" t="str">
        <f ca="1">IF(JP7&lt;&gt;"",IF(ABS($F7-$G7)&gt;=PrSettings!$M$7,(ABS($F7-$G7-JM7+JN7)&lt;=1)*1,IF(AND(JP7,$F7=$G7,$F7&gt;=PrSettings!$M$6),(ABS(JM7-$F7)&lt;=1)*1,IF(AND(ABS($F7-$G7-JM7+JN7)&lt;=1,$F7+$G7&gt;=PrSettings!$M$8),(ABS(JM7-$F7)&lt;=1)*(ABS(JN7-$G7)&lt;=1)*1,""))),"")</f>
        <v/>
      </c>
      <c r="JT7" s="456"/>
      <c r="JV7" s="447">
        <f t="shared" ca="1" si="21"/>
        <v>6</v>
      </c>
      <c r="JW7" s="448" t="str">
        <f ca="1">GrpA!$B$5</f>
        <v>Hungary</v>
      </c>
      <c r="JX7" s="449">
        <f t="shared" ca="1" si="89"/>
        <v>20</v>
      </c>
      <c r="JY7" s="448" t="str">
        <f ca="1">GrpA!$D$5</f>
        <v>Switzerland</v>
      </c>
      <c r="JZ7" s="452"/>
      <c r="KA7" s="452"/>
      <c r="KB7" s="455"/>
      <c r="KC7" s="449" t="str">
        <f t="shared" ca="1" si="90"/>
        <v/>
      </c>
      <c r="KD7" s="449" t="str">
        <f ca="1">IF((KC7&lt;&gt;""),IF(OR($F7&lt;&gt;$G7,PrSettings!$M$4="●"),(($F7-$G7)=(JZ7-KA7))*1,0),"")</f>
        <v/>
      </c>
      <c r="KE7" s="449" t="str">
        <f t="shared" ca="1" si="91"/>
        <v/>
      </c>
      <c r="KF7" s="449" t="str">
        <f ca="1">IF(KC7&lt;&gt;"",IF(ABS($F7-$G7)&gt;=PrSettings!$M$7,(ABS($F7-$G7-JZ7+KA7)&lt;=1)*1,IF(AND(KC7,$F7=$G7,$F7&gt;=PrSettings!$M$6),(ABS(JZ7-$F7)&lt;=1)*1,IF(AND(ABS($F7-$G7-JZ7+KA7)&lt;=1,$F7+$G7&gt;=PrSettings!$M$8),(ABS(JZ7-$F7)&lt;=1)*(ABS(KA7-$G7)&lt;=1)*1,""))),"")</f>
        <v/>
      </c>
      <c r="KG7" s="456"/>
      <c r="KI7" s="447">
        <f t="shared" ca="1" si="22"/>
        <v>6</v>
      </c>
      <c r="KJ7" s="448" t="str">
        <f ca="1">GrpA!$B$5</f>
        <v>Hungary</v>
      </c>
      <c r="KK7" s="449">
        <f t="shared" ca="1" si="92"/>
        <v>20</v>
      </c>
      <c r="KL7" s="448" t="str">
        <f ca="1">GrpA!$D$5</f>
        <v>Switzerland</v>
      </c>
      <c r="KM7" s="452"/>
      <c r="KN7" s="452"/>
      <c r="KO7" s="455"/>
      <c r="KP7" s="449" t="str">
        <f t="shared" ca="1" si="93"/>
        <v/>
      </c>
      <c r="KQ7" s="449" t="str">
        <f ca="1">IF((KP7&lt;&gt;""),IF(OR($F7&lt;&gt;$G7,PrSettings!$M$4="●"),(($F7-$G7)=(KM7-KN7))*1,0),"")</f>
        <v/>
      </c>
      <c r="KR7" s="449" t="str">
        <f t="shared" ca="1" si="94"/>
        <v/>
      </c>
      <c r="KS7" s="449" t="str">
        <f ca="1">IF(KP7&lt;&gt;"",IF(ABS($F7-$G7)&gt;=PrSettings!$M$7,(ABS($F7-$G7-KM7+KN7)&lt;=1)*1,IF(AND(KP7,$F7=$G7,$F7&gt;=PrSettings!$M$6),(ABS(KM7-$F7)&lt;=1)*1,IF(AND(ABS($F7-$G7-KM7+KN7)&lt;=1,$F7+$G7&gt;=PrSettings!$M$8),(ABS(KM7-$F7)&lt;=1)*(ABS(KN7-$G7)&lt;=1)*1,""))),"")</f>
        <v/>
      </c>
      <c r="KT7" s="456"/>
      <c r="KV7" s="447">
        <f t="shared" ca="1" si="23"/>
        <v>6</v>
      </c>
      <c r="KW7" s="448" t="str">
        <f ca="1">GrpA!$B$5</f>
        <v>Hungary</v>
      </c>
      <c r="KX7" s="449">
        <f t="shared" ca="1" si="95"/>
        <v>20</v>
      </c>
      <c r="KY7" s="448" t="str">
        <f ca="1">GrpA!$D$5</f>
        <v>Switzerland</v>
      </c>
      <c r="KZ7" s="452"/>
      <c r="LA7" s="452"/>
      <c r="LB7" s="455"/>
      <c r="LC7" s="449" t="str">
        <f t="shared" ca="1" si="96"/>
        <v/>
      </c>
      <c r="LD7" s="449" t="str">
        <f ca="1">IF((LC7&lt;&gt;""),IF(OR($F7&lt;&gt;$G7,PrSettings!$M$4="●"),(($F7-$G7)=(KZ7-LA7))*1,0),"")</f>
        <v/>
      </c>
      <c r="LE7" s="449" t="str">
        <f t="shared" ca="1" si="97"/>
        <v/>
      </c>
      <c r="LF7" s="449" t="str">
        <f ca="1">IF(LC7&lt;&gt;"",IF(ABS($F7-$G7)&gt;=PrSettings!$M$7,(ABS($F7-$G7-KZ7+LA7)&lt;=1)*1,IF(AND(LC7,$F7=$G7,$F7&gt;=PrSettings!$M$6),(ABS(KZ7-$F7)&lt;=1)*1,IF(AND(ABS($F7-$G7-KZ7+LA7)&lt;=1,$F7+$G7&gt;=PrSettings!$M$8),(ABS(KZ7-$F7)&lt;=1)*(ABS(LA7-$G7)&lt;=1)*1,""))),"")</f>
        <v/>
      </c>
      <c r="LG7" s="456"/>
      <c r="LI7" s="447">
        <f t="shared" ca="1" si="24"/>
        <v>6</v>
      </c>
      <c r="LJ7" s="448" t="str">
        <f ca="1">GrpA!$B$5</f>
        <v>Hungary</v>
      </c>
      <c r="LK7" s="449">
        <f t="shared" ca="1" si="98"/>
        <v>20</v>
      </c>
      <c r="LL7" s="448" t="str">
        <f ca="1">GrpA!$D$5</f>
        <v>Switzerland</v>
      </c>
      <c r="LM7" s="452"/>
      <c r="LN7" s="452"/>
      <c r="LO7" s="455"/>
      <c r="LP7" s="449" t="str">
        <f t="shared" ca="1" si="99"/>
        <v/>
      </c>
      <c r="LQ7" s="449" t="str">
        <f ca="1">IF((LP7&lt;&gt;""),IF(OR($F7&lt;&gt;$G7,PrSettings!$M$4="●"),(($F7-$G7)=(LM7-LN7))*1,0),"")</f>
        <v/>
      </c>
      <c r="LR7" s="449" t="str">
        <f t="shared" ca="1" si="100"/>
        <v/>
      </c>
      <c r="LS7" s="449" t="str">
        <f ca="1">IF(LP7&lt;&gt;"",IF(ABS($F7-$G7)&gt;=PrSettings!$M$7,(ABS($F7-$G7-LM7+LN7)&lt;=1)*1,IF(AND(LP7,$F7=$G7,$F7&gt;=PrSettings!$M$6),(ABS(LM7-$F7)&lt;=1)*1,IF(AND(ABS($F7-$G7-LM7+LN7)&lt;=1,$F7+$G7&gt;=PrSettings!$M$8),(ABS(LM7-$F7)&lt;=1)*(ABS(LN7-$G7)&lt;=1)*1,""))),"")</f>
        <v/>
      </c>
      <c r="LT7" s="456"/>
      <c r="LV7" s="447">
        <f t="shared" ca="1" si="25"/>
        <v>6</v>
      </c>
      <c r="LW7" s="448" t="str">
        <f ca="1">GrpA!$B$5</f>
        <v>Hungary</v>
      </c>
      <c r="LX7" s="449">
        <f t="shared" ca="1" si="101"/>
        <v>20</v>
      </c>
      <c r="LY7" s="448" t="str">
        <f ca="1">GrpA!$D$5</f>
        <v>Switzerland</v>
      </c>
      <c r="LZ7" s="452"/>
      <c r="MA7" s="452"/>
      <c r="MB7" s="455"/>
      <c r="MC7" s="449" t="str">
        <f t="shared" ca="1" si="102"/>
        <v/>
      </c>
      <c r="MD7" s="449" t="str">
        <f ca="1">IF((MC7&lt;&gt;""),IF(OR($F7&lt;&gt;$G7,PrSettings!$M$4="●"),(($F7-$G7)=(LZ7-MA7))*1,0),"")</f>
        <v/>
      </c>
      <c r="ME7" s="449" t="str">
        <f t="shared" ca="1" si="103"/>
        <v/>
      </c>
      <c r="MF7" s="449" t="str">
        <f ca="1">IF(MC7&lt;&gt;"",IF(ABS($F7-$G7)&gt;=PrSettings!$M$7,(ABS($F7-$G7-LZ7+MA7)&lt;=1)*1,IF(AND(MC7,$F7=$G7,$F7&gt;=PrSettings!$M$6),(ABS(LZ7-$F7)&lt;=1)*1,IF(AND(ABS($F7-$G7-LZ7+MA7)&lt;=1,$F7+$G7&gt;=PrSettings!$M$8),(ABS(LZ7-$F7)&lt;=1)*(ABS(MA7-$G7)&lt;=1)*1,""))),"")</f>
        <v/>
      </c>
      <c r="MG7" s="456"/>
    </row>
    <row r="8" spans="1:345" x14ac:dyDescent="0.25">
      <c r="B8" s="447">
        <f ca="1">INDEX(Groups!$C$7:$C$35,MATCH(C8,Groups!$D$7:$D$35,0))</f>
        <v>54</v>
      </c>
      <c r="C8" s="448" t="str">
        <f ca="1">GrpA!$B$6</f>
        <v>Germany</v>
      </c>
      <c r="D8" s="449">
        <f ca="1">INDEX(Groups!$C$7:$C$35,MATCH(E8,Groups!$D$7:$D$35,0))</f>
        <v>6</v>
      </c>
      <c r="E8" s="448" t="str">
        <f ca="1">GrpA!$D$6</f>
        <v>Hungary</v>
      </c>
      <c r="F8" s="450" t="str">
        <f ca="1">GrpA!$E$6</f>
        <v/>
      </c>
      <c r="G8" s="451" t="str">
        <f ca="1">GrpA!$G$6</f>
        <v/>
      </c>
      <c r="I8" s="447">
        <f t="shared" ca="1" si="0"/>
        <v>54</v>
      </c>
      <c r="J8" s="448" t="str">
        <f ca="1">GrpA!$B$6</f>
        <v>Germany</v>
      </c>
      <c r="K8" s="449">
        <f t="shared" ca="1" si="26"/>
        <v>6</v>
      </c>
      <c r="L8" s="448" t="str">
        <f ca="1">GrpA!$D$6</f>
        <v>Hungary</v>
      </c>
      <c r="M8" s="452"/>
      <c r="N8" s="452"/>
      <c r="O8" s="455"/>
      <c r="P8" s="449" t="str">
        <f t="shared" ca="1" si="27"/>
        <v/>
      </c>
      <c r="Q8" s="449" t="str">
        <f ca="1">IF((P8&lt;&gt;""),IF(OR($F8&lt;&gt;$G8,PrSettings!$M$4="●"),(($F8-$G8)=(M8-N8))*1,0),"")</f>
        <v/>
      </c>
      <c r="R8" s="449" t="str">
        <f t="shared" ca="1" si="28"/>
        <v/>
      </c>
      <c r="S8" s="449" t="str">
        <f ca="1">IF(P8&lt;&gt;"",IF(ABS($F8-$G8)&gt;=PrSettings!$M$7,(ABS($F8-$G8-M8+N8)&lt;=1)*1,IF(AND(P8,$F8=$G8,$F8&gt;=PrSettings!$M$6),(ABS(M8-$F8)&lt;=1)*1,IF(AND(ABS($F8-$G8-M8+N8)&lt;=1,$F8+$G8&gt;=PrSettings!$M$8),(ABS(M8-$F8)&lt;=1)*(ABS(N8-$G8)&lt;=1)*1,""))),"")</f>
        <v/>
      </c>
      <c r="T8" s="456"/>
      <c r="V8" s="447">
        <f t="shared" ca="1" si="1"/>
        <v>54</v>
      </c>
      <c r="W8" s="448" t="str">
        <f ca="1">GrpA!$B$6</f>
        <v>Germany</v>
      </c>
      <c r="X8" s="449">
        <f t="shared" ca="1" si="29"/>
        <v>6</v>
      </c>
      <c r="Y8" s="448" t="str">
        <f ca="1">GrpA!$D$6</f>
        <v>Hungary</v>
      </c>
      <c r="Z8" s="452"/>
      <c r="AA8" s="452"/>
      <c r="AB8" s="455"/>
      <c r="AC8" s="449" t="str">
        <f t="shared" ca="1" si="30"/>
        <v/>
      </c>
      <c r="AD8" s="449" t="str">
        <f ca="1">IF((AC8&lt;&gt;""),IF(OR($F8&lt;&gt;$G8,PrSettings!$M$4="●"),(($F8-$G8)=(Z8-AA8))*1,0),"")</f>
        <v/>
      </c>
      <c r="AE8" s="449" t="str">
        <f t="shared" ca="1" si="31"/>
        <v/>
      </c>
      <c r="AF8" s="449" t="str">
        <f ca="1">IF(AC8&lt;&gt;"",IF(ABS($F8-$G8)&gt;=PrSettings!$M$7,(ABS($F8-$G8-Z8+AA8)&lt;=1)*1,IF(AND(AC8,$F8=$G8,$F8&gt;=PrSettings!$M$6),(ABS(Z8-$F8)&lt;=1)*1,IF(AND(ABS($F8-$G8-Z8+AA8)&lt;=1,$F8+$G8&gt;=PrSettings!$M$8),(ABS(Z8-$F8)&lt;=1)*(ABS(AA8-$G8)&lt;=1)*1,""))),"")</f>
        <v/>
      </c>
      <c r="AG8" s="456"/>
      <c r="AI8" s="447">
        <f t="shared" ca="1" si="2"/>
        <v>54</v>
      </c>
      <c r="AJ8" s="448" t="str">
        <f ca="1">GrpA!$B$6</f>
        <v>Germany</v>
      </c>
      <c r="AK8" s="449">
        <f t="shared" ca="1" si="32"/>
        <v>6</v>
      </c>
      <c r="AL8" s="448" t="str">
        <f ca="1">GrpA!$D$6</f>
        <v>Hungary</v>
      </c>
      <c r="AM8" s="452"/>
      <c r="AN8" s="452"/>
      <c r="AO8" s="455"/>
      <c r="AP8" s="449" t="str">
        <f t="shared" ca="1" si="33"/>
        <v/>
      </c>
      <c r="AQ8" s="449" t="str">
        <f ca="1">IF((AP8&lt;&gt;""),IF(OR($F8&lt;&gt;$G8,PrSettings!$M$4="●"),(($F8-$G8)=(AM8-AN8))*1,0),"")</f>
        <v/>
      </c>
      <c r="AR8" s="449" t="str">
        <f t="shared" ca="1" si="34"/>
        <v/>
      </c>
      <c r="AS8" s="449" t="str">
        <f ca="1">IF(AP8&lt;&gt;"",IF(ABS($F8-$G8)&gt;=PrSettings!$M$7,(ABS($F8-$G8-AM8+AN8)&lt;=1)*1,IF(AND(AP8,$F8=$G8,$F8&gt;=PrSettings!$M$6),(ABS(AM8-$F8)&lt;=1)*1,IF(AND(ABS($F8-$G8-AM8+AN8)&lt;=1,$F8+$G8&gt;=PrSettings!$M$8),(ABS(AM8-$F8)&lt;=1)*(ABS(AN8-$G8)&lt;=1)*1,""))),"")</f>
        <v/>
      </c>
      <c r="AT8" s="456"/>
      <c r="AV8" s="447">
        <f t="shared" ca="1" si="3"/>
        <v>54</v>
      </c>
      <c r="AW8" s="448" t="str">
        <f ca="1">GrpA!$B$6</f>
        <v>Germany</v>
      </c>
      <c r="AX8" s="449">
        <f t="shared" ca="1" si="35"/>
        <v>6</v>
      </c>
      <c r="AY8" s="448" t="str">
        <f ca="1">GrpA!$D$6</f>
        <v>Hungary</v>
      </c>
      <c r="AZ8" s="452"/>
      <c r="BA8" s="452"/>
      <c r="BB8" s="455"/>
      <c r="BC8" s="449" t="str">
        <f t="shared" ca="1" si="36"/>
        <v/>
      </c>
      <c r="BD8" s="449" t="str">
        <f ca="1">IF((BC8&lt;&gt;""),IF(OR($F8&lt;&gt;$G8,PrSettings!$M$4="●"),(($F8-$G8)=(AZ8-BA8))*1,0),"")</f>
        <v/>
      </c>
      <c r="BE8" s="449" t="str">
        <f t="shared" ca="1" si="37"/>
        <v/>
      </c>
      <c r="BF8" s="449" t="str">
        <f ca="1">IF(BC8&lt;&gt;"",IF(ABS($F8-$G8)&gt;=PrSettings!$M$7,(ABS($F8-$G8-AZ8+BA8)&lt;=1)*1,IF(AND(BC8,$F8=$G8,$F8&gt;=PrSettings!$M$6),(ABS(AZ8-$F8)&lt;=1)*1,IF(AND(ABS($F8-$G8-AZ8+BA8)&lt;=1,$F8+$G8&gt;=PrSettings!$M$8),(ABS(AZ8-$F8)&lt;=1)*(ABS(BA8-$G8)&lt;=1)*1,""))),"")</f>
        <v/>
      </c>
      <c r="BG8" s="456"/>
      <c r="BI8" s="447">
        <f t="shared" ca="1" si="4"/>
        <v>54</v>
      </c>
      <c r="BJ8" s="448" t="str">
        <f ca="1">GrpA!$B$6</f>
        <v>Germany</v>
      </c>
      <c r="BK8" s="449">
        <f t="shared" ca="1" si="38"/>
        <v>6</v>
      </c>
      <c r="BL8" s="448" t="str">
        <f ca="1">GrpA!$D$6</f>
        <v>Hungary</v>
      </c>
      <c r="BM8" s="452"/>
      <c r="BN8" s="452"/>
      <c r="BO8" s="455"/>
      <c r="BP8" s="449" t="str">
        <f t="shared" ca="1" si="39"/>
        <v/>
      </c>
      <c r="BQ8" s="449" t="str">
        <f ca="1">IF((BP8&lt;&gt;""),IF(OR($F8&lt;&gt;$G8,PrSettings!$M$4="●"),(($F8-$G8)=(BM8-BN8))*1,0),"")</f>
        <v/>
      </c>
      <c r="BR8" s="449" t="str">
        <f t="shared" ca="1" si="40"/>
        <v/>
      </c>
      <c r="BS8" s="449" t="str">
        <f ca="1">IF(BP8&lt;&gt;"",IF(ABS($F8-$G8)&gt;=PrSettings!$M$7,(ABS($F8-$G8-BM8+BN8)&lt;=1)*1,IF(AND(BP8,$F8=$G8,$F8&gt;=PrSettings!$M$6),(ABS(BM8-$F8)&lt;=1)*1,IF(AND(ABS($F8-$G8-BM8+BN8)&lt;=1,$F8+$G8&gt;=PrSettings!$M$8),(ABS(BM8-$F8)&lt;=1)*(ABS(BN8-$G8)&lt;=1)*1,""))),"")</f>
        <v/>
      </c>
      <c r="BT8" s="456"/>
      <c r="BV8" s="447">
        <f t="shared" ca="1" si="5"/>
        <v>54</v>
      </c>
      <c r="BW8" s="448" t="str">
        <f ca="1">GrpA!$B$6</f>
        <v>Germany</v>
      </c>
      <c r="BX8" s="449">
        <f t="shared" ca="1" si="41"/>
        <v>6</v>
      </c>
      <c r="BY8" s="448" t="str">
        <f ca="1">GrpA!$D$6</f>
        <v>Hungary</v>
      </c>
      <c r="BZ8" s="452"/>
      <c r="CA8" s="452"/>
      <c r="CB8" s="455"/>
      <c r="CC8" s="449" t="str">
        <f t="shared" ca="1" si="42"/>
        <v/>
      </c>
      <c r="CD8" s="449" t="str">
        <f ca="1">IF((CC8&lt;&gt;""),IF(OR($F8&lt;&gt;$G8,PrSettings!$M$4="●"),(($F8-$G8)=(BZ8-CA8))*1,0),"")</f>
        <v/>
      </c>
      <c r="CE8" s="449" t="str">
        <f t="shared" ca="1" si="43"/>
        <v/>
      </c>
      <c r="CF8" s="449" t="str">
        <f ca="1">IF(CC8&lt;&gt;"",IF(ABS($F8-$G8)&gt;=PrSettings!$M$7,(ABS($F8-$G8-BZ8+CA8)&lt;=1)*1,IF(AND(CC8,$F8=$G8,$F8&gt;=PrSettings!$M$6),(ABS(BZ8-$F8)&lt;=1)*1,IF(AND(ABS($F8-$G8-BZ8+CA8)&lt;=1,$F8+$G8&gt;=PrSettings!$M$8),(ABS(BZ8-$F8)&lt;=1)*(ABS(CA8-$G8)&lt;=1)*1,""))),"")</f>
        <v/>
      </c>
      <c r="CG8" s="456"/>
      <c r="CI8" s="447">
        <f t="shared" ca="1" si="6"/>
        <v>54</v>
      </c>
      <c r="CJ8" s="448" t="str">
        <f ca="1">GrpA!$B$6</f>
        <v>Germany</v>
      </c>
      <c r="CK8" s="449">
        <f t="shared" ca="1" si="44"/>
        <v>6</v>
      </c>
      <c r="CL8" s="448" t="str">
        <f ca="1">GrpA!$D$6</f>
        <v>Hungary</v>
      </c>
      <c r="CM8" s="452"/>
      <c r="CN8" s="452"/>
      <c r="CO8" s="455"/>
      <c r="CP8" s="449" t="str">
        <f t="shared" ca="1" si="45"/>
        <v/>
      </c>
      <c r="CQ8" s="449" t="str">
        <f ca="1">IF((CP8&lt;&gt;""),IF(OR($F8&lt;&gt;$G8,PrSettings!$M$4="●"),(($F8-$G8)=(CM8-CN8))*1,0),"")</f>
        <v/>
      </c>
      <c r="CR8" s="449" t="str">
        <f t="shared" ca="1" si="46"/>
        <v/>
      </c>
      <c r="CS8" s="449" t="str">
        <f ca="1">IF(CP8&lt;&gt;"",IF(ABS($F8-$G8)&gt;=PrSettings!$M$7,(ABS($F8-$G8-CM8+CN8)&lt;=1)*1,IF(AND(CP8,$F8=$G8,$F8&gt;=PrSettings!$M$6),(ABS(CM8-$F8)&lt;=1)*1,IF(AND(ABS($F8-$G8-CM8+CN8)&lt;=1,$F8+$G8&gt;=PrSettings!$M$8),(ABS(CM8-$F8)&lt;=1)*(ABS(CN8-$G8)&lt;=1)*1,""))),"")</f>
        <v/>
      </c>
      <c r="CT8" s="456"/>
      <c r="CV8" s="447">
        <f t="shared" ca="1" si="7"/>
        <v>54</v>
      </c>
      <c r="CW8" s="448" t="str">
        <f ca="1">GrpA!$B$6</f>
        <v>Germany</v>
      </c>
      <c r="CX8" s="449">
        <f t="shared" ca="1" si="47"/>
        <v>6</v>
      </c>
      <c r="CY8" s="448" t="str">
        <f ca="1">GrpA!$D$6</f>
        <v>Hungary</v>
      </c>
      <c r="CZ8" s="452"/>
      <c r="DA8" s="452"/>
      <c r="DB8" s="455"/>
      <c r="DC8" s="449" t="str">
        <f t="shared" ca="1" si="48"/>
        <v/>
      </c>
      <c r="DD8" s="449" t="str">
        <f ca="1">IF((DC8&lt;&gt;""),IF(OR($F8&lt;&gt;$G8,PrSettings!$M$4="●"),(($F8-$G8)=(CZ8-DA8))*1,0),"")</f>
        <v/>
      </c>
      <c r="DE8" s="449" t="str">
        <f t="shared" ca="1" si="49"/>
        <v/>
      </c>
      <c r="DF8" s="449" t="str">
        <f ca="1">IF(DC8&lt;&gt;"",IF(ABS($F8-$G8)&gt;=PrSettings!$M$7,(ABS($F8-$G8-CZ8+DA8)&lt;=1)*1,IF(AND(DC8,$F8=$G8,$F8&gt;=PrSettings!$M$6),(ABS(CZ8-$F8)&lt;=1)*1,IF(AND(ABS($F8-$G8-CZ8+DA8)&lt;=1,$F8+$G8&gt;=PrSettings!$M$8),(ABS(CZ8-$F8)&lt;=1)*(ABS(DA8-$G8)&lt;=1)*1,""))),"")</f>
        <v/>
      </c>
      <c r="DG8" s="456"/>
      <c r="DI8" s="447">
        <f t="shared" ca="1" si="8"/>
        <v>54</v>
      </c>
      <c r="DJ8" s="448" t="str">
        <f ca="1">GrpA!$B$6</f>
        <v>Germany</v>
      </c>
      <c r="DK8" s="449">
        <f t="shared" ca="1" si="50"/>
        <v>6</v>
      </c>
      <c r="DL8" s="448" t="str">
        <f ca="1">GrpA!$D$6</f>
        <v>Hungary</v>
      </c>
      <c r="DM8" s="452"/>
      <c r="DN8" s="452"/>
      <c r="DO8" s="455"/>
      <c r="DP8" s="449" t="str">
        <f t="shared" ca="1" si="51"/>
        <v/>
      </c>
      <c r="DQ8" s="449" t="str">
        <f ca="1">IF((DP8&lt;&gt;""),IF(OR($F8&lt;&gt;$G8,PrSettings!$M$4="●"),(($F8-$G8)=(DM8-DN8))*1,0),"")</f>
        <v/>
      </c>
      <c r="DR8" s="449" t="str">
        <f t="shared" ca="1" si="52"/>
        <v/>
      </c>
      <c r="DS8" s="449" t="str">
        <f ca="1">IF(DP8&lt;&gt;"",IF(ABS($F8-$G8)&gt;=PrSettings!$M$7,(ABS($F8-$G8-DM8+DN8)&lt;=1)*1,IF(AND(DP8,$F8=$G8,$F8&gt;=PrSettings!$M$6),(ABS(DM8-$F8)&lt;=1)*1,IF(AND(ABS($F8-$G8-DM8+DN8)&lt;=1,$F8+$G8&gt;=PrSettings!$M$8),(ABS(DM8-$F8)&lt;=1)*(ABS(DN8-$G8)&lt;=1)*1,""))),"")</f>
        <v/>
      </c>
      <c r="DT8" s="456"/>
      <c r="DV8" s="447">
        <f t="shared" ca="1" si="9"/>
        <v>54</v>
      </c>
      <c r="DW8" s="448" t="str">
        <f ca="1">GrpA!$B$6</f>
        <v>Germany</v>
      </c>
      <c r="DX8" s="449">
        <f t="shared" ca="1" si="53"/>
        <v>6</v>
      </c>
      <c r="DY8" s="448" t="str">
        <f ca="1">GrpA!$D$6</f>
        <v>Hungary</v>
      </c>
      <c r="DZ8" s="452"/>
      <c r="EA8" s="452"/>
      <c r="EB8" s="455"/>
      <c r="EC8" s="449" t="str">
        <f t="shared" ca="1" si="54"/>
        <v/>
      </c>
      <c r="ED8" s="449" t="str">
        <f ca="1">IF((EC8&lt;&gt;""),IF(OR($F8&lt;&gt;$G8,PrSettings!$M$4="●"),(($F8-$G8)=(DZ8-EA8))*1,0),"")</f>
        <v/>
      </c>
      <c r="EE8" s="449" t="str">
        <f t="shared" ca="1" si="55"/>
        <v/>
      </c>
      <c r="EF8" s="449" t="str">
        <f ca="1">IF(EC8&lt;&gt;"",IF(ABS($F8-$G8)&gt;=PrSettings!$M$7,(ABS($F8-$G8-DZ8+EA8)&lt;=1)*1,IF(AND(EC8,$F8=$G8,$F8&gt;=PrSettings!$M$6),(ABS(DZ8-$F8)&lt;=1)*1,IF(AND(ABS($F8-$G8-DZ8+EA8)&lt;=1,$F8+$G8&gt;=PrSettings!$M$8),(ABS(DZ8-$F8)&lt;=1)*(ABS(EA8-$G8)&lt;=1)*1,""))),"")</f>
        <v/>
      </c>
      <c r="EG8" s="456"/>
      <c r="EI8" s="447">
        <f t="shared" ca="1" si="10"/>
        <v>54</v>
      </c>
      <c r="EJ8" s="448" t="str">
        <f ca="1">GrpA!$B$6</f>
        <v>Germany</v>
      </c>
      <c r="EK8" s="449">
        <f t="shared" ca="1" si="56"/>
        <v>6</v>
      </c>
      <c r="EL8" s="448" t="str">
        <f ca="1">GrpA!$D$6</f>
        <v>Hungary</v>
      </c>
      <c r="EM8" s="452"/>
      <c r="EN8" s="452"/>
      <c r="EO8" s="455"/>
      <c r="EP8" s="449" t="str">
        <f t="shared" ca="1" si="57"/>
        <v/>
      </c>
      <c r="EQ8" s="449" t="str">
        <f ca="1">IF((EP8&lt;&gt;""),IF(OR($F8&lt;&gt;$G8,PrSettings!$M$4="●"),(($F8-$G8)=(EM8-EN8))*1,0),"")</f>
        <v/>
      </c>
      <c r="ER8" s="449" t="str">
        <f t="shared" ca="1" si="58"/>
        <v/>
      </c>
      <c r="ES8" s="449" t="str">
        <f ca="1">IF(EP8&lt;&gt;"",IF(ABS($F8-$G8)&gt;=PrSettings!$M$7,(ABS($F8-$G8-EM8+EN8)&lt;=1)*1,IF(AND(EP8,$F8=$G8,$F8&gt;=PrSettings!$M$6),(ABS(EM8-$F8)&lt;=1)*1,IF(AND(ABS($F8-$G8-EM8+EN8)&lt;=1,$F8+$G8&gt;=PrSettings!$M$8),(ABS(EM8-$F8)&lt;=1)*(ABS(EN8-$G8)&lt;=1)*1,""))),"")</f>
        <v/>
      </c>
      <c r="ET8" s="456"/>
      <c r="EV8" s="447">
        <f t="shared" ca="1" si="11"/>
        <v>54</v>
      </c>
      <c r="EW8" s="448" t="str">
        <f ca="1">GrpA!$B$6</f>
        <v>Germany</v>
      </c>
      <c r="EX8" s="449">
        <f t="shared" ca="1" si="59"/>
        <v>6</v>
      </c>
      <c r="EY8" s="448" t="str">
        <f ca="1">GrpA!$D$6</f>
        <v>Hungary</v>
      </c>
      <c r="EZ8" s="452"/>
      <c r="FA8" s="452"/>
      <c r="FB8" s="455"/>
      <c r="FC8" s="449" t="str">
        <f t="shared" ca="1" si="60"/>
        <v/>
      </c>
      <c r="FD8" s="449" t="str">
        <f ca="1">IF((FC8&lt;&gt;""),IF(OR($F8&lt;&gt;$G8,PrSettings!$M$4="●"),(($F8-$G8)=(EZ8-FA8))*1,0),"")</f>
        <v/>
      </c>
      <c r="FE8" s="449" t="str">
        <f t="shared" ca="1" si="61"/>
        <v/>
      </c>
      <c r="FF8" s="449" t="str">
        <f ca="1">IF(FC8&lt;&gt;"",IF(ABS($F8-$G8)&gt;=PrSettings!$M$7,(ABS($F8-$G8-EZ8+FA8)&lt;=1)*1,IF(AND(FC8,$F8=$G8,$F8&gt;=PrSettings!$M$6),(ABS(EZ8-$F8)&lt;=1)*1,IF(AND(ABS($F8-$G8-EZ8+FA8)&lt;=1,$F8+$G8&gt;=PrSettings!$M$8),(ABS(EZ8-$F8)&lt;=1)*(ABS(FA8-$G8)&lt;=1)*1,""))),"")</f>
        <v/>
      </c>
      <c r="FG8" s="456"/>
      <c r="FI8" s="447">
        <f t="shared" ca="1" si="12"/>
        <v>54</v>
      </c>
      <c r="FJ8" s="448" t="str">
        <f ca="1">GrpA!$B$6</f>
        <v>Germany</v>
      </c>
      <c r="FK8" s="449">
        <f t="shared" ca="1" si="62"/>
        <v>6</v>
      </c>
      <c r="FL8" s="448" t="str">
        <f ca="1">GrpA!$D$6</f>
        <v>Hungary</v>
      </c>
      <c r="FM8" s="452"/>
      <c r="FN8" s="452"/>
      <c r="FO8" s="455"/>
      <c r="FP8" s="449" t="str">
        <f t="shared" ca="1" si="63"/>
        <v/>
      </c>
      <c r="FQ8" s="449" t="str">
        <f ca="1">IF((FP8&lt;&gt;""),IF(OR($F8&lt;&gt;$G8,PrSettings!$M$4="●"),(($F8-$G8)=(FM8-FN8))*1,0),"")</f>
        <v/>
      </c>
      <c r="FR8" s="449" t="str">
        <f t="shared" ca="1" si="64"/>
        <v/>
      </c>
      <c r="FS8" s="449" t="str">
        <f ca="1">IF(FP8&lt;&gt;"",IF(ABS($F8-$G8)&gt;=PrSettings!$M$7,(ABS($F8-$G8-FM8+FN8)&lt;=1)*1,IF(AND(FP8,$F8=$G8,$F8&gt;=PrSettings!$M$6),(ABS(FM8-$F8)&lt;=1)*1,IF(AND(ABS($F8-$G8-FM8+FN8)&lt;=1,$F8+$G8&gt;=PrSettings!$M$8),(ABS(FM8-$F8)&lt;=1)*(ABS(FN8-$G8)&lt;=1)*1,""))),"")</f>
        <v/>
      </c>
      <c r="FT8" s="456"/>
      <c r="FV8" s="447">
        <f t="shared" ca="1" si="13"/>
        <v>54</v>
      </c>
      <c r="FW8" s="448" t="str">
        <f ca="1">GrpA!$B$6</f>
        <v>Germany</v>
      </c>
      <c r="FX8" s="449">
        <f t="shared" ca="1" si="65"/>
        <v>6</v>
      </c>
      <c r="FY8" s="448" t="str">
        <f ca="1">GrpA!$D$6</f>
        <v>Hungary</v>
      </c>
      <c r="FZ8" s="452"/>
      <c r="GA8" s="452"/>
      <c r="GB8" s="455"/>
      <c r="GC8" s="449" t="str">
        <f t="shared" ca="1" si="66"/>
        <v/>
      </c>
      <c r="GD8" s="449" t="str">
        <f ca="1">IF((GC8&lt;&gt;""),IF(OR($F8&lt;&gt;$G8,PrSettings!$M$4="●"),(($F8-$G8)=(FZ8-GA8))*1,0),"")</f>
        <v/>
      </c>
      <c r="GE8" s="449" t="str">
        <f t="shared" ca="1" si="67"/>
        <v/>
      </c>
      <c r="GF8" s="449" t="str">
        <f ca="1">IF(GC8&lt;&gt;"",IF(ABS($F8-$G8)&gt;=PrSettings!$M$7,(ABS($F8-$G8-FZ8+GA8)&lt;=1)*1,IF(AND(GC8,$F8=$G8,$F8&gt;=PrSettings!$M$6),(ABS(FZ8-$F8)&lt;=1)*1,IF(AND(ABS($F8-$G8-FZ8+GA8)&lt;=1,$F8+$G8&gt;=PrSettings!$M$8),(ABS(FZ8-$F8)&lt;=1)*(ABS(GA8-$G8)&lt;=1)*1,""))),"")</f>
        <v/>
      </c>
      <c r="GG8" s="456"/>
      <c r="GI8" s="447">
        <f t="shared" ca="1" si="14"/>
        <v>54</v>
      </c>
      <c r="GJ8" s="448" t="str">
        <f ca="1">GrpA!$B$6</f>
        <v>Germany</v>
      </c>
      <c r="GK8" s="449">
        <f t="shared" ca="1" si="68"/>
        <v>6</v>
      </c>
      <c r="GL8" s="448" t="str">
        <f ca="1">GrpA!$D$6</f>
        <v>Hungary</v>
      </c>
      <c r="GM8" s="452"/>
      <c r="GN8" s="452"/>
      <c r="GO8" s="455"/>
      <c r="GP8" s="449" t="str">
        <f t="shared" ca="1" si="69"/>
        <v/>
      </c>
      <c r="GQ8" s="449" t="str">
        <f ca="1">IF((GP8&lt;&gt;""),IF(OR($F8&lt;&gt;$G8,PrSettings!$M$4="●"),(($F8-$G8)=(GM8-GN8))*1,0),"")</f>
        <v/>
      </c>
      <c r="GR8" s="449" t="str">
        <f t="shared" ca="1" si="70"/>
        <v/>
      </c>
      <c r="GS8" s="449" t="str">
        <f ca="1">IF(GP8&lt;&gt;"",IF(ABS($F8-$G8)&gt;=PrSettings!$M$7,(ABS($F8-$G8-GM8+GN8)&lt;=1)*1,IF(AND(GP8,$F8=$G8,$F8&gt;=PrSettings!$M$6),(ABS(GM8-$F8)&lt;=1)*1,IF(AND(ABS($F8-$G8-GM8+GN8)&lt;=1,$F8+$G8&gt;=PrSettings!$M$8),(ABS(GM8-$F8)&lt;=1)*(ABS(GN8-$G8)&lt;=1)*1,""))),"")</f>
        <v/>
      </c>
      <c r="GT8" s="456"/>
      <c r="GV8" s="447">
        <f t="shared" ca="1" si="15"/>
        <v>54</v>
      </c>
      <c r="GW8" s="448" t="str">
        <f ca="1">GrpA!$B$6</f>
        <v>Germany</v>
      </c>
      <c r="GX8" s="449">
        <f t="shared" ca="1" si="71"/>
        <v>6</v>
      </c>
      <c r="GY8" s="448" t="str">
        <f ca="1">GrpA!$D$6</f>
        <v>Hungary</v>
      </c>
      <c r="GZ8" s="452"/>
      <c r="HA8" s="452"/>
      <c r="HB8" s="455"/>
      <c r="HC8" s="449" t="str">
        <f t="shared" ca="1" si="72"/>
        <v/>
      </c>
      <c r="HD8" s="449" t="str">
        <f ca="1">IF((HC8&lt;&gt;""),IF(OR($F8&lt;&gt;$G8,PrSettings!$M$4="●"),(($F8-$G8)=(GZ8-HA8))*1,0),"")</f>
        <v/>
      </c>
      <c r="HE8" s="449" t="str">
        <f t="shared" ca="1" si="73"/>
        <v/>
      </c>
      <c r="HF8" s="449" t="str">
        <f ca="1">IF(HC8&lt;&gt;"",IF(ABS($F8-$G8)&gt;=PrSettings!$M$7,(ABS($F8-$G8-GZ8+HA8)&lt;=1)*1,IF(AND(HC8,$F8=$G8,$F8&gt;=PrSettings!$M$6),(ABS(GZ8-$F8)&lt;=1)*1,IF(AND(ABS($F8-$G8-GZ8+HA8)&lt;=1,$F8+$G8&gt;=PrSettings!$M$8),(ABS(GZ8-$F8)&lt;=1)*(ABS(HA8-$G8)&lt;=1)*1,""))),"")</f>
        <v/>
      </c>
      <c r="HG8" s="456"/>
      <c r="HI8" s="447">
        <f t="shared" ca="1" si="16"/>
        <v>54</v>
      </c>
      <c r="HJ8" s="448" t="str">
        <f ca="1">GrpA!$B$6</f>
        <v>Germany</v>
      </c>
      <c r="HK8" s="449">
        <f t="shared" ca="1" si="74"/>
        <v>6</v>
      </c>
      <c r="HL8" s="448" t="str">
        <f ca="1">GrpA!$D$6</f>
        <v>Hungary</v>
      </c>
      <c r="HM8" s="452"/>
      <c r="HN8" s="452"/>
      <c r="HO8" s="455"/>
      <c r="HP8" s="449" t="str">
        <f t="shared" ca="1" si="75"/>
        <v/>
      </c>
      <c r="HQ8" s="449" t="str">
        <f ca="1">IF((HP8&lt;&gt;""),IF(OR($F8&lt;&gt;$G8,PrSettings!$M$4="●"),(($F8-$G8)=(HM8-HN8))*1,0),"")</f>
        <v/>
      </c>
      <c r="HR8" s="449" t="str">
        <f t="shared" ca="1" si="76"/>
        <v/>
      </c>
      <c r="HS8" s="449" t="str">
        <f ca="1">IF(HP8&lt;&gt;"",IF(ABS($F8-$G8)&gt;=PrSettings!$M$7,(ABS($F8-$G8-HM8+HN8)&lt;=1)*1,IF(AND(HP8,$F8=$G8,$F8&gt;=PrSettings!$M$6),(ABS(HM8-$F8)&lt;=1)*1,IF(AND(ABS($F8-$G8-HM8+HN8)&lt;=1,$F8+$G8&gt;=PrSettings!$M$8),(ABS(HM8-$F8)&lt;=1)*(ABS(HN8-$G8)&lt;=1)*1,""))),"")</f>
        <v/>
      </c>
      <c r="HT8" s="456"/>
      <c r="HV8" s="447">
        <f t="shared" ca="1" si="17"/>
        <v>54</v>
      </c>
      <c r="HW8" s="448" t="str">
        <f ca="1">GrpA!$B$6</f>
        <v>Germany</v>
      </c>
      <c r="HX8" s="449">
        <f t="shared" ca="1" si="77"/>
        <v>6</v>
      </c>
      <c r="HY8" s="448" t="str">
        <f ca="1">GrpA!$D$6</f>
        <v>Hungary</v>
      </c>
      <c r="HZ8" s="452"/>
      <c r="IA8" s="452"/>
      <c r="IB8" s="455"/>
      <c r="IC8" s="449" t="str">
        <f t="shared" ca="1" si="78"/>
        <v/>
      </c>
      <c r="ID8" s="449" t="str">
        <f ca="1">IF((IC8&lt;&gt;""),IF(OR($F8&lt;&gt;$G8,PrSettings!$M$4="●"),(($F8-$G8)=(HZ8-IA8))*1,0),"")</f>
        <v/>
      </c>
      <c r="IE8" s="449" t="str">
        <f t="shared" ca="1" si="79"/>
        <v/>
      </c>
      <c r="IF8" s="449" t="str">
        <f ca="1">IF(IC8&lt;&gt;"",IF(ABS($F8-$G8)&gt;=PrSettings!$M$7,(ABS($F8-$G8-HZ8+IA8)&lt;=1)*1,IF(AND(IC8,$F8=$G8,$F8&gt;=PrSettings!$M$6),(ABS(HZ8-$F8)&lt;=1)*1,IF(AND(ABS($F8-$G8-HZ8+IA8)&lt;=1,$F8+$G8&gt;=PrSettings!$M$8),(ABS(HZ8-$F8)&lt;=1)*(ABS(IA8-$G8)&lt;=1)*1,""))),"")</f>
        <v/>
      </c>
      <c r="IG8" s="456"/>
      <c r="II8" s="447">
        <f t="shared" ca="1" si="18"/>
        <v>54</v>
      </c>
      <c r="IJ8" s="448" t="str">
        <f ca="1">GrpA!$B$6</f>
        <v>Germany</v>
      </c>
      <c r="IK8" s="449">
        <f t="shared" ca="1" si="80"/>
        <v>6</v>
      </c>
      <c r="IL8" s="448" t="str">
        <f ca="1">GrpA!$D$6</f>
        <v>Hungary</v>
      </c>
      <c r="IM8" s="452"/>
      <c r="IN8" s="452"/>
      <c r="IO8" s="455"/>
      <c r="IP8" s="449" t="str">
        <f t="shared" ca="1" si="81"/>
        <v/>
      </c>
      <c r="IQ8" s="449" t="str">
        <f ca="1">IF((IP8&lt;&gt;""),IF(OR($F8&lt;&gt;$G8,PrSettings!$M$4="●"),(($F8-$G8)=(IM8-IN8))*1,0),"")</f>
        <v/>
      </c>
      <c r="IR8" s="449" t="str">
        <f t="shared" ca="1" si="82"/>
        <v/>
      </c>
      <c r="IS8" s="449" t="str">
        <f ca="1">IF(IP8&lt;&gt;"",IF(ABS($F8-$G8)&gt;=PrSettings!$M$7,(ABS($F8-$G8-IM8+IN8)&lt;=1)*1,IF(AND(IP8,$F8=$G8,$F8&gt;=PrSettings!$M$6),(ABS(IM8-$F8)&lt;=1)*1,IF(AND(ABS($F8-$G8-IM8+IN8)&lt;=1,$F8+$G8&gt;=PrSettings!$M$8),(ABS(IM8-$F8)&lt;=1)*(ABS(IN8-$G8)&lt;=1)*1,""))),"")</f>
        <v/>
      </c>
      <c r="IT8" s="456"/>
      <c r="IV8" s="447">
        <f t="shared" ca="1" si="19"/>
        <v>54</v>
      </c>
      <c r="IW8" s="448" t="str">
        <f ca="1">GrpA!$B$6</f>
        <v>Germany</v>
      </c>
      <c r="IX8" s="449">
        <f t="shared" ca="1" si="83"/>
        <v>6</v>
      </c>
      <c r="IY8" s="448" t="str">
        <f ca="1">GrpA!$D$6</f>
        <v>Hungary</v>
      </c>
      <c r="IZ8" s="452"/>
      <c r="JA8" s="452"/>
      <c r="JB8" s="455"/>
      <c r="JC8" s="449" t="str">
        <f t="shared" ca="1" si="84"/>
        <v/>
      </c>
      <c r="JD8" s="449" t="str">
        <f ca="1">IF((JC8&lt;&gt;""),IF(OR($F8&lt;&gt;$G8,PrSettings!$M$4="●"),(($F8-$G8)=(IZ8-JA8))*1,0),"")</f>
        <v/>
      </c>
      <c r="JE8" s="449" t="str">
        <f t="shared" ca="1" si="85"/>
        <v/>
      </c>
      <c r="JF8" s="449" t="str">
        <f ca="1">IF(JC8&lt;&gt;"",IF(ABS($F8-$G8)&gt;=PrSettings!$M$7,(ABS($F8-$G8-IZ8+JA8)&lt;=1)*1,IF(AND(JC8,$F8=$G8,$F8&gt;=PrSettings!$M$6),(ABS(IZ8-$F8)&lt;=1)*1,IF(AND(ABS($F8-$G8-IZ8+JA8)&lt;=1,$F8+$G8&gt;=PrSettings!$M$8),(ABS(IZ8-$F8)&lt;=1)*(ABS(JA8-$G8)&lt;=1)*1,""))),"")</f>
        <v/>
      </c>
      <c r="JG8" s="456"/>
      <c r="JI8" s="447">
        <f t="shared" ca="1" si="20"/>
        <v>54</v>
      </c>
      <c r="JJ8" s="448" t="str">
        <f ca="1">GrpA!$B$6</f>
        <v>Germany</v>
      </c>
      <c r="JK8" s="449">
        <f t="shared" ca="1" si="86"/>
        <v>6</v>
      </c>
      <c r="JL8" s="448" t="str">
        <f ca="1">GrpA!$D$6</f>
        <v>Hungary</v>
      </c>
      <c r="JM8" s="452"/>
      <c r="JN8" s="452"/>
      <c r="JO8" s="455"/>
      <c r="JP8" s="449" t="str">
        <f t="shared" ca="1" si="87"/>
        <v/>
      </c>
      <c r="JQ8" s="449" t="str">
        <f ca="1">IF((JP8&lt;&gt;""),IF(OR($F8&lt;&gt;$G8,PrSettings!$M$4="●"),(($F8-$G8)=(JM8-JN8))*1,0),"")</f>
        <v/>
      </c>
      <c r="JR8" s="449" t="str">
        <f t="shared" ca="1" si="88"/>
        <v/>
      </c>
      <c r="JS8" s="449" t="str">
        <f ca="1">IF(JP8&lt;&gt;"",IF(ABS($F8-$G8)&gt;=PrSettings!$M$7,(ABS($F8-$G8-JM8+JN8)&lt;=1)*1,IF(AND(JP8,$F8=$G8,$F8&gt;=PrSettings!$M$6),(ABS(JM8-$F8)&lt;=1)*1,IF(AND(ABS($F8-$G8-JM8+JN8)&lt;=1,$F8+$G8&gt;=PrSettings!$M$8),(ABS(JM8-$F8)&lt;=1)*(ABS(JN8-$G8)&lt;=1)*1,""))),"")</f>
        <v/>
      </c>
      <c r="JT8" s="456"/>
      <c r="JV8" s="447">
        <f t="shared" ca="1" si="21"/>
        <v>54</v>
      </c>
      <c r="JW8" s="448" t="str">
        <f ca="1">GrpA!$B$6</f>
        <v>Germany</v>
      </c>
      <c r="JX8" s="449">
        <f t="shared" ca="1" si="89"/>
        <v>6</v>
      </c>
      <c r="JY8" s="448" t="str">
        <f ca="1">GrpA!$D$6</f>
        <v>Hungary</v>
      </c>
      <c r="JZ8" s="452"/>
      <c r="KA8" s="452"/>
      <c r="KB8" s="455"/>
      <c r="KC8" s="449" t="str">
        <f t="shared" ca="1" si="90"/>
        <v/>
      </c>
      <c r="KD8" s="449" t="str">
        <f ca="1">IF((KC8&lt;&gt;""),IF(OR($F8&lt;&gt;$G8,PrSettings!$M$4="●"),(($F8-$G8)=(JZ8-KA8))*1,0),"")</f>
        <v/>
      </c>
      <c r="KE8" s="449" t="str">
        <f t="shared" ca="1" si="91"/>
        <v/>
      </c>
      <c r="KF8" s="449" t="str">
        <f ca="1">IF(KC8&lt;&gt;"",IF(ABS($F8-$G8)&gt;=PrSettings!$M$7,(ABS($F8-$G8-JZ8+KA8)&lt;=1)*1,IF(AND(KC8,$F8=$G8,$F8&gt;=PrSettings!$M$6),(ABS(JZ8-$F8)&lt;=1)*1,IF(AND(ABS($F8-$G8-JZ8+KA8)&lt;=1,$F8+$G8&gt;=PrSettings!$M$8),(ABS(JZ8-$F8)&lt;=1)*(ABS(KA8-$G8)&lt;=1)*1,""))),"")</f>
        <v/>
      </c>
      <c r="KG8" s="456"/>
      <c r="KI8" s="447">
        <f t="shared" ca="1" si="22"/>
        <v>54</v>
      </c>
      <c r="KJ8" s="448" t="str">
        <f ca="1">GrpA!$B$6</f>
        <v>Germany</v>
      </c>
      <c r="KK8" s="449">
        <f t="shared" ca="1" si="92"/>
        <v>6</v>
      </c>
      <c r="KL8" s="448" t="str">
        <f ca="1">GrpA!$D$6</f>
        <v>Hungary</v>
      </c>
      <c r="KM8" s="452"/>
      <c r="KN8" s="452"/>
      <c r="KO8" s="455"/>
      <c r="KP8" s="449" t="str">
        <f t="shared" ca="1" si="93"/>
        <v/>
      </c>
      <c r="KQ8" s="449" t="str">
        <f ca="1">IF((KP8&lt;&gt;""),IF(OR($F8&lt;&gt;$G8,PrSettings!$M$4="●"),(($F8-$G8)=(KM8-KN8))*1,0),"")</f>
        <v/>
      </c>
      <c r="KR8" s="449" t="str">
        <f t="shared" ca="1" si="94"/>
        <v/>
      </c>
      <c r="KS8" s="449" t="str">
        <f ca="1">IF(KP8&lt;&gt;"",IF(ABS($F8-$G8)&gt;=PrSettings!$M$7,(ABS($F8-$G8-KM8+KN8)&lt;=1)*1,IF(AND(KP8,$F8=$G8,$F8&gt;=PrSettings!$M$6),(ABS(KM8-$F8)&lt;=1)*1,IF(AND(ABS($F8-$G8-KM8+KN8)&lt;=1,$F8+$G8&gt;=PrSettings!$M$8),(ABS(KM8-$F8)&lt;=1)*(ABS(KN8-$G8)&lt;=1)*1,""))),"")</f>
        <v/>
      </c>
      <c r="KT8" s="456"/>
      <c r="KV8" s="447">
        <f t="shared" ca="1" si="23"/>
        <v>54</v>
      </c>
      <c r="KW8" s="448" t="str">
        <f ca="1">GrpA!$B$6</f>
        <v>Germany</v>
      </c>
      <c r="KX8" s="449">
        <f t="shared" ca="1" si="95"/>
        <v>6</v>
      </c>
      <c r="KY8" s="448" t="str">
        <f ca="1">GrpA!$D$6</f>
        <v>Hungary</v>
      </c>
      <c r="KZ8" s="452"/>
      <c r="LA8" s="452"/>
      <c r="LB8" s="455"/>
      <c r="LC8" s="449" t="str">
        <f t="shared" ca="1" si="96"/>
        <v/>
      </c>
      <c r="LD8" s="449" t="str">
        <f ca="1">IF((LC8&lt;&gt;""),IF(OR($F8&lt;&gt;$G8,PrSettings!$M$4="●"),(($F8-$G8)=(KZ8-LA8))*1,0),"")</f>
        <v/>
      </c>
      <c r="LE8" s="449" t="str">
        <f t="shared" ca="1" si="97"/>
        <v/>
      </c>
      <c r="LF8" s="449" t="str">
        <f ca="1">IF(LC8&lt;&gt;"",IF(ABS($F8-$G8)&gt;=PrSettings!$M$7,(ABS($F8-$G8-KZ8+LA8)&lt;=1)*1,IF(AND(LC8,$F8=$G8,$F8&gt;=PrSettings!$M$6),(ABS(KZ8-$F8)&lt;=1)*1,IF(AND(ABS($F8-$G8-KZ8+LA8)&lt;=1,$F8+$G8&gt;=PrSettings!$M$8),(ABS(KZ8-$F8)&lt;=1)*(ABS(LA8-$G8)&lt;=1)*1,""))),"")</f>
        <v/>
      </c>
      <c r="LG8" s="456"/>
      <c r="LI8" s="447">
        <f t="shared" ca="1" si="24"/>
        <v>54</v>
      </c>
      <c r="LJ8" s="448" t="str">
        <f ca="1">GrpA!$B$6</f>
        <v>Germany</v>
      </c>
      <c r="LK8" s="449">
        <f t="shared" ca="1" si="98"/>
        <v>6</v>
      </c>
      <c r="LL8" s="448" t="str">
        <f ca="1">GrpA!$D$6</f>
        <v>Hungary</v>
      </c>
      <c r="LM8" s="452"/>
      <c r="LN8" s="452"/>
      <c r="LO8" s="455"/>
      <c r="LP8" s="449" t="str">
        <f t="shared" ca="1" si="99"/>
        <v/>
      </c>
      <c r="LQ8" s="449" t="str">
        <f ca="1">IF((LP8&lt;&gt;""),IF(OR($F8&lt;&gt;$G8,PrSettings!$M$4="●"),(($F8-$G8)=(LM8-LN8))*1,0),"")</f>
        <v/>
      </c>
      <c r="LR8" s="449" t="str">
        <f t="shared" ca="1" si="100"/>
        <v/>
      </c>
      <c r="LS8" s="449" t="str">
        <f ca="1">IF(LP8&lt;&gt;"",IF(ABS($F8-$G8)&gt;=PrSettings!$M$7,(ABS($F8-$G8-LM8+LN8)&lt;=1)*1,IF(AND(LP8,$F8=$G8,$F8&gt;=PrSettings!$M$6),(ABS(LM8-$F8)&lt;=1)*1,IF(AND(ABS($F8-$G8-LM8+LN8)&lt;=1,$F8+$G8&gt;=PrSettings!$M$8),(ABS(LM8-$F8)&lt;=1)*(ABS(LN8-$G8)&lt;=1)*1,""))),"")</f>
        <v/>
      </c>
      <c r="LT8" s="456"/>
      <c r="LV8" s="447">
        <f t="shared" ca="1" si="25"/>
        <v>54</v>
      </c>
      <c r="LW8" s="448" t="str">
        <f ca="1">GrpA!$B$6</f>
        <v>Germany</v>
      </c>
      <c r="LX8" s="449">
        <f t="shared" ca="1" si="101"/>
        <v>6</v>
      </c>
      <c r="LY8" s="448" t="str">
        <f ca="1">GrpA!$D$6</f>
        <v>Hungary</v>
      </c>
      <c r="LZ8" s="452"/>
      <c r="MA8" s="452"/>
      <c r="MB8" s="455"/>
      <c r="MC8" s="449" t="str">
        <f t="shared" ca="1" si="102"/>
        <v/>
      </c>
      <c r="MD8" s="449" t="str">
        <f ca="1">IF((MC8&lt;&gt;""),IF(OR($F8&lt;&gt;$G8,PrSettings!$M$4="●"),(($F8-$G8)=(LZ8-MA8))*1,0),"")</f>
        <v/>
      </c>
      <c r="ME8" s="449" t="str">
        <f t="shared" ca="1" si="103"/>
        <v/>
      </c>
      <c r="MF8" s="449" t="str">
        <f ca="1">IF(MC8&lt;&gt;"",IF(ABS($F8-$G8)&gt;=PrSettings!$M$7,(ABS($F8-$G8-LZ8+MA8)&lt;=1)*1,IF(AND(MC8,$F8=$G8,$F8&gt;=PrSettings!$M$6),(ABS(LZ8-$F8)&lt;=1)*1,IF(AND(ABS($F8-$G8-LZ8+MA8)&lt;=1,$F8+$G8&gt;=PrSettings!$M$8),(ABS(LZ8-$F8)&lt;=1)*(ABS(MA8-$G8)&lt;=1)*1,""))),"")</f>
        <v/>
      </c>
      <c r="MG8" s="456"/>
    </row>
    <row r="9" spans="1:345" x14ac:dyDescent="0.25">
      <c r="B9" s="447">
        <f ca="1">INDEX(Groups!$C$7:$C$35,MATCH(C9,Groups!$D$7:$D$35,0))</f>
        <v>13</v>
      </c>
      <c r="C9" s="448" t="str">
        <f ca="1">GrpA!$B$7</f>
        <v>Scotland</v>
      </c>
      <c r="D9" s="449">
        <f ca="1">INDEX(Groups!$C$7:$C$35,MATCH(E9,Groups!$D$7:$D$35,0))</f>
        <v>20</v>
      </c>
      <c r="E9" s="448" t="str">
        <f ca="1">GrpA!$D$7</f>
        <v>Switzerland</v>
      </c>
      <c r="F9" s="450" t="str">
        <f ca="1">GrpA!$E$7</f>
        <v/>
      </c>
      <c r="G9" s="451" t="str">
        <f ca="1">GrpA!$G$7</f>
        <v/>
      </c>
      <c r="I9" s="447">
        <f t="shared" ca="1" si="0"/>
        <v>13</v>
      </c>
      <c r="J9" s="448" t="str">
        <f ca="1">GrpA!$B$7</f>
        <v>Scotland</v>
      </c>
      <c r="K9" s="449">
        <f t="shared" ca="1" si="26"/>
        <v>20</v>
      </c>
      <c r="L9" s="448" t="str">
        <f ca="1">GrpA!$D$7</f>
        <v>Switzerland</v>
      </c>
      <c r="M9" s="452"/>
      <c r="N9" s="452"/>
      <c r="O9" s="455"/>
      <c r="P9" s="449" t="str">
        <f t="shared" ca="1" si="27"/>
        <v/>
      </c>
      <c r="Q9" s="449" t="str">
        <f ca="1">IF((P9&lt;&gt;""),IF(OR($F9&lt;&gt;$G9,PrSettings!$M$4="●"),(($F9-$G9)=(M9-N9))*1,0),"")</f>
        <v/>
      </c>
      <c r="R9" s="449" t="str">
        <f t="shared" ca="1" si="28"/>
        <v/>
      </c>
      <c r="S9" s="449" t="str">
        <f ca="1">IF(P9&lt;&gt;"",IF(ABS($F9-$G9)&gt;=PrSettings!$M$7,(ABS($F9-$G9-M9+N9)&lt;=1)*1,IF(AND(P9,$F9=$G9,$F9&gt;=PrSettings!$M$6),(ABS(M9-$F9)&lt;=1)*1,IF(AND(ABS($F9-$G9-M9+N9)&lt;=1,$F9+$G9&gt;=PrSettings!$M$8),(ABS(M9-$F9)&lt;=1)*(ABS(N9-$G9)&lt;=1)*1,""))),"")</f>
        <v/>
      </c>
      <c r="T9" s="456"/>
      <c r="V9" s="447">
        <f t="shared" ca="1" si="1"/>
        <v>13</v>
      </c>
      <c r="W9" s="448" t="str">
        <f ca="1">GrpA!$B$7</f>
        <v>Scotland</v>
      </c>
      <c r="X9" s="449">
        <f t="shared" ca="1" si="29"/>
        <v>20</v>
      </c>
      <c r="Y9" s="448" t="str">
        <f ca="1">GrpA!$D$7</f>
        <v>Switzerland</v>
      </c>
      <c r="Z9" s="452"/>
      <c r="AA9" s="452"/>
      <c r="AB9" s="455"/>
      <c r="AC9" s="449" t="str">
        <f t="shared" ca="1" si="30"/>
        <v/>
      </c>
      <c r="AD9" s="449" t="str">
        <f ca="1">IF((AC9&lt;&gt;""),IF(OR($F9&lt;&gt;$G9,PrSettings!$M$4="●"),(($F9-$G9)=(Z9-AA9))*1,0),"")</f>
        <v/>
      </c>
      <c r="AE9" s="449" t="str">
        <f t="shared" ca="1" si="31"/>
        <v/>
      </c>
      <c r="AF9" s="449" t="str">
        <f ca="1">IF(AC9&lt;&gt;"",IF(ABS($F9-$G9)&gt;=PrSettings!$M$7,(ABS($F9-$G9-Z9+AA9)&lt;=1)*1,IF(AND(AC9,$F9=$G9,$F9&gt;=PrSettings!$M$6),(ABS(Z9-$F9)&lt;=1)*1,IF(AND(ABS($F9-$G9-Z9+AA9)&lt;=1,$F9+$G9&gt;=PrSettings!$M$8),(ABS(Z9-$F9)&lt;=1)*(ABS(AA9-$G9)&lt;=1)*1,""))),"")</f>
        <v/>
      </c>
      <c r="AG9" s="456"/>
      <c r="AI9" s="447">
        <f t="shared" ca="1" si="2"/>
        <v>13</v>
      </c>
      <c r="AJ9" s="448" t="str">
        <f ca="1">GrpA!$B$7</f>
        <v>Scotland</v>
      </c>
      <c r="AK9" s="449">
        <f t="shared" ca="1" si="32"/>
        <v>20</v>
      </c>
      <c r="AL9" s="448" t="str">
        <f ca="1">GrpA!$D$7</f>
        <v>Switzerland</v>
      </c>
      <c r="AM9" s="452"/>
      <c r="AN9" s="452"/>
      <c r="AO9" s="455"/>
      <c r="AP9" s="449" t="str">
        <f t="shared" ca="1" si="33"/>
        <v/>
      </c>
      <c r="AQ9" s="449" t="str">
        <f ca="1">IF((AP9&lt;&gt;""),IF(OR($F9&lt;&gt;$G9,PrSettings!$M$4="●"),(($F9-$G9)=(AM9-AN9))*1,0),"")</f>
        <v/>
      </c>
      <c r="AR9" s="449" t="str">
        <f t="shared" ca="1" si="34"/>
        <v/>
      </c>
      <c r="AS9" s="449" t="str">
        <f ca="1">IF(AP9&lt;&gt;"",IF(ABS($F9-$G9)&gt;=PrSettings!$M$7,(ABS($F9-$G9-AM9+AN9)&lt;=1)*1,IF(AND(AP9,$F9=$G9,$F9&gt;=PrSettings!$M$6),(ABS(AM9-$F9)&lt;=1)*1,IF(AND(ABS($F9-$G9-AM9+AN9)&lt;=1,$F9+$G9&gt;=PrSettings!$M$8),(ABS(AM9-$F9)&lt;=1)*(ABS(AN9-$G9)&lt;=1)*1,""))),"")</f>
        <v/>
      </c>
      <c r="AT9" s="456"/>
      <c r="AV9" s="447">
        <f t="shared" ca="1" si="3"/>
        <v>13</v>
      </c>
      <c r="AW9" s="448" t="str">
        <f ca="1">GrpA!$B$7</f>
        <v>Scotland</v>
      </c>
      <c r="AX9" s="449">
        <f t="shared" ca="1" si="35"/>
        <v>20</v>
      </c>
      <c r="AY9" s="448" t="str">
        <f ca="1">GrpA!$D$7</f>
        <v>Switzerland</v>
      </c>
      <c r="AZ9" s="452"/>
      <c r="BA9" s="452"/>
      <c r="BB9" s="455"/>
      <c r="BC9" s="449" t="str">
        <f t="shared" ca="1" si="36"/>
        <v/>
      </c>
      <c r="BD9" s="449" t="str">
        <f ca="1">IF((BC9&lt;&gt;""),IF(OR($F9&lt;&gt;$G9,PrSettings!$M$4="●"),(($F9-$G9)=(AZ9-BA9))*1,0),"")</f>
        <v/>
      </c>
      <c r="BE9" s="449" t="str">
        <f t="shared" ca="1" si="37"/>
        <v/>
      </c>
      <c r="BF9" s="449" t="str">
        <f ca="1">IF(BC9&lt;&gt;"",IF(ABS($F9-$G9)&gt;=PrSettings!$M$7,(ABS($F9-$G9-AZ9+BA9)&lt;=1)*1,IF(AND(BC9,$F9=$G9,$F9&gt;=PrSettings!$M$6),(ABS(AZ9-$F9)&lt;=1)*1,IF(AND(ABS($F9-$G9-AZ9+BA9)&lt;=1,$F9+$G9&gt;=PrSettings!$M$8),(ABS(AZ9-$F9)&lt;=1)*(ABS(BA9-$G9)&lt;=1)*1,""))),"")</f>
        <v/>
      </c>
      <c r="BG9" s="456"/>
      <c r="BI9" s="447">
        <f t="shared" ca="1" si="4"/>
        <v>13</v>
      </c>
      <c r="BJ9" s="448" t="str">
        <f ca="1">GrpA!$B$7</f>
        <v>Scotland</v>
      </c>
      <c r="BK9" s="449">
        <f t="shared" ca="1" si="38"/>
        <v>20</v>
      </c>
      <c r="BL9" s="448" t="str">
        <f ca="1">GrpA!$D$7</f>
        <v>Switzerland</v>
      </c>
      <c r="BM9" s="452"/>
      <c r="BN9" s="452"/>
      <c r="BO9" s="455"/>
      <c r="BP9" s="449" t="str">
        <f t="shared" ca="1" si="39"/>
        <v/>
      </c>
      <c r="BQ9" s="449" t="str">
        <f ca="1">IF((BP9&lt;&gt;""),IF(OR($F9&lt;&gt;$G9,PrSettings!$M$4="●"),(($F9-$G9)=(BM9-BN9))*1,0),"")</f>
        <v/>
      </c>
      <c r="BR9" s="449" t="str">
        <f t="shared" ca="1" si="40"/>
        <v/>
      </c>
      <c r="BS9" s="449" t="str">
        <f ca="1">IF(BP9&lt;&gt;"",IF(ABS($F9-$G9)&gt;=PrSettings!$M$7,(ABS($F9-$G9-BM9+BN9)&lt;=1)*1,IF(AND(BP9,$F9=$G9,$F9&gt;=PrSettings!$M$6),(ABS(BM9-$F9)&lt;=1)*1,IF(AND(ABS($F9-$G9-BM9+BN9)&lt;=1,$F9+$G9&gt;=PrSettings!$M$8),(ABS(BM9-$F9)&lt;=1)*(ABS(BN9-$G9)&lt;=1)*1,""))),"")</f>
        <v/>
      </c>
      <c r="BT9" s="456"/>
      <c r="BV9" s="447">
        <f t="shared" ca="1" si="5"/>
        <v>13</v>
      </c>
      <c r="BW9" s="448" t="str">
        <f ca="1">GrpA!$B$7</f>
        <v>Scotland</v>
      </c>
      <c r="BX9" s="449">
        <f t="shared" ca="1" si="41"/>
        <v>20</v>
      </c>
      <c r="BY9" s="448" t="str">
        <f ca="1">GrpA!$D$7</f>
        <v>Switzerland</v>
      </c>
      <c r="BZ9" s="452"/>
      <c r="CA9" s="452"/>
      <c r="CB9" s="455"/>
      <c r="CC9" s="449" t="str">
        <f t="shared" ca="1" si="42"/>
        <v/>
      </c>
      <c r="CD9" s="449" t="str">
        <f ca="1">IF((CC9&lt;&gt;""),IF(OR($F9&lt;&gt;$G9,PrSettings!$M$4="●"),(($F9-$G9)=(BZ9-CA9))*1,0),"")</f>
        <v/>
      </c>
      <c r="CE9" s="449" t="str">
        <f t="shared" ca="1" si="43"/>
        <v/>
      </c>
      <c r="CF9" s="449" t="str">
        <f ca="1">IF(CC9&lt;&gt;"",IF(ABS($F9-$G9)&gt;=PrSettings!$M$7,(ABS($F9-$G9-BZ9+CA9)&lt;=1)*1,IF(AND(CC9,$F9=$G9,$F9&gt;=PrSettings!$M$6),(ABS(BZ9-$F9)&lt;=1)*1,IF(AND(ABS($F9-$G9-BZ9+CA9)&lt;=1,$F9+$G9&gt;=PrSettings!$M$8),(ABS(BZ9-$F9)&lt;=1)*(ABS(CA9-$G9)&lt;=1)*1,""))),"")</f>
        <v/>
      </c>
      <c r="CG9" s="456"/>
      <c r="CI9" s="447">
        <f t="shared" ca="1" si="6"/>
        <v>13</v>
      </c>
      <c r="CJ9" s="448" t="str">
        <f ca="1">GrpA!$B$7</f>
        <v>Scotland</v>
      </c>
      <c r="CK9" s="449">
        <f t="shared" ca="1" si="44"/>
        <v>20</v>
      </c>
      <c r="CL9" s="448" t="str">
        <f ca="1">GrpA!$D$7</f>
        <v>Switzerland</v>
      </c>
      <c r="CM9" s="452"/>
      <c r="CN9" s="452"/>
      <c r="CO9" s="455"/>
      <c r="CP9" s="449" t="str">
        <f t="shared" ca="1" si="45"/>
        <v/>
      </c>
      <c r="CQ9" s="449" t="str">
        <f ca="1">IF((CP9&lt;&gt;""),IF(OR($F9&lt;&gt;$G9,PrSettings!$M$4="●"),(($F9-$G9)=(CM9-CN9))*1,0),"")</f>
        <v/>
      </c>
      <c r="CR9" s="449" t="str">
        <f t="shared" ca="1" si="46"/>
        <v/>
      </c>
      <c r="CS9" s="449" t="str">
        <f ca="1">IF(CP9&lt;&gt;"",IF(ABS($F9-$G9)&gt;=PrSettings!$M$7,(ABS($F9-$G9-CM9+CN9)&lt;=1)*1,IF(AND(CP9,$F9=$G9,$F9&gt;=PrSettings!$M$6),(ABS(CM9-$F9)&lt;=1)*1,IF(AND(ABS($F9-$G9-CM9+CN9)&lt;=1,$F9+$G9&gt;=PrSettings!$M$8),(ABS(CM9-$F9)&lt;=1)*(ABS(CN9-$G9)&lt;=1)*1,""))),"")</f>
        <v/>
      </c>
      <c r="CT9" s="456"/>
      <c r="CV9" s="447">
        <f t="shared" ca="1" si="7"/>
        <v>13</v>
      </c>
      <c r="CW9" s="448" t="str">
        <f ca="1">GrpA!$B$7</f>
        <v>Scotland</v>
      </c>
      <c r="CX9" s="449">
        <f t="shared" ca="1" si="47"/>
        <v>20</v>
      </c>
      <c r="CY9" s="448" t="str">
        <f ca="1">GrpA!$D$7</f>
        <v>Switzerland</v>
      </c>
      <c r="CZ9" s="452"/>
      <c r="DA9" s="452"/>
      <c r="DB9" s="455"/>
      <c r="DC9" s="449" t="str">
        <f t="shared" ca="1" si="48"/>
        <v/>
      </c>
      <c r="DD9" s="449" t="str">
        <f ca="1">IF((DC9&lt;&gt;""),IF(OR($F9&lt;&gt;$G9,PrSettings!$M$4="●"),(($F9-$G9)=(CZ9-DA9))*1,0),"")</f>
        <v/>
      </c>
      <c r="DE9" s="449" t="str">
        <f t="shared" ca="1" si="49"/>
        <v/>
      </c>
      <c r="DF9" s="449" t="str">
        <f ca="1">IF(DC9&lt;&gt;"",IF(ABS($F9-$G9)&gt;=PrSettings!$M$7,(ABS($F9-$G9-CZ9+DA9)&lt;=1)*1,IF(AND(DC9,$F9=$G9,$F9&gt;=PrSettings!$M$6),(ABS(CZ9-$F9)&lt;=1)*1,IF(AND(ABS($F9-$G9-CZ9+DA9)&lt;=1,$F9+$G9&gt;=PrSettings!$M$8),(ABS(CZ9-$F9)&lt;=1)*(ABS(DA9-$G9)&lt;=1)*1,""))),"")</f>
        <v/>
      </c>
      <c r="DG9" s="456"/>
      <c r="DI9" s="447">
        <f t="shared" ca="1" si="8"/>
        <v>13</v>
      </c>
      <c r="DJ9" s="448" t="str">
        <f ca="1">GrpA!$B$7</f>
        <v>Scotland</v>
      </c>
      <c r="DK9" s="449">
        <f t="shared" ca="1" si="50"/>
        <v>20</v>
      </c>
      <c r="DL9" s="448" t="str">
        <f ca="1">GrpA!$D$7</f>
        <v>Switzerland</v>
      </c>
      <c r="DM9" s="452"/>
      <c r="DN9" s="452"/>
      <c r="DO9" s="455"/>
      <c r="DP9" s="449" t="str">
        <f t="shared" ca="1" si="51"/>
        <v/>
      </c>
      <c r="DQ9" s="449" t="str">
        <f ca="1">IF((DP9&lt;&gt;""),IF(OR($F9&lt;&gt;$G9,PrSettings!$M$4="●"),(($F9-$G9)=(DM9-DN9))*1,0),"")</f>
        <v/>
      </c>
      <c r="DR9" s="449" t="str">
        <f t="shared" ca="1" si="52"/>
        <v/>
      </c>
      <c r="DS9" s="449" t="str">
        <f ca="1">IF(DP9&lt;&gt;"",IF(ABS($F9-$G9)&gt;=PrSettings!$M$7,(ABS($F9-$G9-DM9+DN9)&lt;=1)*1,IF(AND(DP9,$F9=$G9,$F9&gt;=PrSettings!$M$6),(ABS(DM9-$F9)&lt;=1)*1,IF(AND(ABS($F9-$G9-DM9+DN9)&lt;=1,$F9+$G9&gt;=PrSettings!$M$8),(ABS(DM9-$F9)&lt;=1)*(ABS(DN9-$G9)&lt;=1)*1,""))),"")</f>
        <v/>
      </c>
      <c r="DT9" s="456"/>
      <c r="DV9" s="447">
        <f t="shared" ca="1" si="9"/>
        <v>13</v>
      </c>
      <c r="DW9" s="448" t="str">
        <f ca="1">GrpA!$B$7</f>
        <v>Scotland</v>
      </c>
      <c r="DX9" s="449">
        <f t="shared" ca="1" si="53"/>
        <v>20</v>
      </c>
      <c r="DY9" s="448" t="str">
        <f ca="1">GrpA!$D$7</f>
        <v>Switzerland</v>
      </c>
      <c r="DZ9" s="452"/>
      <c r="EA9" s="452"/>
      <c r="EB9" s="455"/>
      <c r="EC9" s="449" t="str">
        <f t="shared" ca="1" si="54"/>
        <v/>
      </c>
      <c r="ED9" s="449" t="str">
        <f ca="1">IF((EC9&lt;&gt;""),IF(OR($F9&lt;&gt;$G9,PrSettings!$M$4="●"),(($F9-$G9)=(DZ9-EA9))*1,0),"")</f>
        <v/>
      </c>
      <c r="EE9" s="449" t="str">
        <f t="shared" ca="1" si="55"/>
        <v/>
      </c>
      <c r="EF9" s="449" t="str">
        <f ca="1">IF(EC9&lt;&gt;"",IF(ABS($F9-$G9)&gt;=PrSettings!$M$7,(ABS($F9-$G9-DZ9+EA9)&lt;=1)*1,IF(AND(EC9,$F9=$G9,$F9&gt;=PrSettings!$M$6),(ABS(DZ9-$F9)&lt;=1)*1,IF(AND(ABS($F9-$G9-DZ9+EA9)&lt;=1,$F9+$G9&gt;=PrSettings!$M$8),(ABS(DZ9-$F9)&lt;=1)*(ABS(EA9-$G9)&lt;=1)*1,""))),"")</f>
        <v/>
      </c>
      <c r="EG9" s="456"/>
      <c r="EI9" s="447">
        <f t="shared" ca="1" si="10"/>
        <v>13</v>
      </c>
      <c r="EJ9" s="448" t="str">
        <f ca="1">GrpA!$B$7</f>
        <v>Scotland</v>
      </c>
      <c r="EK9" s="449">
        <f t="shared" ca="1" si="56"/>
        <v>20</v>
      </c>
      <c r="EL9" s="448" t="str">
        <f ca="1">GrpA!$D$7</f>
        <v>Switzerland</v>
      </c>
      <c r="EM9" s="452"/>
      <c r="EN9" s="452"/>
      <c r="EO9" s="455"/>
      <c r="EP9" s="449" t="str">
        <f t="shared" ca="1" si="57"/>
        <v/>
      </c>
      <c r="EQ9" s="449" t="str">
        <f ca="1">IF((EP9&lt;&gt;""),IF(OR($F9&lt;&gt;$G9,PrSettings!$M$4="●"),(($F9-$G9)=(EM9-EN9))*1,0),"")</f>
        <v/>
      </c>
      <c r="ER9" s="449" t="str">
        <f t="shared" ca="1" si="58"/>
        <v/>
      </c>
      <c r="ES9" s="449" t="str">
        <f ca="1">IF(EP9&lt;&gt;"",IF(ABS($F9-$G9)&gt;=PrSettings!$M$7,(ABS($F9-$G9-EM9+EN9)&lt;=1)*1,IF(AND(EP9,$F9=$G9,$F9&gt;=PrSettings!$M$6),(ABS(EM9-$F9)&lt;=1)*1,IF(AND(ABS($F9-$G9-EM9+EN9)&lt;=1,$F9+$G9&gt;=PrSettings!$M$8),(ABS(EM9-$F9)&lt;=1)*(ABS(EN9-$G9)&lt;=1)*1,""))),"")</f>
        <v/>
      </c>
      <c r="ET9" s="456"/>
      <c r="EV9" s="447">
        <f t="shared" ca="1" si="11"/>
        <v>13</v>
      </c>
      <c r="EW9" s="448" t="str">
        <f ca="1">GrpA!$B$7</f>
        <v>Scotland</v>
      </c>
      <c r="EX9" s="449">
        <f t="shared" ca="1" si="59"/>
        <v>20</v>
      </c>
      <c r="EY9" s="448" t="str">
        <f ca="1">GrpA!$D$7</f>
        <v>Switzerland</v>
      </c>
      <c r="EZ9" s="452"/>
      <c r="FA9" s="452"/>
      <c r="FB9" s="455"/>
      <c r="FC9" s="449" t="str">
        <f t="shared" ca="1" si="60"/>
        <v/>
      </c>
      <c r="FD9" s="449" t="str">
        <f ca="1">IF((FC9&lt;&gt;""),IF(OR($F9&lt;&gt;$G9,PrSettings!$M$4="●"),(($F9-$G9)=(EZ9-FA9))*1,0),"")</f>
        <v/>
      </c>
      <c r="FE9" s="449" t="str">
        <f t="shared" ca="1" si="61"/>
        <v/>
      </c>
      <c r="FF9" s="449" t="str">
        <f ca="1">IF(FC9&lt;&gt;"",IF(ABS($F9-$G9)&gt;=PrSettings!$M$7,(ABS($F9-$G9-EZ9+FA9)&lt;=1)*1,IF(AND(FC9,$F9=$G9,$F9&gt;=PrSettings!$M$6),(ABS(EZ9-$F9)&lt;=1)*1,IF(AND(ABS($F9-$G9-EZ9+FA9)&lt;=1,$F9+$G9&gt;=PrSettings!$M$8),(ABS(EZ9-$F9)&lt;=1)*(ABS(FA9-$G9)&lt;=1)*1,""))),"")</f>
        <v/>
      </c>
      <c r="FG9" s="456"/>
      <c r="FI9" s="447">
        <f t="shared" ca="1" si="12"/>
        <v>13</v>
      </c>
      <c r="FJ9" s="448" t="str">
        <f ca="1">GrpA!$B$7</f>
        <v>Scotland</v>
      </c>
      <c r="FK9" s="449">
        <f t="shared" ca="1" si="62"/>
        <v>20</v>
      </c>
      <c r="FL9" s="448" t="str">
        <f ca="1">GrpA!$D$7</f>
        <v>Switzerland</v>
      </c>
      <c r="FM9" s="452"/>
      <c r="FN9" s="452"/>
      <c r="FO9" s="455"/>
      <c r="FP9" s="449" t="str">
        <f t="shared" ca="1" si="63"/>
        <v/>
      </c>
      <c r="FQ9" s="449" t="str">
        <f ca="1">IF((FP9&lt;&gt;""),IF(OR($F9&lt;&gt;$G9,PrSettings!$M$4="●"),(($F9-$G9)=(FM9-FN9))*1,0),"")</f>
        <v/>
      </c>
      <c r="FR9" s="449" t="str">
        <f t="shared" ca="1" si="64"/>
        <v/>
      </c>
      <c r="FS9" s="449" t="str">
        <f ca="1">IF(FP9&lt;&gt;"",IF(ABS($F9-$G9)&gt;=PrSettings!$M$7,(ABS($F9-$G9-FM9+FN9)&lt;=1)*1,IF(AND(FP9,$F9=$G9,$F9&gt;=PrSettings!$M$6),(ABS(FM9-$F9)&lt;=1)*1,IF(AND(ABS($F9-$G9-FM9+FN9)&lt;=1,$F9+$G9&gt;=PrSettings!$M$8),(ABS(FM9-$F9)&lt;=1)*(ABS(FN9-$G9)&lt;=1)*1,""))),"")</f>
        <v/>
      </c>
      <c r="FT9" s="456"/>
      <c r="FV9" s="447">
        <f t="shared" ca="1" si="13"/>
        <v>13</v>
      </c>
      <c r="FW9" s="448" t="str">
        <f ca="1">GrpA!$B$7</f>
        <v>Scotland</v>
      </c>
      <c r="FX9" s="449">
        <f t="shared" ca="1" si="65"/>
        <v>20</v>
      </c>
      <c r="FY9" s="448" t="str">
        <f ca="1">GrpA!$D$7</f>
        <v>Switzerland</v>
      </c>
      <c r="FZ9" s="452"/>
      <c r="GA9" s="452"/>
      <c r="GB9" s="455"/>
      <c r="GC9" s="449" t="str">
        <f t="shared" ca="1" si="66"/>
        <v/>
      </c>
      <c r="GD9" s="449" t="str">
        <f ca="1">IF((GC9&lt;&gt;""),IF(OR($F9&lt;&gt;$G9,PrSettings!$M$4="●"),(($F9-$G9)=(FZ9-GA9))*1,0),"")</f>
        <v/>
      </c>
      <c r="GE9" s="449" t="str">
        <f t="shared" ca="1" si="67"/>
        <v/>
      </c>
      <c r="GF9" s="449" t="str">
        <f ca="1">IF(GC9&lt;&gt;"",IF(ABS($F9-$G9)&gt;=PrSettings!$M$7,(ABS($F9-$G9-FZ9+GA9)&lt;=1)*1,IF(AND(GC9,$F9=$G9,$F9&gt;=PrSettings!$M$6),(ABS(FZ9-$F9)&lt;=1)*1,IF(AND(ABS($F9-$G9-FZ9+GA9)&lt;=1,$F9+$G9&gt;=PrSettings!$M$8),(ABS(FZ9-$F9)&lt;=1)*(ABS(GA9-$G9)&lt;=1)*1,""))),"")</f>
        <v/>
      </c>
      <c r="GG9" s="456"/>
      <c r="GI9" s="447">
        <f t="shared" ca="1" si="14"/>
        <v>13</v>
      </c>
      <c r="GJ9" s="448" t="str">
        <f ca="1">GrpA!$B$7</f>
        <v>Scotland</v>
      </c>
      <c r="GK9" s="449">
        <f t="shared" ca="1" si="68"/>
        <v>20</v>
      </c>
      <c r="GL9" s="448" t="str">
        <f ca="1">GrpA!$D$7</f>
        <v>Switzerland</v>
      </c>
      <c r="GM9" s="452"/>
      <c r="GN9" s="452"/>
      <c r="GO9" s="455"/>
      <c r="GP9" s="449" t="str">
        <f t="shared" ca="1" si="69"/>
        <v/>
      </c>
      <c r="GQ9" s="449" t="str">
        <f ca="1">IF((GP9&lt;&gt;""),IF(OR($F9&lt;&gt;$G9,PrSettings!$M$4="●"),(($F9-$G9)=(GM9-GN9))*1,0),"")</f>
        <v/>
      </c>
      <c r="GR9" s="449" t="str">
        <f t="shared" ca="1" si="70"/>
        <v/>
      </c>
      <c r="GS9" s="449" t="str">
        <f ca="1">IF(GP9&lt;&gt;"",IF(ABS($F9-$G9)&gt;=PrSettings!$M$7,(ABS($F9-$G9-GM9+GN9)&lt;=1)*1,IF(AND(GP9,$F9=$G9,$F9&gt;=PrSettings!$M$6),(ABS(GM9-$F9)&lt;=1)*1,IF(AND(ABS($F9-$G9-GM9+GN9)&lt;=1,$F9+$G9&gt;=PrSettings!$M$8),(ABS(GM9-$F9)&lt;=1)*(ABS(GN9-$G9)&lt;=1)*1,""))),"")</f>
        <v/>
      </c>
      <c r="GT9" s="456"/>
      <c r="GV9" s="447">
        <f t="shared" ca="1" si="15"/>
        <v>13</v>
      </c>
      <c r="GW9" s="448" t="str">
        <f ca="1">GrpA!$B$7</f>
        <v>Scotland</v>
      </c>
      <c r="GX9" s="449">
        <f t="shared" ca="1" si="71"/>
        <v>20</v>
      </c>
      <c r="GY9" s="448" t="str">
        <f ca="1">GrpA!$D$7</f>
        <v>Switzerland</v>
      </c>
      <c r="GZ9" s="452"/>
      <c r="HA9" s="452"/>
      <c r="HB9" s="455"/>
      <c r="HC9" s="449" t="str">
        <f t="shared" ca="1" si="72"/>
        <v/>
      </c>
      <c r="HD9" s="449" t="str">
        <f ca="1">IF((HC9&lt;&gt;""),IF(OR($F9&lt;&gt;$G9,PrSettings!$M$4="●"),(($F9-$G9)=(GZ9-HA9))*1,0),"")</f>
        <v/>
      </c>
      <c r="HE9" s="449" t="str">
        <f t="shared" ca="1" si="73"/>
        <v/>
      </c>
      <c r="HF9" s="449" t="str">
        <f ca="1">IF(HC9&lt;&gt;"",IF(ABS($F9-$G9)&gt;=PrSettings!$M$7,(ABS($F9-$G9-GZ9+HA9)&lt;=1)*1,IF(AND(HC9,$F9=$G9,$F9&gt;=PrSettings!$M$6),(ABS(GZ9-$F9)&lt;=1)*1,IF(AND(ABS($F9-$G9-GZ9+HA9)&lt;=1,$F9+$G9&gt;=PrSettings!$M$8),(ABS(GZ9-$F9)&lt;=1)*(ABS(HA9-$G9)&lt;=1)*1,""))),"")</f>
        <v/>
      </c>
      <c r="HG9" s="456"/>
      <c r="HI9" s="447">
        <f t="shared" ca="1" si="16"/>
        <v>13</v>
      </c>
      <c r="HJ9" s="448" t="str">
        <f ca="1">GrpA!$B$7</f>
        <v>Scotland</v>
      </c>
      <c r="HK9" s="449">
        <f t="shared" ca="1" si="74"/>
        <v>20</v>
      </c>
      <c r="HL9" s="448" t="str">
        <f ca="1">GrpA!$D$7</f>
        <v>Switzerland</v>
      </c>
      <c r="HM9" s="452"/>
      <c r="HN9" s="452"/>
      <c r="HO9" s="455"/>
      <c r="HP9" s="449" t="str">
        <f t="shared" ca="1" si="75"/>
        <v/>
      </c>
      <c r="HQ9" s="449" t="str">
        <f ca="1">IF((HP9&lt;&gt;""),IF(OR($F9&lt;&gt;$G9,PrSettings!$M$4="●"),(($F9-$G9)=(HM9-HN9))*1,0),"")</f>
        <v/>
      </c>
      <c r="HR9" s="449" t="str">
        <f t="shared" ca="1" si="76"/>
        <v/>
      </c>
      <c r="HS9" s="449" t="str">
        <f ca="1">IF(HP9&lt;&gt;"",IF(ABS($F9-$G9)&gt;=PrSettings!$M$7,(ABS($F9-$G9-HM9+HN9)&lt;=1)*1,IF(AND(HP9,$F9=$G9,$F9&gt;=PrSettings!$M$6),(ABS(HM9-$F9)&lt;=1)*1,IF(AND(ABS($F9-$G9-HM9+HN9)&lt;=1,$F9+$G9&gt;=PrSettings!$M$8),(ABS(HM9-$F9)&lt;=1)*(ABS(HN9-$G9)&lt;=1)*1,""))),"")</f>
        <v/>
      </c>
      <c r="HT9" s="456"/>
      <c r="HV9" s="447">
        <f t="shared" ca="1" si="17"/>
        <v>13</v>
      </c>
      <c r="HW9" s="448" t="str">
        <f ca="1">GrpA!$B$7</f>
        <v>Scotland</v>
      </c>
      <c r="HX9" s="449">
        <f t="shared" ca="1" si="77"/>
        <v>20</v>
      </c>
      <c r="HY9" s="448" t="str">
        <f ca="1">GrpA!$D$7</f>
        <v>Switzerland</v>
      </c>
      <c r="HZ9" s="452"/>
      <c r="IA9" s="452"/>
      <c r="IB9" s="455"/>
      <c r="IC9" s="449" t="str">
        <f t="shared" ca="1" si="78"/>
        <v/>
      </c>
      <c r="ID9" s="449" t="str">
        <f ca="1">IF((IC9&lt;&gt;""),IF(OR($F9&lt;&gt;$G9,PrSettings!$M$4="●"),(($F9-$G9)=(HZ9-IA9))*1,0),"")</f>
        <v/>
      </c>
      <c r="IE9" s="449" t="str">
        <f t="shared" ca="1" si="79"/>
        <v/>
      </c>
      <c r="IF9" s="449" t="str">
        <f ca="1">IF(IC9&lt;&gt;"",IF(ABS($F9-$G9)&gt;=PrSettings!$M$7,(ABS($F9-$G9-HZ9+IA9)&lt;=1)*1,IF(AND(IC9,$F9=$G9,$F9&gt;=PrSettings!$M$6),(ABS(HZ9-$F9)&lt;=1)*1,IF(AND(ABS($F9-$G9-HZ9+IA9)&lt;=1,$F9+$G9&gt;=PrSettings!$M$8),(ABS(HZ9-$F9)&lt;=1)*(ABS(IA9-$G9)&lt;=1)*1,""))),"")</f>
        <v/>
      </c>
      <c r="IG9" s="456"/>
      <c r="II9" s="447">
        <f t="shared" ca="1" si="18"/>
        <v>13</v>
      </c>
      <c r="IJ9" s="448" t="str">
        <f ca="1">GrpA!$B$7</f>
        <v>Scotland</v>
      </c>
      <c r="IK9" s="449">
        <f t="shared" ca="1" si="80"/>
        <v>20</v>
      </c>
      <c r="IL9" s="448" t="str">
        <f ca="1">GrpA!$D$7</f>
        <v>Switzerland</v>
      </c>
      <c r="IM9" s="452"/>
      <c r="IN9" s="452"/>
      <c r="IO9" s="455"/>
      <c r="IP9" s="449" t="str">
        <f t="shared" ca="1" si="81"/>
        <v/>
      </c>
      <c r="IQ9" s="449" t="str">
        <f ca="1">IF((IP9&lt;&gt;""),IF(OR($F9&lt;&gt;$G9,PrSettings!$M$4="●"),(($F9-$G9)=(IM9-IN9))*1,0),"")</f>
        <v/>
      </c>
      <c r="IR9" s="449" t="str">
        <f t="shared" ca="1" si="82"/>
        <v/>
      </c>
      <c r="IS9" s="449" t="str">
        <f ca="1">IF(IP9&lt;&gt;"",IF(ABS($F9-$G9)&gt;=PrSettings!$M$7,(ABS($F9-$G9-IM9+IN9)&lt;=1)*1,IF(AND(IP9,$F9=$G9,$F9&gt;=PrSettings!$M$6),(ABS(IM9-$F9)&lt;=1)*1,IF(AND(ABS($F9-$G9-IM9+IN9)&lt;=1,$F9+$G9&gt;=PrSettings!$M$8),(ABS(IM9-$F9)&lt;=1)*(ABS(IN9-$G9)&lt;=1)*1,""))),"")</f>
        <v/>
      </c>
      <c r="IT9" s="456"/>
      <c r="IV9" s="447">
        <f t="shared" ca="1" si="19"/>
        <v>13</v>
      </c>
      <c r="IW9" s="448" t="str">
        <f ca="1">GrpA!$B$7</f>
        <v>Scotland</v>
      </c>
      <c r="IX9" s="449">
        <f t="shared" ca="1" si="83"/>
        <v>20</v>
      </c>
      <c r="IY9" s="448" t="str">
        <f ca="1">GrpA!$D$7</f>
        <v>Switzerland</v>
      </c>
      <c r="IZ9" s="452"/>
      <c r="JA9" s="452"/>
      <c r="JB9" s="455"/>
      <c r="JC9" s="449" t="str">
        <f t="shared" ca="1" si="84"/>
        <v/>
      </c>
      <c r="JD9" s="449" t="str">
        <f ca="1">IF((JC9&lt;&gt;""),IF(OR($F9&lt;&gt;$G9,PrSettings!$M$4="●"),(($F9-$G9)=(IZ9-JA9))*1,0),"")</f>
        <v/>
      </c>
      <c r="JE9" s="449" t="str">
        <f t="shared" ca="1" si="85"/>
        <v/>
      </c>
      <c r="JF9" s="449" t="str">
        <f ca="1">IF(JC9&lt;&gt;"",IF(ABS($F9-$G9)&gt;=PrSettings!$M$7,(ABS($F9-$G9-IZ9+JA9)&lt;=1)*1,IF(AND(JC9,$F9=$G9,$F9&gt;=PrSettings!$M$6),(ABS(IZ9-$F9)&lt;=1)*1,IF(AND(ABS($F9-$G9-IZ9+JA9)&lt;=1,$F9+$G9&gt;=PrSettings!$M$8),(ABS(IZ9-$F9)&lt;=1)*(ABS(JA9-$G9)&lt;=1)*1,""))),"")</f>
        <v/>
      </c>
      <c r="JG9" s="456"/>
      <c r="JI9" s="447">
        <f t="shared" ca="1" si="20"/>
        <v>13</v>
      </c>
      <c r="JJ9" s="448" t="str">
        <f ca="1">GrpA!$B$7</f>
        <v>Scotland</v>
      </c>
      <c r="JK9" s="449">
        <f t="shared" ca="1" si="86"/>
        <v>20</v>
      </c>
      <c r="JL9" s="448" t="str">
        <f ca="1">GrpA!$D$7</f>
        <v>Switzerland</v>
      </c>
      <c r="JM9" s="452"/>
      <c r="JN9" s="452"/>
      <c r="JO9" s="455"/>
      <c r="JP9" s="449" t="str">
        <f t="shared" ca="1" si="87"/>
        <v/>
      </c>
      <c r="JQ9" s="449" t="str">
        <f ca="1">IF((JP9&lt;&gt;""),IF(OR($F9&lt;&gt;$G9,PrSettings!$M$4="●"),(($F9-$G9)=(JM9-JN9))*1,0),"")</f>
        <v/>
      </c>
      <c r="JR9" s="449" t="str">
        <f t="shared" ca="1" si="88"/>
        <v/>
      </c>
      <c r="JS9" s="449" t="str">
        <f ca="1">IF(JP9&lt;&gt;"",IF(ABS($F9-$G9)&gt;=PrSettings!$M$7,(ABS($F9-$G9-JM9+JN9)&lt;=1)*1,IF(AND(JP9,$F9=$G9,$F9&gt;=PrSettings!$M$6),(ABS(JM9-$F9)&lt;=1)*1,IF(AND(ABS($F9-$G9-JM9+JN9)&lt;=1,$F9+$G9&gt;=PrSettings!$M$8),(ABS(JM9-$F9)&lt;=1)*(ABS(JN9-$G9)&lt;=1)*1,""))),"")</f>
        <v/>
      </c>
      <c r="JT9" s="456"/>
      <c r="JV9" s="447">
        <f t="shared" ca="1" si="21"/>
        <v>13</v>
      </c>
      <c r="JW9" s="448" t="str">
        <f ca="1">GrpA!$B$7</f>
        <v>Scotland</v>
      </c>
      <c r="JX9" s="449">
        <f t="shared" ca="1" si="89"/>
        <v>20</v>
      </c>
      <c r="JY9" s="448" t="str">
        <f ca="1">GrpA!$D$7</f>
        <v>Switzerland</v>
      </c>
      <c r="JZ9" s="452"/>
      <c r="KA9" s="452"/>
      <c r="KB9" s="455"/>
      <c r="KC9" s="449" t="str">
        <f t="shared" ca="1" si="90"/>
        <v/>
      </c>
      <c r="KD9" s="449" t="str">
        <f ca="1">IF((KC9&lt;&gt;""),IF(OR($F9&lt;&gt;$G9,PrSettings!$M$4="●"),(($F9-$G9)=(JZ9-KA9))*1,0),"")</f>
        <v/>
      </c>
      <c r="KE9" s="449" t="str">
        <f t="shared" ca="1" si="91"/>
        <v/>
      </c>
      <c r="KF9" s="449" t="str">
        <f ca="1">IF(KC9&lt;&gt;"",IF(ABS($F9-$G9)&gt;=PrSettings!$M$7,(ABS($F9-$G9-JZ9+KA9)&lt;=1)*1,IF(AND(KC9,$F9=$G9,$F9&gt;=PrSettings!$M$6),(ABS(JZ9-$F9)&lt;=1)*1,IF(AND(ABS($F9-$G9-JZ9+KA9)&lt;=1,$F9+$G9&gt;=PrSettings!$M$8),(ABS(JZ9-$F9)&lt;=1)*(ABS(KA9-$G9)&lt;=1)*1,""))),"")</f>
        <v/>
      </c>
      <c r="KG9" s="456"/>
      <c r="KI9" s="447">
        <f t="shared" ca="1" si="22"/>
        <v>13</v>
      </c>
      <c r="KJ9" s="448" t="str">
        <f ca="1">GrpA!$B$7</f>
        <v>Scotland</v>
      </c>
      <c r="KK9" s="449">
        <f t="shared" ca="1" si="92"/>
        <v>20</v>
      </c>
      <c r="KL9" s="448" t="str">
        <f ca="1">GrpA!$D$7</f>
        <v>Switzerland</v>
      </c>
      <c r="KM9" s="452"/>
      <c r="KN9" s="452"/>
      <c r="KO9" s="455"/>
      <c r="KP9" s="449" t="str">
        <f t="shared" ca="1" si="93"/>
        <v/>
      </c>
      <c r="KQ9" s="449" t="str">
        <f ca="1">IF((KP9&lt;&gt;""),IF(OR($F9&lt;&gt;$G9,PrSettings!$M$4="●"),(($F9-$G9)=(KM9-KN9))*1,0),"")</f>
        <v/>
      </c>
      <c r="KR9" s="449" t="str">
        <f t="shared" ca="1" si="94"/>
        <v/>
      </c>
      <c r="KS9" s="449" t="str">
        <f ca="1">IF(KP9&lt;&gt;"",IF(ABS($F9-$G9)&gt;=PrSettings!$M$7,(ABS($F9-$G9-KM9+KN9)&lt;=1)*1,IF(AND(KP9,$F9=$G9,$F9&gt;=PrSettings!$M$6),(ABS(KM9-$F9)&lt;=1)*1,IF(AND(ABS($F9-$G9-KM9+KN9)&lt;=1,$F9+$G9&gt;=PrSettings!$M$8),(ABS(KM9-$F9)&lt;=1)*(ABS(KN9-$G9)&lt;=1)*1,""))),"")</f>
        <v/>
      </c>
      <c r="KT9" s="456"/>
      <c r="KV9" s="447">
        <f t="shared" ca="1" si="23"/>
        <v>13</v>
      </c>
      <c r="KW9" s="448" t="str">
        <f ca="1">GrpA!$B$7</f>
        <v>Scotland</v>
      </c>
      <c r="KX9" s="449">
        <f t="shared" ca="1" si="95"/>
        <v>20</v>
      </c>
      <c r="KY9" s="448" t="str">
        <f ca="1">GrpA!$D$7</f>
        <v>Switzerland</v>
      </c>
      <c r="KZ9" s="452"/>
      <c r="LA9" s="452"/>
      <c r="LB9" s="455"/>
      <c r="LC9" s="449" t="str">
        <f t="shared" ca="1" si="96"/>
        <v/>
      </c>
      <c r="LD9" s="449" t="str">
        <f ca="1">IF((LC9&lt;&gt;""),IF(OR($F9&lt;&gt;$G9,PrSettings!$M$4="●"),(($F9-$G9)=(KZ9-LA9))*1,0),"")</f>
        <v/>
      </c>
      <c r="LE9" s="449" t="str">
        <f t="shared" ca="1" si="97"/>
        <v/>
      </c>
      <c r="LF9" s="449" t="str">
        <f ca="1">IF(LC9&lt;&gt;"",IF(ABS($F9-$G9)&gt;=PrSettings!$M$7,(ABS($F9-$G9-KZ9+LA9)&lt;=1)*1,IF(AND(LC9,$F9=$G9,$F9&gt;=PrSettings!$M$6),(ABS(KZ9-$F9)&lt;=1)*1,IF(AND(ABS($F9-$G9-KZ9+LA9)&lt;=1,$F9+$G9&gt;=PrSettings!$M$8),(ABS(KZ9-$F9)&lt;=1)*(ABS(LA9-$G9)&lt;=1)*1,""))),"")</f>
        <v/>
      </c>
      <c r="LG9" s="456"/>
      <c r="LI9" s="447">
        <f t="shared" ca="1" si="24"/>
        <v>13</v>
      </c>
      <c r="LJ9" s="448" t="str">
        <f ca="1">GrpA!$B$7</f>
        <v>Scotland</v>
      </c>
      <c r="LK9" s="449">
        <f t="shared" ca="1" si="98"/>
        <v>20</v>
      </c>
      <c r="LL9" s="448" t="str">
        <f ca="1">GrpA!$D$7</f>
        <v>Switzerland</v>
      </c>
      <c r="LM9" s="452"/>
      <c r="LN9" s="452"/>
      <c r="LO9" s="455"/>
      <c r="LP9" s="449" t="str">
        <f t="shared" ca="1" si="99"/>
        <v/>
      </c>
      <c r="LQ9" s="449" t="str">
        <f ca="1">IF((LP9&lt;&gt;""),IF(OR($F9&lt;&gt;$G9,PrSettings!$M$4="●"),(($F9-$G9)=(LM9-LN9))*1,0),"")</f>
        <v/>
      </c>
      <c r="LR9" s="449" t="str">
        <f t="shared" ca="1" si="100"/>
        <v/>
      </c>
      <c r="LS9" s="449" t="str">
        <f ca="1">IF(LP9&lt;&gt;"",IF(ABS($F9-$G9)&gt;=PrSettings!$M$7,(ABS($F9-$G9-LM9+LN9)&lt;=1)*1,IF(AND(LP9,$F9=$G9,$F9&gt;=PrSettings!$M$6),(ABS(LM9-$F9)&lt;=1)*1,IF(AND(ABS($F9-$G9-LM9+LN9)&lt;=1,$F9+$G9&gt;=PrSettings!$M$8),(ABS(LM9-$F9)&lt;=1)*(ABS(LN9-$G9)&lt;=1)*1,""))),"")</f>
        <v/>
      </c>
      <c r="LT9" s="456"/>
      <c r="LV9" s="447">
        <f t="shared" ca="1" si="25"/>
        <v>13</v>
      </c>
      <c r="LW9" s="448" t="str">
        <f ca="1">GrpA!$B$7</f>
        <v>Scotland</v>
      </c>
      <c r="LX9" s="449">
        <f t="shared" ca="1" si="101"/>
        <v>20</v>
      </c>
      <c r="LY9" s="448" t="str">
        <f ca="1">GrpA!$D$7</f>
        <v>Switzerland</v>
      </c>
      <c r="LZ9" s="452"/>
      <c r="MA9" s="452"/>
      <c r="MB9" s="455"/>
      <c r="MC9" s="449" t="str">
        <f t="shared" ca="1" si="102"/>
        <v/>
      </c>
      <c r="MD9" s="449" t="str">
        <f ca="1">IF((MC9&lt;&gt;""),IF(OR($F9&lt;&gt;$G9,PrSettings!$M$4="●"),(($F9-$G9)=(LZ9-MA9))*1,0),"")</f>
        <v/>
      </c>
      <c r="ME9" s="449" t="str">
        <f t="shared" ca="1" si="103"/>
        <v/>
      </c>
      <c r="MF9" s="449" t="str">
        <f ca="1">IF(MC9&lt;&gt;"",IF(ABS($F9-$G9)&gt;=PrSettings!$M$7,(ABS($F9-$G9-LZ9+MA9)&lt;=1)*1,IF(AND(MC9,$F9=$G9,$F9&gt;=PrSettings!$M$6),(ABS(LZ9-$F9)&lt;=1)*1,IF(AND(ABS($F9-$G9-LZ9+MA9)&lt;=1,$F9+$G9&gt;=PrSettings!$M$8),(ABS(LZ9-$F9)&lt;=1)*(ABS(MA9-$G9)&lt;=1)*1,""))),"")</f>
        <v/>
      </c>
      <c r="MG9" s="456"/>
    </row>
    <row r="10" spans="1:345" x14ac:dyDescent="0.25">
      <c r="B10" s="447">
        <f ca="1">INDEX(Groups!$C$7:$C$35,MATCH(C10,Groups!$D$7:$D$35,0))</f>
        <v>20</v>
      </c>
      <c r="C10" s="448" t="str">
        <f ca="1">GrpA!$B$8</f>
        <v>Switzerland</v>
      </c>
      <c r="D10" s="449">
        <f ca="1">INDEX(Groups!$C$7:$C$35,MATCH(E10,Groups!$D$7:$D$35,0))</f>
        <v>54</v>
      </c>
      <c r="E10" s="448" t="str">
        <f ca="1">GrpA!$D$8</f>
        <v>Germany</v>
      </c>
      <c r="F10" s="450" t="str">
        <f ca="1">GrpA!$E$8</f>
        <v/>
      </c>
      <c r="G10" s="451" t="str">
        <f ca="1">GrpA!$G$8</f>
        <v/>
      </c>
      <c r="I10" s="447">
        <f t="shared" ca="1" si="0"/>
        <v>20</v>
      </c>
      <c r="J10" s="448" t="str">
        <f ca="1">GrpA!$B$8</f>
        <v>Switzerland</v>
      </c>
      <c r="K10" s="449">
        <f t="shared" ca="1" si="26"/>
        <v>54</v>
      </c>
      <c r="L10" s="448" t="str">
        <f ca="1">GrpA!$D$8</f>
        <v>Germany</v>
      </c>
      <c r="M10" s="452"/>
      <c r="N10" s="452"/>
      <c r="O10" s="455"/>
      <c r="P10" s="449" t="str">
        <f t="shared" ca="1" si="27"/>
        <v/>
      </c>
      <c r="Q10" s="449" t="str">
        <f ca="1">IF((P10&lt;&gt;""),IF(OR($F10&lt;&gt;$G10,PrSettings!$M$4="●"),(($F10-$G10)=(M10-N10))*1,0),"")</f>
        <v/>
      </c>
      <c r="R10" s="449" t="str">
        <f t="shared" ca="1" si="28"/>
        <v/>
      </c>
      <c r="S10" s="449" t="str">
        <f ca="1">IF(P10&lt;&gt;"",IF(ABS($F10-$G10)&gt;=PrSettings!$M$7,(ABS($F10-$G10-M10+N10)&lt;=1)*1,IF(AND(P10,$F10=$G10,$F10&gt;=PrSettings!$M$6),(ABS(M10-$F10)&lt;=1)*1,IF(AND(ABS($F10-$G10-M10+N10)&lt;=1,$F10+$G10&gt;=PrSettings!$M$8),(ABS(M10-$F10)&lt;=1)*(ABS(N10-$G10)&lt;=1)*1,""))),"")</f>
        <v/>
      </c>
      <c r="T10" s="456"/>
      <c r="V10" s="447">
        <f t="shared" ca="1" si="1"/>
        <v>20</v>
      </c>
      <c r="W10" s="448" t="str">
        <f ca="1">GrpA!$B$8</f>
        <v>Switzerland</v>
      </c>
      <c r="X10" s="449">
        <f t="shared" ca="1" si="29"/>
        <v>54</v>
      </c>
      <c r="Y10" s="448" t="str">
        <f ca="1">GrpA!$D$8</f>
        <v>Germany</v>
      </c>
      <c r="Z10" s="452"/>
      <c r="AA10" s="452"/>
      <c r="AB10" s="455"/>
      <c r="AC10" s="449" t="str">
        <f t="shared" ca="1" si="30"/>
        <v/>
      </c>
      <c r="AD10" s="449" t="str">
        <f ca="1">IF((AC10&lt;&gt;""),IF(OR($F10&lt;&gt;$G10,PrSettings!$M$4="●"),(($F10-$G10)=(Z10-AA10))*1,0),"")</f>
        <v/>
      </c>
      <c r="AE10" s="449" t="str">
        <f t="shared" ca="1" si="31"/>
        <v/>
      </c>
      <c r="AF10" s="449" t="str">
        <f ca="1">IF(AC10&lt;&gt;"",IF(ABS($F10-$G10)&gt;=PrSettings!$M$7,(ABS($F10-$G10-Z10+AA10)&lt;=1)*1,IF(AND(AC10,$F10=$G10,$F10&gt;=PrSettings!$M$6),(ABS(Z10-$F10)&lt;=1)*1,IF(AND(ABS($F10-$G10-Z10+AA10)&lt;=1,$F10+$G10&gt;=PrSettings!$M$8),(ABS(Z10-$F10)&lt;=1)*(ABS(AA10-$G10)&lt;=1)*1,""))),"")</f>
        <v/>
      </c>
      <c r="AG10" s="456"/>
      <c r="AI10" s="447">
        <f t="shared" ca="1" si="2"/>
        <v>20</v>
      </c>
      <c r="AJ10" s="448" t="str">
        <f ca="1">GrpA!$B$8</f>
        <v>Switzerland</v>
      </c>
      <c r="AK10" s="449">
        <f t="shared" ca="1" si="32"/>
        <v>54</v>
      </c>
      <c r="AL10" s="448" t="str">
        <f ca="1">GrpA!$D$8</f>
        <v>Germany</v>
      </c>
      <c r="AM10" s="452"/>
      <c r="AN10" s="452"/>
      <c r="AO10" s="455"/>
      <c r="AP10" s="449" t="str">
        <f t="shared" ca="1" si="33"/>
        <v/>
      </c>
      <c r="AQ10" s="449" t="str">
        <f ca="1">IF((AP10&lt;&gt;""),IF(OR($F10&lt;&gt;$G10,PrSettings!$M$4="●"),(($F10-$G10)=(AM10-AN10))*1,0),"")</f>
        <v/>
      </c>
      <c r="AR10" s="449" t="str">
        <f t="shared" ca="1" si="34"/>
        <v/>
      </c>
      <c r="AS10" s="449" t="str">
        <f ca="1">IF(AP10&lt;&gt;"",IF(ABS($F10-$G10)&gt;=PrSettings!$M$7,(ABS($F10-$G10-AM10+AN10)&lt;=1)*1,IF(AND(AP10,$F10=$G10,$F10&gt;=PrSettings!$M$6),(ABS(AM10-$F10)&lt;=1)*1,IF(AND(ABS($F10-$G10-AM10+AN10)&lt;=1,$F10+$G10&gt;=PrSettings!$M$8),(ABS(AM10-$F10)&lt;=1)*(ABS(AN10-$G10)&lt;=1)*1,""))),"")</f>
        <v/>
      </c>
      <c r="AT10" s="456"/>
      <c r="AV10" s="447">
        <f t="shared" ca="1" si="3"/>
        <v>20</v>
      </c>
      <c r="AW10" s="448" t="str">
        <f ca="1">GrpA!$B$8</f>
        <v>Switzerland</v>
      </c>
      <c r="AX10" s="449">
        <f t="shared" ca="1" si="35"/>
        <v>54</v>
      </c>
      <c r="AY10" s="448" t="str">
        <f ca="1">GrpA!$D$8</f>
        <v>Germany</v>
      </c>
      <c r="AZ10" s="452"/>
      <c r="BA10" s="452"/>
      <c r="BB10" s="455"/>
      <c r="BC10" s="449" t="str">
        <f t="shared" ca="1" si="36"/>
        <v/>
      </c>
      <c r="BD10" s="449" t="str">
        <f ca="1">IF((BC10&lt;&gt;""),IF(OR($F10&lt;&gt;$G10,PrSettings!$M$4="●"),(($F10-$G10)=(AZ10-BA10))*1,0),"")</f>
        <v/>
      </c>
      <c r="BE10" s="449" t="str">
        <f t="shared" ca="1" si="37"/>
        <v/>
      </c>
      <c r="BF10" s="449" t="str">
        <f ca="1">IF(BC10&lt;&gt;"",IF(ABS($F10-$G10)&gt;=PrSettings!$M$7,(ABS($F10-$G10-AZ10+BA10)&lt;=1)*1,IF(AND(BC10,$F10=$G10,$F10&gt;=PrSettings!$M$6),(ABS(AZ10-$F10)&lt;=1)*1,IF(AND(ABS($F10-$G10-AZ10+BA10)&lt;=1,$F10+$G10&gt;=PrSettings!$M$8),(ABS(AZ10-$F10)&lt;=1)*(ABS(BA10-$G10)&lt;=1)*1,""))),"")</f>
        <v/>
      </c>
      <c r="BG10" s="456"/>
      <c r="BI10" s="447">
        <f t="shared" ca="1" si="4"/>
        <v>20</v>
      </c>
      <c r="BJ10" s="448" t="str">
        <f ca="1">GrpA!$B$8</f>
        <v>Switzerland</v>
      </c>
      <c r="BK10" s="449">
        <f t="shared" ca="1" si="38"/>
        <v>54</v>
      </c>
      <c r="BL10" s="448" t="str">
        <f ca="1">GrpA!$D$8</f>
        <v>Germany</v>
      </c>
      <c r="BM10" s="452"/>
      <c r="BN10" s="452"/>
      <c r="BO10" s="455"/>
      <c r="BP10" s="449" t="str">
        <f t="shared" ca="1" si="39"/>
        <v/>
      </c>
      <c r="BQ10" s="449" t="str">
        <f ca="1">IF((BP10&lt;&gt;""),IF(OR($F10&lt;&gt;$G10,PrSettings!$M$4="●"),(($F10-$G10)=(BM10-BN10))*1,0),"")</f>
        <v/>
      </c>
      <c r="BR10" s="449" t="str">
        <f t="shared" ca="1" si="40"/>
        <v/>
      </c>
      <c r="BS10" s="449" t="str">
        <f ca="1">IF(BP10&lt;&gt;"",IF(ABS($F10-$G10)&gt;=PrSettings!$M$7,(ABS($F10-$G10-BM10+BN10)&lt;=1)*1,IF(AND(BP10,$F10=$G10,$F10&gt;=PrSettings!$M$6),(ABS(BM10-$F10)&lt;=1)*1,IF(AND(ABS($F10-$G10-BM10+BN10)&lt;=1,$F10+$G10&gt;=PrSettings!$M$8),(ABS(BM10-$F10)&lt;=1)*(ABS(BN10-$G10)&lt;=1)*1,""))),"")</f>
        <v/>
      </c>
      <c r="BT10" s="456"/>
      <c r="BV10" s="447">
        <f t="shared" ca="1" si="5"/>
        <v>20</v>
      </c>
      <c r="BW10" s="448" t="str">
        <f ca="1">GrpA!$B$8</f>
        <v>Switzerland</v>
      </c>
      <c r="BX10" s="449">
        <f t="shared" ca="1" si="41"/>
        <v>54</v>
      </c>
      <c r="BY10" s="448" t="str">
        <f ca="1">GrpA!$D$8</f>
        <v>Germany</v>
      </c>
      <c r="BZ10" s="452"/>
      <c r="CA10" s="452"/>
      <c r="CB10" s="455"/>
      <c r="CC10" s="449" t="str">
        <f t="shared" ca="1" si="42"/>
        <v/>
      </c>
      <c r="CD10" s="449" t="str">
        <f ca="1">IF((CC10&lt;&gt;""),IF(OR($F10&lt;&gt;$G10,PrSettings!$M$4="●"),(($F10-$G10)=(BZ10-CA10))*1,0),"")</f>
        <v/>
      </c>
      <c r="CE10" s="449" t="str">
        <f t="shared" ca="1" si="43"/>
        <v/>
      </c>
      <c r="CF10" s="449" t="str">
        <f ca="1">IF(CC10&lt;&gt;"",IF(ABS($F10-$G10)&gt;=PrSettings!$M$7,(ABS($F10-$G10-BZ10+CA10)&lt;=1)*1,IF(AND(CC10,$F10=$G10,$F10&gt;=PrSettings!$M$6),(ABS(BZ10-$F10)&lt;=1)*1,IF(AND(ABS($F10-$G10-BZ10+CA10)&lt;=1,$F10+$G10&gt;=PrSettings!$M$8),(ABS(BZ10-$F10)&lt;=1)*(ABS(CA10-$G10)&lt;=1)*1,""))),"")</f>
        <v/>
      </c>
      <c r="CG10" s="456"/>
      <c r="CI10" s="447">
        <f t="shared" ca="1" si="6"/>
        <v>20</v>
      </c>
      <c r="CJ10" s="448" t="str">
        <f ca="1">GrpA!$B$8</f>
        <v>Switzerland</v>
      </c>
      <c r="CK10" s="449">
        <f t="shared" ca="1" si="44"/>
        <v>54</v>
      </c>
      <c r="CL10" s="448" t="str">
        <f ca="1">GrpA!$D$8</f>
        <v>Germany</v>
      </c>
      <c r="CM10" s="452"/>
      <c r="CN10" s="452"/>
      <c r="CO10" s="455"/>
      <c r="CP10" s="449" t="str">
        <f t="shared" ca="1" si="45"/>
        <v/>
      </c>
      <c r="CQ10" s="449" t="str">
        <f ca="1">IF((CP10&lt;&gt;""),IF(OR($F10&lt;&gt;$G10,PrSettings!$M$4="●"),(($F10-$G10)=(CM10-CN10))*1,0),"")</f>
        <v/>
      </c>
      <c r="CR10" s="449" t="str">
        <f t="shared" ca="1" si="46"/>
        <v/>
      </c>
      <c r="CS10" s="449" t="str">
        <f ca="1">IF(CP10&lt;&gt;"",IF(ABS($F10-$G10)&gt;=PrSettings!$M$7,(ABS($F10-$G10-CM10+CN10)&lt;=1)*1,IF(AND(CP10,$F10=$G10,$F10&gt;=PrSettings!$M$6),(ABS(CM10-$F10)&lt;=1)*1,IF(AND(ABS($F10-$G10-CM10+CN10)&lt;=1,$F10+$G10&gt;=PrSettings!$M$8),(ABS(CM10-$F10)&lt;=1)*(ABS(CN10-$G10)&lt;=1)*1,""))),"")</f>
        <v/>
      </c>
      <c r="CT10" s="456"/>
      <c r="CV10" s="447">
        <f t="shared" ca="1" si="7"/>
        <v>20</v>
      </c>
      <c r="CW10" s="448" t="str">
        <f ca="1">GrpA!$B$8</f>
        <v>Switzerland</v>
      </c>
      <c r="CX10" s="449">
        <f t="shared" ca="1" si="47"/>
        <v>54</v>
      </c>
      <c r="CY10" s="448" t="str">
        <f ca="1">GrpA!$D$8</f>
        <v>Germany</v>
      </c>
      <c r="CZ10" s="452"/>
      <c r="DA10" s="452"/>
      <c r="DB10" s="455"/>
      <c r="DC10" s="449" t="str">
        <f t="shared" ca="1" si="48"/>
        <v/>
      </c>
      <c r="DD10" s="449" t="str">
        <f ca="1">IF((DC10&lt;&gt;""),IF(OR($F10&lt;&gt;$G10,PrSettings!$M$4="●"),(($F10-$G10)=(CZ10-DA10))*1,0),"")</f>
        <v/>
      </c>
      <c r="DE10" s="449" t="str">
        <f t="shared" ca="1" si="49"/>
        <v/>
      </c>
      <c r="DF10" s="449" t="str">
        <f ca="1">IF(DC10&lt;&gt;"",IF(ABS($F10-$G10)&gt;=PrSettings!$M$7,(ABS($F10-$G10-CZ10+DA10)&lt;=1)*1,IF(AND(DC10,$F10=$G10,$F10&gt;=PrSettings!$M$6),(ABS(CZ10-$F10)&lt;=1)*1,IF(AND(ABS($F10-$G10-CZ10+DA10)&lt;=1,$F10+$G10&gt;=PrSettings!$M$8),(ABS(CZ10-$F10)&lt;=1)*(ABS(DA10-$G10)&lt;=1)*1,""))),"")</f>
        <v/>
      </c>
      <c r="DG10" s="456"/>
      <c r="DI10" s="447">
        <f t="shared" ca="1" si="8"/>
        <v>20</v>
      </c>
      <c r="DJ10" s="448" t="str">
        <f ca="1">GrpA!$B$8</f>
        <v>Switzerland</v>
      </c>
      <c r="DK10" s="449">
        <f t="shared" ca="1" si="50"/>
        <v>54</v>
      </c>
      <c r="DL10" s="448" t="str">
        <f ca="1">GrpA!$D$8</f>
        <v>Germany</v>
      </c>
      <c r="DM10" s="452"/>
      <c r="DN10" s="452"/>
      <c r="DO10" s="455"/>
      <c r="DP10" s="449" t="str">
        <f t="shared" ca="1" si="51"/>
        <v/>
      </c>
      <c r="DQ10" s="449" t="str">
        <f ca="1">IF((DP10&lt;&gt;""),IF(OR($F10&lt;&gt;$G10,PrSettings!$M$4="●"),(($F10-$G10)=(DM10-DN10))*1,0),"")</f>
        <v/>
      </c>
      <c r="DR10" s="449" t="str">
        <f t="shared" ca="1" si="52"/>
        <v/>
      </c>
      <c r="DS10" s="449" t="str">
        <f ca="1">IF(DP10&lt;&gt;"",IF(ABS($F10-$G10)&gt;=PrSettings!$M$7,(ABS($F10-$G10-DM10+DN10)&lt;=1)*1,IF(AND(DP10,$F10=$G10,$F10&gt;=PrSettings!$M$6),(ABS(DM10-$F10)&lt;=1)*1,IF(AND(ABS($F10-$G10-DM10+DN10)&lt;=1,$F10+$G10&gt;=PrSettings!$M$8),(ABS(DM10-$F10)&lt;=1)*(ABS(DN10-$G10)&lt;=1)*1,""))),"")</f>
        <v/>
      </c>
      <c r="DT10" s="456"/>
      <c r="DV10" s="447">
        <f t="shared" ca="1" si="9"/>
        <v>20</v>
      </c>
      <c r="DW10" s="448" t="str">
        <f ca="1">GrpA!$B$8</f>
        <v>Switzerland</v>
      </c>
      <c r="DX10" s="449">
        <f t="shared" ca="1" si="53"/>
        <v>54</v>
      </c>
      <c r="DY10" s="448" t="str">
        <f ca="1">GrpA!$D$8</f>
        <v>Germany</v>
      </c>
      <c r="DZ10" s="452"/>
      <c r="EA10" s="452"/>
      <c r="EB10" s="455"/>
      <c r="EC10" s="449" t="str">
        <f t="shared" ca="1" si="54"/>
        <v/>
      </c>
      <c r="ED10" s="449" t="str">
        <f ca="1">IF((EC10&lt;&gt;""),IF(OR($F10&lt;&gt;$G10,PrSettings!$M$4="●"),(($F10-$G10)=(DZ10-EA10))*1,0),"")</f>
        <v/>
      </c>
      <c r="EE10" s="449" t="str">
        <f t="shared" ca="1" si="55"/>
        <v/>
      </c>
      <c r="EF10" s="449" t="str">
        <f ca="1">IF(EC10&lt;&gt;"",IF(ABS($F10-$G10)&gt;=PrSettings!$M$7,(ABS($F10-$G10-DZ10+EA10)&lt;=1)*1,IF(AND(EC10,$F10=$G10,$F10&gt;=PrSettings!$M$6),(ABS(DZ10-$F10)&lt;=1)*1,IF(AND(ABS($F10-$G10-DZ10+EA10)&lt;=1,$F10+$G10&gt;=PrSettings!$M$8),(ABS(DZ10-$F10)&lt;=1)*(ABS(EA10-$G10)&lt;=1)*1,""))),"")</f>
        <v/>
      </c>
      <c r="EG10" s="456"/>
      <c r="EI10" s="447">
        <f t="shared" ca="1" si="10"/>
        <v>20</v>
      </c>
      <c r="EJ10" s="448" t="str">
        <f ca="1">GrpA!$B$8</f>
        <v>Switzerland</v>
      </c>
      <c r="EK10" s="449">
        <f t="shared" ca="1" si="56"/>
        <v>54</v>
      </c>
      <c r="EL10" s="448" t="str">
        <f ca="1">GrpA!$D$8</f>
        <v>Germany</v>
      </c>
      <c r="EM10" s="452"/>
      <c r="EN10" s="452"/>
      <c r="EO10" s="455"/>
      <c r="EP10" s="449" t="str">
        <f t="shared" ca="1" si="57"/>
        <v/>
      </c>
      <c r="EQ10" s="449" t="str">
        <f ca="1">IF((EP10&lt;&gt;""),IF(OR($F10&lt;&gt;$G10,PrSettings!$M$4="●"),(($F10-$G10)=(EM10-EN10))*1,0),"")</f>
        <v/>
      </c>
      <c r="ER10" s="449" t="str">
        <f t="shared" ca="1" si="58"/>
        <v/>
      </c>
      <c r="ES10" s="449" t="str">
        <f ca="1">IF(EP10&lt;&gt;"",IF(ABS($F10-$G10)&gt;=PrSettings!$M$7,(ABS($F10-$G10-EM10+EN10)&lt;=1)*1,IF(AND(EP10,$F10=$G10,$F10&gt;=PrSettings!$M$6),(ABS(EM10-$F10)&lt;=1)*1,IF(AND(ABS($F10-$G10-EM10+EN10)&lt;=1,$F10+$G10&gt;=PrSettings!$M$8),(ABS(EM10-$F10)&lt;=1)*(ABS(EN10-$G10)&lt;=1)*1,""))),"")</f>
        <v/>
      </c>
      <c r="ET10" s="456"/>
      <c r="EV10" s="447">
        <f t="shared" ca="1" si="11"/>
        <v>20</v>
      </c>
      <c r="EW10" s="448" t="str">
        <f ca="1">GrpA!$B$8</f>
        <v>Switzerland</v>
      </c>
      <c r="EX10" s="449">
        <f t="shared" ca="1" si="59"/>
        <v>54</v>
      </c>
      <c r="EY10" s="448" t="str">
        <f ca="1">GrpA!$D$8</f>
        <v>Germany</v>
      </c>
      <c r="EZ10" s="452"/>
      <c r="FA10" s="452"/>
      <c r="FB10" s="455"/>
      <c r="FC10" s="449" t="str">
        <f t="shared" ca="1" si="60"/>
        <v/>
      </c>
      <c r="FD10" s="449" t="str">
        <f ca="1">IF((FC10&lt;&gt;""),IF(OR($F10&lt;&gt;$G10,PrSettings!$M$4="●"),(($F10-$G10)=(EZ10-FA10))*1,0),"")</f>
        <v/>
      </c>
      <c r="FE10" s="449" t="str">
        <f t="shared" ca="1" si="61"/>
        <v/>
      </c>
      <c r="FF10" s="449" t="str">
        <f ca="1">IF(FC10&lt;&gt;"",IF(ABS($F10-$G10)&gt;=PrSettings!$M$7,(ABS($F10-$G10-EZ10+FA10)&lt;=1)*1,IF(AND(FC10,$F10=$G10,$F10&gt;=PrSettings!$M$6),(ABS(EZ10-$F10)&lt;=1)*1,IF(AND(ABS($F10-$G10-EZ10+FA10)&lt;=1,$F10+$G10&gt;=PrSettings!$M$8),(ABS(EZ10-$F10)&lt;=1)*(ABS(FA10-$G10)&lt;=1)*1,""))),"")</f>
        <v/>
      </c>
      <c r="FG10" s="456"/>
      <c r="FI10" s="447">
        <f t="shared" ca="1" si="12"/>
        <v>20</v>
      </c>
      <c r="FJ10" s="448" t="str">
        <f ca="1">GrpA!$B$8</f>
        <v>Switzerland</v>
      </c>
      <c r="FK10" s="449">
        <f t="shared" ca="1" si="62"/>
        <v>54</v>
      </c>
      <c r="FL10" s="448" t="str">
        <f ca="1">GrpA!$D$8</f>
        <v>Germany</v>
      </c>
      <c r="FM10" s="452"/>
      <c r="FN10" s="452"/>
      <c r="FO10" s="455"/>
      <c r="FP10" s="449" t="str">
        <f t="shared" ca="1" si="63"/>
        <v/>
      </c>
      <c r="FQ10" s="449" t="str">
        <f ca="1">IF((FP10&lt;&gt;""),IF(OR($F10&lt;&gt;$G10,PrSettings!$M$4="●"),(($F10-$G10)=(FM10-FN10))*1,0),"")</f>
        <v/>
      </c>
      <c r="FR10" s="449" t="str">
        <f t="shared" ca="1" si="64"/>
        <v/>
      </c>
      <c r="FS10" s="449" t="str">
        <f ca="1">IF(FP10&lt;&gt;"",IF(ABS($F10-$G10)&gt;=PrSettings!$M$7,(ABS($F10-$G10-FM10+FN10)&lt;=1)*1,IF(AND(FP10,$F10=$G10,$F10&gt;=PrSettings!$M$6),(ABS(FM10-$F10)&lt;=1)*1,IF(AND(ABS($F10-$G10-FM10+FN10)&lt;=1,$F10+$G10&gt;=PrSettings!$M$8),(ABS(FM10-$F10)&lt;=1)*(ABS(FN10-$G10)&lt;=1)*1,""))),"")</f>
        <v/>
      </c>
      <c r="FT10" s="456"/>
      <c r="FV10" s="447">
        <f t="shared" ca="1" si="13"/>
        <v>20</v>
      </c>
      <c r="FW10" s="448" t="str">
        <f ca="1">GrpA!$B$8</f>
        <v>Switzerland</v>
      </c>
      <c r="FX10" s="449">
        <f t="shared" ca="1" si="65"/>
        <v>54</v>
      </c>
      <c r="FY10" s="448" t="str">
        <f ca="1">GrpA!$D$8</f>
        <v>Germany</v>
      </c>
      <c r="FZ10" s="452"/>
      <c r="GA10" s="452"/>
      <c r="GB10" s="455"/>
      <c r="GC10" s="449" t="str">
        <f t="shared" ca="1" si="66"/>
        <v/>
      </c>
      <c r="GD10" s="449" t="str">
        <f ca="1">IF((GC10&lt;&gt;""),IF(OR($F10&lt;&gt;$G10,PrSettings!$M$4="●"),(($F10-$G10)=(FZ10-GA10))*1,0),"")</f>
        <v/>
      </c>
      <c r="GE10" s="449" t="str">
        <f t="shared" ca="1" si="67"/>
        <v/>
      </c>
      <c r="GF10" s="449" t="str">
        <f ca="1">IF(GC10&lt;&gt;"",IF(ABS($F10-$G10)&gt;=PrSettings!$M$7,(ABS($F10-$G10-FZ10+GA10)&lt;=1)*1,IF(AND(GC10,$F10=$G10,$F10&gt;=PrSettings!$M$6),(ABS(FZ10-$F10)&lt;=1)*1,IF(AND(ABS($F10-$G10-FZ10+GA10)&lt;=1,$F10+$G10&gt;=PrSettings!$M$8),(ABS(FZ10-$F10)&lt;=1)*(ABS(GA10-$G10)&lt;=1)*1,""))),"")</f>
        <v/>
      </c>
      <c r="GG10" s="456"/>
      <c r="GI10" s="447">
        <f t="shared" ca="1" si="14"/>
        <v>20</v>
      </c>
      <c r="GJ10" s="448" t="str">
        <f ca="1">GrpA!$B$8</f>
        <v>Switzerland</v>
      </c>
      <c r="GK10" s="449">
        <f t="shared" ca="1" si="68"/>
        <v>54</v>
      </c>
      <c r="GL10" s="448" t="str">
        <f ca="1">GrpA!$D$8</f>
        <v>Germany</v>
      </c>
      <c r="GM10" s="452"/>
      <c r="GN10" s="452"/>
      <c r="GO10" s="455"/>
      <c r="GP10" s="449" t="str">
        <f t="shared" ca="1" si="69"/>
        <v/>
      </c>
      <c r="GQ10" s="449" t="str">
        <f ca="1">IF((GP10&lt;&gt;""),IF(OR($F10&lt;&gt;$G10,PrSettings!$M$4="●"),(($F10-$G10)=(GM10-GN10))*1,0),"")</f>
        <v/>
      </c>
      <c r="GR10" s="449" t="str">
        <f t="shared" ca="1" si="70"/>
        <v/>
      </c>
      <c r="GS10" s="449" t="str">
        <f ca="1">IF(GP10&lt;&gt;"",IF(ABS($F10-$G10)&gt;=PrSettings!$M$7,(ABS($F10-$G10-GM10+GN10)&lt;=1)*1,IF(AND(GP10,$F10=$G10,$F10&gt;=PrSettings!$M$6),(ABS(GM10-$F10)&lt;=1)*1,IF(AND(ABS($F10-$G10-GM10+GN10)&lt;=1,$F10+$G10&gt;=PrSettings!$M$8),(ABS(GM10-$F10)&lt;=1)*(ABS(GN10-$G10)&lt;=1)*1,""))),"")</f>
        <v/>
      </c>
      <c r="GT10" s="456"/>
      <c r="GV10" s="447">
        <f t="shared" ca="1" si="15"/>
        <v>20</v>
      </c>
      <c r="GW10" s="448" t="str">
        <f ca="1">GrpA!$B$8</f>
        <v>Switzerland</v>
      </c>
      <c r="GX10" s="449">
        <f t="shared" ca="1" si="71"/>
        <v>54</v>
      </c>
      <c r="GY10" s="448" t="str">
        <f ca="1">GrpA!$D$8</f>
        <v>Germany</v>
      </c>
      <c r="GZ10" s="452"/>
      <c r="HA10" s="452"/>
      <c r="HB10" s="455"/>
      <c r="HC10" s="449" t="str">
        <f t="shared" ca="1" si="72"/>
        <v/>
      </c>
      <c r="HD10" s="449" t="str">
        <f ca="1">IF((HC10&lt;&gt;""),IF(OR($F10&lt;&gt;$G10,PrSettings!$M$4="●"),(($F10-$G10)=(GZ10-HA10))*1,0),"")</f>
        <v/>
      </c>
      <c r="HE10" s="449" t="str">
        <f t="shared" ca="1" si="73"/>
        <v/>
      </c>
      <c r="HF10" s="449" t="str">
        <f ca="1">IF(HC10&lt;&gt;"",IF(ABS($F10-$G10)&gt;=PrSettings!$M$7,(ABS($F10-$G10-GZ10+HA10)&lt;=1)*1,IF(AND(HC10,$F10=$G10,$F10&gt;=PrSettings!$M$6),(ABS(GZ10-$F10)&lt;=1)*1,IF(AND(ABS($F10-$G10-GZ10+HA10)&lt;=1,$F10+$G10&gt;=PrSettings!$M$8),(ABS(GZ10-$F10)&lt;=1)*(ABS(HA10-$G10)&lt;=1)*1,""))),"")</f>
        <v/>
      </c>
      <c r="HG10" s="456"/>
      <c r="HI10" s="447">
        <f t="shared" ca="1" si="16"/>
        <v>20</v>
      </c>
      <c r="HJ10" s="448" t="str">
        <f ca="1">GrpA!$B$8</f>
        <v>Switzerland</v>
      </c>
      <c r="HK10" s="449">
        <f t="shared" ca="1" si="74"/>
        <v>54</v>
      </c>
      <c r="HL10" s="448" t="str">
        <f ca="1">GrpA!$D$8</f>
        <v>Germany</v>
      </c>
      <c r="HM10" s="452"/>
      <c r="HN10" s="452"/>
      <c r="HO10" s="455"/>
      <c r="HP10" s="449" t="str">
        <f t="shared" ca="1" si="75"/>
        <v/>
      </c>
      <c r="HQ10" s="449" t="str">
        <f ca="1">IF((HP10&lt;&gt;""),IF(OR($F10&lt;&gt;$G10,PrSettings!$M$4="●"),(($F10-$G10)=(HM10-HN10))*1,0),"")</f>
        <v/>
      </c>
      <c r="HR10" s="449" t="str">
        <f t="shared" ca="1" si="76"/>
        <v/>
      </c>
      <c r="HS10" s="449" t="str">
        <f ca="1">IF(HP10&lt;&gt;"",IF(ABS($F10-$G10)&gt;=PrSettings!$M$7,(ABS($F10-$G10-HM10+HN10)&lt;=1)*1,IF(AND(HP10,$F10=$G10,$F10&gt;=PrSettings!$M$6),(ABS(HM10-$F10)&lt;=1)*1,IF(AND(ABS($F10-$G10-HM10+HN10)&lt;=1,$F10+$G10&gt;=PrSettings!$M$8),(ABS(HM10-$F10)&lt;=1)*(ABS(HN10-$G10)&lt;=1)*1,""))),"")</f>
        <v/>
      </c>
      <c r="HT10" s="456"/>
      <c r="HV10" s="447">
        <f t="shared" ca="1" si="17"/>
        <v>20</v>
      </c>
      <c r="HW10" s="448" t="str">
        <f ca="1">GrpA!$B$8</f>
        <v>Switzerland</v>
      </c>
      <c r="HX10" s="449">
        <f t="shared" ca="1" si="77"/>
        <v>54</v>
      </c>
      <c r="HY10" s="448" t="str">
        <f ca="1">GrpA!$D$8</f>
        <v>Germany</v>
      </c>
      <c r="HZ10" s="452"/>
      <c r="IA10" s="452"/>
      <c r="IB10" s="455"/>
      <c r="IC10" s="449" t="str">
        <f t="shared" ca="1" si="78"/>
        <v/>
      </c>
      <c r="ID10" s="449" t="str">
        <f ca="1">IF((IC10&lt;&gt;""),IF(OR($F10&lt;&gt;$G10,PrSettings!$M$4="●"),(($F10-$G10)=(HZ10-IA10))*1,0),"")</f>
        <v/>
      </c>
      <c r="IE10" s="449" t="str">
        <f t="shared" ca="1" si="79"/>
        <v/>
      </c>
      <c r="IF10" s="449" t="str">
        <f ca="1">IF(IC10&lt;&gt;"",IF(ABS($F10-$G10)&gt;=PrSettings!$M$7,(ABS($F10-$G10-HZ10+IA10)&lt;=1)*1,IF(AND(IC10,$F10=$G10,$F10&gt;=PrSettings!$M$6),(ABS(HZ10-$F10)&lt;=1)*1,IF(AND(ABS($F10-$G10-HZ10+IA10)&lt;=1,$F10+$G10&gt;=PrSettings!$M$8),(ABS(HZ10-$F10)&lt;=1)*(ABS(IA10-$G10)&lt;=1)*1,""))),"")</f>
        <v/>
      </c>
      <c r="IG10" s="456"/>
      <c r="II10" s="447">
        <f t="shared" ca="1" si="18"/>
        <v>20</v>
      </c>
      <c r="IJ10" s="448" t="str">
        <f ca="1">GrpA!$B$8</f>
        <v>Switzerland</v>
      </c>
      <c r="IK10" s="449">
        <f t="shared" ca="1" si="80"/>
        <v>54</v>
      </c>
      <c r="IL10" s="448" t="str">
        <f ca="1">GrpA!$D$8</f>
        <v>Germany</v>
      </c>
      <c r="IM10" s="452"/>
      <c r="IN10" s="452"/>
      <c r="IO10" s="455"/>
      <c r="IP10" s="449" t="str">
        <f t="shared" ca="1" si="81"/>
        <v/>
      </c>
      <c r="IQ10" s="449" t="str">
        <f ca="1">IF((IP10&lt;&gt;""),IF(OR($F10&lt;&gt;$G10,PrSettings!$M$4="●"),(($F10-$G10)=(IM10-IN10))*1,0),"")</f>
        <v/>
      </c>
      <c r="IR10" s="449" t="str">
        <f t="shared" ca="1" si="82"/>
        <v/>
      </c>
      <c r="IS10" s="449" t="str">
        <f ca="1">IF(IP10&lt;&gt;"",IF(ABS($F10-$G10)&gt;=PrSettings!$M$7,(ABS($F10-$G10-IM10+IN10)&lt;=1)*1,IF(AND(IP10,$F10=$G10,$F10&gt;=PrSettings!$M$6),(ABS(IM10-$F10)&lt;=1)*1,IF(AND(ABS($F10-$G10-IM10+IN10)&lt;=1,$F10+$G10&gt;=PrSettings!$M$8),(ABS(IM10-$F10)&lt;=1)*(ABS(IN10-$G10)&lt;=1)*1,""))),"")</f>
        <v/>
      </c>
      <c r="IT10" s="456"/>
      <c r="IV10" s="447">
        <f t="shared" ca="1" si="19"/>
        <v>20</v>
      </c>
      <c r="IW10" s="448" t="str">
        <f ca="1">GrpA!$B$8</f>
        <v>Switzerland</v>
      </c>
      <c r="IX10" s="449">
        <f t="shared" ca="1" si="83"/>
        <v>54</v>
      </c>
      <c r="IY10" s="448" t="str">
        <f ca="1">GrpA!$D$8</f>
        <v>Germany</v>
      </c>
      <c r="IZ10" s="452"/>
      <c r="JA10" s="452"/>
      <c r="JB10" s="455"/>
      <c r="JC10" s="449" t="str">
        <f t="shared" ca="1" si="84"/>
        <v/>
      </c>
      <c r="JD10" s="449" t="str">
        <f ca="1">IF((JC10&lt;&gt;""),IF(OR($F10&lt;&gt;$G10,PrSettings!$M$4="●"),(($F10-$G10)=(IZ10-JA10))*1,0),"")</f>
        <v/>
      </c>
      <c r="JE10" s="449" t="str">
        <f t="shared" ca="1" si="85"/>
        <v/>
      </c>
      <c r="JF10" s="449" t="str">
        <f ca="1">IF(JC10&lt;&gt;"",IF(ABS($F10-$G10)&gt;=PrSettings!$M$7,(ABS($F10-$G10-IZ10+JA10)&lt;=1)*1,IF(AND(JC10,$F10=$G10,$F10&gt;=PrSettings!$M$6),(ABS(IZ10-$F10)&lt;=1)*1,IF(AND(ABS($F10-$G10-IZ10+JA10)&lt;=1,$F10+$G10&gt;=PrSettings!$M$8),(ABS(IZ10-$F10)&lt;=1)*(ABS(JA10-$G10)&lt;=1)*1,""))),"")</f>
        <v/>
      </c>
      <c r="JG10" s="456"/>
      <c r="JI10" s="447">
        <f t="shared" ca="1" si="20"/>
        <v>20</v>
      </c>
      <c r="JJ10" s="448" t="str">
        <f ca="1">GrpA!$B$8</f>
        <v>Switzerland</v>
      </c>
      <c r="JK10" s="449">
        <f t="shared" ca="1" si="86"/>
        <v>54</v>
      </c>
      <c r="JL10" s="448" t="str">
        <f ca="1">GrpA!$D$8</f>
        <v>Germany</v>
      </c>
      <c r="JM10" s="452"/>
      <c r="JN10" s="452"/>
      <c r="JO10" s="455"/>
      <c r="JP10" s="449" t="str">
        <f t="shared" ca="1" si="87"/>
        <v/>
      </c>
      <c r="JQ10" s="449" t="str">
        <f ca="1">IF((JP10&lt;&gt;""),IF(OR($F10&lt;&gt;$G10,PrSettings!$M$4="●"),(($F10-$G10)=(JM10-JN10))*1,0),"")</f>
        <v/>
      </c>
      <c r="JR10" s="449" t="str">
        <f t="shared" ca="1" si="88"/>
        <v/>
      </c>
      <c r="JS10" s="449" t="str">
        <f ca="1">IF(JP10&lt;&gt;"",IF(ABS($F10-$G10)&gt;=PrSettings!$M$7,(ABS($F10-$G10-JM10+JN10)&lt;=1)*1,IF(AND(JP10,$F10=$G10,$F10&gt;=PrSettings!$M$6),(ABS(JM10-$F10)&lt;=1)*1,IF(AND(ABS($F10-$G10-JM10+JN10)&lt;=1,$F10+$G10&gt;=PrSettings!$M$8),(ABS(JM10-$F10)&lt;=1)*(ABS(JN10-$G10)&lt;=1)*1,""))),"")</f>
        <v/>
      </c>
      <c r="JT10" s="456"/>
      <c r="JV10" s="447">
        <f t="shared" ca="1" si="21"/>
        <v>20</v>
      </c>
      <c r="JW10" s="448" t="str">
        <f ca="1">GrpA!$B$8</f>
        <v>Switzerland</v>
      </c>
      <c r="JX10" s="449">
        <f t="shared" ca="1" si="89"/>
        <v>54</v>
      </c>
      <c r="JY10" s="448" t="str">
        <f ca="1">GrpA!$D$8</f>
        <v>Germany</v>
      </c>
      <c r="JZ10" s="452"/>
      <c r="KA10" s="452"/>
      <c r="KB10" s="455"/>
      <c r="KC10" s="449" t="str">
        <f t="shared" ca="1" si="90"/>
        <v/>
      </c>
      <c r="KD10" s="449" t="str">
        <f ca="1">IF((KC10&lt;&gt;""),IF(OR($F10&lt;&gt;$G10,PrSettings!$M$4="●"),(($F10-$G10)=(JZ10-KA10))*1,0),"")</f>
        <v/>
      </c>
      <c r="KE10" s="449" t="str">
        <f t="shared" ca="1" si="91"/>
        <v/>
      </c>
      <c r="KF10" s="449" t="str">
        <f ca="1">IF(KC10&lt;&gt;"",IF(ABS($F10-$G10)&gt;=PrSettings!$M$7,(ABS($F10-$G10-JZ10+KA10)&lt;=1)*1,IF(AND(KC10,$F10=$G10,$F10&gt;=PrSettings!$M$6),(ABS(JZ10-$F10)&lt;=1)*1,IF(AND(ABS($F10-$G10-JZ10+KA10)&lt;=1,$F10+$G10&gt;=PrSettings!$M$8),(ABS(JZ10-$F10)&lt;=1)*(ABS(KA10-$G10)&lt;=1)*1,""))),"")</f>
        <v/>
      </c>
      <c r="KG10" s="456"/>
      <c r="KI10" s="447">
        <f t="shared" ca="1" si="22"/>
        <v>20</v>
      </c>
      <c r="KJ10" s="448" t="str">
        <f ca="1">GrpA!$B$8</f>
        <v>Switzerland</v>
      </c>
      <c r="KK10" s="449">
        <f t="shared" ca="1" si="92"/>
        <v>54</v>
      </c>
      <c r="KL10" s="448" t="str">
        <f ca="1">GrpA!$D$8</f>
        <v>Germany</v>
      </c>
      <c r="KM10" s="452"/>
      <c r="KN10" s="452"/>
      <c r="KO10" s="455"/>
      <c r="KP10" s="449" t="str">
        <f t="shared" ca="1" si="93"/>
        <v/>
      </c>
      <c r="KQ10" s="449" t="str">
        <f ca="1">IF((KP10&lt;&gt;""),IF(OR($F10&lt;&gt;$G10,PrSettings!$M$4="●"),(($F10-$G10)=(KM10-KN10))*1,0),"")</f>
        <v/>
      </c>
      <c r="KR10" s="449" t="str">
        <f t="shared" ca="1" si="94"/>
        <v/>
      </c>
      <c r="KS10" s="449" t="str">
        <f ca="1">IF(KP10&lt;&gt;"",IF(ABS($F10-$G10)&gt;=PrSettings!$M$7,(ABS($F10-$G10-KM10+KN10)&lt;=1)*1,IF(AND(KP10,$F10=$G10,$F10&gt;=PrSettings!$M$6),(ABS(KM10-$F10)&lt;=1)*1,IF(AND(ABS($F10-$G10-KM10+KN10)&lt;=1,$F10+$G10&gt;=PrSettings!$M$8),(ABS(KM10-$F10)&lt;=1)*(ABS(KN10-$G10)&lt;=1)*1,""))),"")</f>
        <v/>
      </c>
      <c r="KT10" s="456"/>
      <c r="KV10" s="447">
        <f t="shared" ca="1" si="23"/>
        <v>20</v>
      </c>
      <c r="KW10" s="448" t="str">
        <f ca="1">GrpA!$B$8</f>
        <v>Switzerland</v>
      </c>
      <c r="KX10" s="449">
        <f t="shared" ca="1" si="95"/>
        <v>54</v>
      </c>
      <c r="KY10" s="448" t="str">
        <f ca="1">GrpA!$D$8</f>
        <v>Germany</v>
      </c>
      <c r="KZ10" s="452"/>
      <c r="LA10" s="452"/>
      <c r="LB10" s="455"/>
      <c r="LC10" s="449" t="str">
        <f t="shared" ca="1" si="96"/>
        <v/>
      </c>
      <c r="LD10" s="449" t="str">
        <f ca="1">IF((LC10&lt;&gt;""),IF(OR($F10&lt;&gt;$G10,PrSettings!$M$4="●"),(($F10-$G10)=(KZ10-LA10))*1,0),"")</f>
        <v/>
      </c>
      <c r="LE10" s="449" t="str">
        <f t="shared" ca="1" si="97"/>
        <v/>
      </c>
      <c r="LF10" s="449" t="str">
        <f ca="1">IF(LC10&lt;&gt;"",IF(ABS($F10-$G10)&gt;=PrSettings!$M$7,(ABS($F10-$G10-KZ10+LA10)&lt;=1)*1,IF(AND(LC10,$F10=$G10,$F10&gt;=PrSettings!$M$6),(ABS(KZ10-$F10)&lt;=1)*1,IF(AND(ABS($F10-$G10-KZ10+LA10)&lt;=1,$F10+$G10&gt;=PrSettings!$M$8),(ABS(KZ10-$F10)&lt;=1)*(ABS(LA10-$G10)&lt;=1)*1,""))),"")</f>
        <v/>
      </c>
      <c r="LG10" s="456"/>
      <c r="LI10" s="447">
        <f t="shared" ca="1" si="24"/>
        <v>20</v>
      </c>
      <c r="LJ10" s="448" t="str">
        <f ca="1">GrpA!$B$8</f>
        <v>Switzerland</v>
      </c>
      <c r="LK10" s="449">
        <f t="shared" ca="1" si="98"/>
        <v>54</v>
      </c>
      <c r="LL10" s="448" t="str">
        <f ca="1">GrpA!$D$8</f>
        <v>Germany</v>
      </c>
      <c r="LM10" s="452"/>
      <c r="LN10" s="452"/>
      <c r="LO10" s="455"/>
      <c r="LP10" s="449" t="str">
        <f t="shared" ca="1" si="99"/>
        <v/>
      </c>
      <c r="LQ10" s="449" t="str">
        <f ca="1">IF((LP10&lt;&gt;""),IF(OR($F10&lt;&gt;$G10,PrSettings!$M$4="●"),(($F10-$G10)=(LM10-LN10))*1,0),"")</f>
        <v/>
      </c>
      <c r="LR10" s="449" t="str">
        <f t="shared" ca="1" si="100"/>
        <v/>
      </c>
      <c r="LS10" s="449" t="str">
        <f ca="1">IF(LP10&lt;&gt;"",IF(ABS($F10-$G10)&gt;=PrSettings!$M$7,(ABS($F10-$G10-LM10+LN10)&lt;=1)*1,IF(AND(LP10,$F10=$G10,$F10&gt;=PrSettings!$M$6),(ABS(LM10-$F10)&lt;=1)*1,IF(AND(ABS($F10-$G10-LM10+LN10)&lt;=1,$F10+$G10&gt;=PrSettings!$M$8),(ABS(LM10-$F10)&lt;=1)*(ABS(LN10-$G10)&lt;=1)*1,""))),"")</f>
        <v/>
      </c>
      <c r="LT10" s="456"/>
      <c r="LV10" s="447">
        <f t="shared" ca="1" si="25"/>
        <v>20</v>
      </c>
      <c r="LW10" s="448" t="str">
        <f ca="1">GrpA!$B$8</f>
        <v>Switzerland</v>
      </c>
      <c r="LX10" s="449">
        <f t="shared" ca="1" si="101"/>
        <v>54</v>
      </c>
      <c r="LY10" s="448" t="str">
        <f ca="1">GrpA!$D$8</f>
        <v>Germany</v>
      </c>
      <c r="LZ10" s="452"/>
      <c r="MA10" s="452"/>
      <c r="MB10" s="455"/>
      <c r="MC10" s="449" t="str">
        <f t="shared" ca="1" si="102"/>
        <v/>
      </c>
      <c r="MD10" s="449" t="str">
        <f ca="1">IF((MC10&lt;&gt;""),IF(OR($F10&lt;&gt;$G10,PrSettings!$M$4="●"),(($F10-$G10)=(LZ10-MA10))*1,0),"")</f>
        <v/>
      </c>
      <c r="ME10" s="449" t="str">
        <f t="shared" ca="1" si="103"/>
        <v/>
      </c>
      <c r="MF10" s="449" t="str">
        <f ca="1">IF(MC10&lt;&gt;"",IF(ABS($F10-$G10)&gt;=PrSettings!$M$7,(ABS($F10-$G10-LZ10+MA10)&lt;=1)*1,IF(AND(MC10,$F10=$G10,$F10&gt;=PrSettings!$M$6),(ABS(LZ10-$F10)&lt;=1)*1,IF(AND(ABS($F10-$G10-LZ10+MA10)&lt;=1,$F10+$G10&gt;=PrSettings!$M$8),(ABS(LZ10-$F10)&lt;=1)*(ABS(MA10-$G10)&lt;=1)*1,""))),"")</f>
        <v/>
      </c>
      <c r="MG10" s="456"/>
    </row>
    <row r="11" spans="1:345" x14ac:dyDescent="0.25">
      <c r="B11" s="447">
        <f ca="1">INDEX(Groups!$C$7:$C$35,MATCH(C11,Groups!$D$7:$D$35,0))</f>
        <v>13</v>
      </c>
      <c r="C11" s="448" t="str">
        <f ca="1">GrpA!$B$9</f>
        <v>Scotland</v>
      </c>
      <c r="D11" s="449">
        <f ca="1">INDEX(Groups!$C$7:$C$35,MATCH(E11,Groups!$D$7:$D$35,0))</f>
        <v>6</v>
      </c>
      <c r="E11" s="448" t="str">
        <f ca="1">GrpA!$D$9</f>
        <v>Hungary</v>
      </c>
      <c r="F11" s="450" t="str">
        <f ca="1">GrpA!$E$9</f>
        <v/>
      </c>
      <c r="G11" s="451" t="str">
        <f ca="1">GrpA!$G$9</f>
        <v/>
      </c>
      <c r="I11" s="447">
        <f t="shared" ca="1" si="0"/>
        <v>13</v>
      </c>
      <c r="J11" s="448" t="str">
        <f ca="1">GrpA!$B$9</f>
        <v>Scotland</v>
      </c>
      <c r="K11" s="449">
        <f t="shared" ca="1" si="26"/>
        <v>6</v>
      </c>
      <c r="L11" s="448" t="str">
        <f ca="1">GrpA!$D$9</f>
        <v>Hungary</v>
      </c>
      <c r="M11" s="452"/>
      <c r="N11" s="452"/>
      <c r="O11" s="457"/>
      <c r="P11" s="449" t="str">
        <f t="shared" ca="1" si="27"/>
        <v/>
      </c>
      <c r="Q11" s="449" t="str">
        <f ca="1">IF((P11&lt;&gt;""),IF(OR($F11&lt;&gt;$G11,PrSettings!$M$4="●"),(($F11-$G11)=(M11-N11))*1,0),"")</f>
        <v/>
      </c>
      <c r="R11" s="449" t="str">
        <f t="shared" ca="1" si="28"/>
        <v/>
      </c>
      <c r="S11" s="449" t="str">
        <f ca="1">IF(P11&lt;&gt;"",IF(ABS($F11-$G11)&gt;=PrSettings!$M$7,(ABS($F11-$G11-M11+N11)&lt;=1)*1,IF(AND(P11,$F11=$G11,$F11&gt;=PrSettings!$M$6),(ABS(M11-$F11)&lt;=1)*1,IF(AND(ABS($F11-$G11-M11+N11)&lt;=1,$F11+$G11&gt;=PrSettings!$M$8),(ABS(M11-$F11)&lt;=1)*(ABS(N11-$G11)&lt;=1)*1,""))),"")</f>
        <v/>
      </c>
      <c r="T11" s="458"/>
      <c r="V11" s="447">
        <f t="shared" ca="1" si="1"/>
        <v>13</v>
      </c>
      <c r="W11" s="448" t="str">
        <f ca="1">GrpA!$B$9</f>
        <v>Scotland</v>
      </c>
      <c r="X11" s="449">
        <f t="shared" ca="1" si="29"/>
        <v>6</v>
      </c>
      <c r="Y11" s="448" t="str">
        <f ca="1">GrpA!$D$9</f>
        <v>Hungary</v>
      </c>
      <c r="Z11" s="452"/>
      <c r="AA11" s="452"/>
      <c r="AB11" s="457"/>
      <c r="AC11" s="449" t="str">
        <f t="shared" ca="1" si="30"/>
        <v/>
      </c>
      <c r="AD11" s="449" t="str">
        <f ca="1">IF((AC11&lt;&gt;""),IF(OR($F11&lt;&gt;$G11,PrSettings!$M$4="●"),(($F11-$G11)=(Z11-AA11))*1,0),"")</f>
        <v/>
      </c>
      <c r="AE11" s="449" t="str">
        <f t="shared" ca="1" si="31"/>
        <v/>
      </c>
      <c r="AF11" s="449" t="str">
        <f ca="1">IF(AC11&lt;&gt;"",IF(ABS($F11-$G11)&gt;=PrSettings!$M$7,(ABS($F11-$G11-Z11+AA11)&lt;=1)*1,IF(AND(AC11,$F11=$G11,$F11&gt;=PrSettings!$M$6),(ABS(Z11-$F11)&lt;=1)*1,IF(AND(ABS($F11-$G11-Z11+AA11)&lt;=1,$F11+$G11&gt;=PrSettings!$M$8),(ABS(Z11-$F11)&lt;=1)*(ABS(AA11-$G11)&lt;=1)*1,""))),"")</f>
        <v/>
      </c>
      <c r="AG11" s="458"/>
      <c r="AI11" s="447">
        <f t="shared" ca="1" si="2"/>
        <v>13</v>
      </c>
      <c r="AJ11" s="448" t="str">
        <f ca="1">GrpA!$B$9</f>
        <v>Scotland</v>
      </c>
      <c r="AK11" s="449">
        <f t="shared" ca="1" si="32"/>
        <v>6</v>
      </c>
      <c r="AL11" s="448" t="str">
        <f ca="1">GrpA!$D$9</f>
        <v>Hungary</v>
      </c>
      <c r="AM11" s="452"/>
      <c r="AN11" s="452"/>
      <c r="AO11" s="457"/>
      <c r="AP11" s="449" t="str">
        <f t="shared" ca="1" si="33"/>
        <v/>
      </c>
      <c r="AQ11" s="449" t="str">
        <f ca="1">IF((AP11&lt;&gt;""),IF(OR($F11&lt;&gt;$G11,PrSettings!$M$4="●"),(($F11-$G11)=(AM11-AN11))*1,0),"")</f>
        <v/>
      </c>
      <c r="AR11" s="449" t="str">
        <f t="shared" ca="1" si="34"/>
        <v/>
      </c>
      <c r="AS11" s="449" t="str">
        <f ca="1">IF(AP11&lt;&gt;"",IF(ABS($F11-$G11)&gt;=PrSettings!$M$7,(ABS($F11-$G11-AM11+AN11)&lt;=1)*1,IF(AND(AP11,$F11=$G11,$F11&gt;=PrSettings!$M$6),(ABS(AM11-$F11)&lt;=1)*1,IF(AND(ABS($F11-$G11-AM11+AN11)&lt;=1,$F11+$G11&gt;=PrSettings!$M$8),(ABS(AM11-$F11)&lt;=1)*(ABS(AN11-$G11)&lt;=1)*1,""))),"")</f>
        <v/>
      </c>
      <c r="AT11" s="458"/>
      <c r="AV11" s="447">
        <f t="shared" ca="1" si="3"/>
        <v>13</v>
      </c>
      <c r="AW11" s="448" t="str">
        <f ca="1">GrpA!$B$9</f>
        <v>Scotland</v>
      </c>
      <c r="AX11" s="449">
        <f t="shared" ca="1" si="35"/>
        <v>6</v>
      </c>
      <c r="AY11" s="448" t="str">
        <f ca="1">GrpA!$D$9</f>
        <v>Hungary</v>
      </c>
      <c r="AZ11" s="452"/>
      <c r="BA11" s="452"/>
      <c r="BB11" s="457"/>
      <c r="BC11" s="449" t="str">
        <f t="shared" ca="1" si="36"/>
        <v/>
      </c>
      <c r="BD11" s="449" t="str">
        <f ca="1">IF((BC11&lt;&gt;""),IF(OR($F11&lt;&gt;$G11,PrSettings!$M$4="●"),(($F11-$G11)=(AZ11-BA11))*1,0),"")</f>
        <v/>
      </c>
      <c r="BE11" s="449" t="str">
        <f t="shared" ca="1" si="37"/>
        <v/>
      </c>
      <c r="BF11" s="449" t="str">
        <f ca="1">IF(BC11&lt;&gt;"",IF(ABS($F11-$G11)&gt;=PrSettings!$M$7,(ABS($F11-$G11-AZ11+BA11)&lt;=1)*1,IF(AND(BC11,$F11=$G11,$F11&gt;=PrSettings!$M$6),(ABS(AZ11-$F11)&lt;=1)*1,IF(AND(ABS($F11-$G11-AZ11+BA11)&lt;=1,$F11+$G11&gt;=PrSettings!$M$8),(ABS(AZ11-$F11)&lt;=1)*(ABS(BA11-$G11)&lt;=1)*1,""))),"")</f>
        <v/>
      </c>
      <c r="BG11" s="458"/>
      <c r="BI11" s="447">
        <f t="shared" ca="1" si="4"/>
        <v>13</v>
      </c>
      <c r="BJ11" s="448" t="str">
        <f ca="1">GrpA!$B$9</f>
        <v>Scotland</v>
      </c>
      <c r="BK11" s="449">
        <f t="shared" ca="1" si="38"/>
        <v>6</v>
      </c>
      <c r="BL11" s="448" t="str">
        <f ca="1">GrpA!$D$9</f>
        <v>Hungary</v>
      </c>
      <c r="BM11" s="452"/>
      <c r="BN11" s="452"/>
      <c r="BO11" s="457"/>
      <c r="BP11" s="449" t="str">
        <f t="shared" ca="1" si="39"/>
        <v/>
      </c>
      <c r="BQ11" s="449" t="str">
        <f ca="1">IF((BP11&lt;&gt;""),IF(OR($F11&lt;&gt;$G11,PrSettings!$M$4="●"),(($F11-$G11)=(BM11-BN11))*1,0),"")</f>
        <v/>
      </c>
      <c r="BR11" s="449" t="str">
        <f t="shared" ca="1" si="40"/>
        <v/>
      </c>
      <c r="BS11" s="449" t="str">
        <f ca="1">IF(BP11&lt;&gt;"",IF(ABS($F11-$G11)&gt;=PrSettings!$M$7,(ABS($F11-$G11-BM11+BN11)&lt;=1)*1,IF(AND(BP11,$F11=$G11,$F11&gt;=PrSettings!$M$6),(ABS(BM11-$F11)&lt;=1)*1,IF(AND(ABS($F11-$G11-BM11+BN11)&lt;=1,$F11+$G11&gt;=PrSettings!$M$8),(ABS(BM11-$F11)&lt;=1)*(ABS(BN11-$G11)&lt;=1)*1,""))),"")</f>
        <v/>
      </c>
      <c r="BT11" s="458"/>
      <c r="BV11" s="447">
        <f t="shared" ca="1" si="5"/>
        <v>13</v>
      </c>
      <c r="BW11" s="448" t="str">
        <f ca="1">GrpA!$B$9</f>
        <v>Scotland</v>
      </c>
      <c r="BX11" s="449">
        <f t="shared" ca="1" si="41"/>
        <v>6</v>
      </c>
      <c r="BY11" s="448" t="str">
        <f ca="1">GrpA!$D$9</f>
        <v>Hungary</v>
      </c>
      <c r="BZ11" s="452"/>
      <c r="CA11" s="452"/>
      <c r="CB11" s="457"/>
      <c r="CC11" s="449" t="str">
        <f t="shared" ca="1" si="42"/>
        <v/>
      </c>
      <c r="CD11" s="449" t="str">
        <f ca="1">IF((CC11&lt;&gt;""),IF(OR($F11&lt;&gt;$G11,PrSettings!$M$4="●"),(($F11-$G11)=(BZ11-CA11))*1,0),"")</f>
        <v/>
      </c>
      <c r="CE11" s="449" t="str">
        <f t="shared" ca="1" si="43"/>
        <v/>
      </c>
      <c r="CF11" s="449" t="str">
        <f ca="1">IF(CC11&lt;&gt;"",IF(ABS($F11-$G11)&gt;=PrSettings!$M$7,(ABS($F11-$G11-BZ11+CA11)&lt;=1)*1,IF(AND(CC11,$F11=$G11,$F11&gt;=PrSettings!$M$6),(ABS(BZ11-$F11)&lt;=1)*1,IF(AND(ABS($F11-$G11-BZ11+CA11)&lt;=1,$F11+$G11&gt;=PrSettings!$M$8),(ABS(BZ11-$F11)&lt;=1)*(ABS(CA11-$G11)&lt;=1)*1,""))),"")</f>
        <v/>
      </c>
      <c r="CG11" s="458"/>
      <c r="CI11" s="447">
        <f t="shared" ca="1" si="6"/>
        <v>13</v>
      </c>
      <c r="CJ11" s="448" t="str">
        <f ca="1">GrpA!$B$9</f>
        <v>Scotland</v>
      </c>
      <c r="CK11" s="449">
        <f t="shared" ca="1" si="44"/>
        <v>6</v>
      </c>
      <c r="CL11" s="448" t="str">
        <f ca="1">GrpA!$D$9</f>
        <v>Hungary</v>
      </c>
      <c r="CM11" s="452"/>
      <c r="CN11" s="452"/>
      <c r="CO11" s="457"/>
      <c r="CP11" s="449" t="str">
        <f t="shared" ca="1" si="45"/>
        <v/>
      </c>
      <c r="CQ11" s="449" t="str">
        <f ca="1">IF((CP11&lt;&gt;""),IF(OR($F11&lt;&gt;$G11,PrSettings!$M$4="●"),(($F11-$G11)=(CM11-CN11))*1,0),"")</f>
        <v/>
      </c>
      <c r="CR11" s="449" t="str">
        <f t="shared" ca="1" si="46"/>
        <v/>
      </c>
      <c r="CS11" s="449" t="str">
        <f ca="1">IF(CP11&lt;&gt;"",IF(ABS($F11-$G11)&gt;=PrSettings!$M$7,(ABS($F11-$G11-CM11+CN11)&lt;=1)*1,IF(AND(CP11,$F11=$G11,$F11&gt;=PrSettings!$M$6),(ABS(CM11-$F11)&lt;=1)*1,IF(AND(ABS($F11-$G11-CM11+CN11)&lt;=1,$F11+$G11&gt;=PrSettings!$M$8),(ABS(CM11-$F11)&lt;=1)*(ABS(CN11-$G11)&lt;=1)*1,""))),"")</f>
        <v/>
      </c>
      <c r="CT11" s="458"/>
      <c r="CV11" s="447">
        <f t="shared" ca="1" si="7"/>
        <v>13</v>
      </c>
      <c r="CW11" s="448" t="str">
        <f ca="1">GrpA!$B$9</f>
        <v>Scotland</v>
      </c>
      <c r="CX11" s="449">
        <f t="shared" ca="1" si="47"/>
        <v>6</v>
      </c>
      <c r="CY11" s="448" t="str">
        <f ca="1">GrpA!$D$9</f>
        <v>Hungary</v>
      </c>
      <c r="CZ11" s="452"/>
      <c r="DA11" s="452"/>
      <c r="DB11" s="457"/>
      <c r="DC11" s="449" t="str">
        <f t="shared" ca="1" si="48"/>
        <v/>
      </c>
      <c r="DD11" s="449" t="str">
        <f ca="1">IF((DC11&lt;&gt;""),IF(OR($F11&lt;&gt;$G11,PrSettings!$M$4="●"),(($F11-$G11)=(CZ11-DA11))*1,0),"")</f>
        <v/>
      </c>
      <c r="DE11" s="449" t="str">
        <f t="shared" ca="1" si="49"/>
        <v/>
      </c>
      <c r="DF11" s="449" t="str">
        <f ca="1">IF(DC11&lt;&gt;"",IF(ABS($F11-$G11)&gt;=PrSettings!$M$7,(ABS($F11-$G11-CZ11+DA11)&lt;=1)*1,IF(AND(DC11,$F11=$G11,$F11&gt;=PrSettings!$M$6),(ABS(CZ11-$F11)&lt;=1)*1,IF(AND(ABS($F11-$G11-CZ11+DA11)&lt;=1,$F11+$G11&gt;=PrSettings!$M$8),(ABS(CZ11-$F11)&lt;=1)*(ABS(DA11-$G11)&lt;=1)*1,""))),"")</f>
        <v/>
      </c>
      <c r="DG11" s="458"/>
      <c r="DI11" s="447">
        <f t="shared" ca="1" si="8"/>
        <v>13</v>
      </c>
      <c r="DJ11" s="448" t="str">
        <f ca="1">GrpA!$B$9</f>
        <v>Scotland</v>
      </c>
      <c r="DK11" s="449">
        <f t="shared" ca="1" si="50"/>
        <v>6</v>
      </c>
      <c r="DL11" s="448" t="str">
        <f ca="1">GrpA!$D$9</f>
        <v>Hungary</v>
      </c>
      <c r="DM11" s="452"/>
      <c r="DN11" s="452"/>
      <c r="DO11" s="457"/>
      <c r="DP11" s="449" t="str">
        <f t="shared" ca="1" si="51"/>
        <v/>
      </c>
      <c r="DQ11" s="449" t="str">
        <f ca="1">IF((DP11&lt;&gt;""),IF(OR($F11&lt;&gt;$G11,PrSettings!$M$4="●"),(($F11-$G11)=(DM11-DN11))*1,0),"")</f>
        <v/>
      </c>
      <c r="DR11" s="449" t="str">
        <f t="shared" ca="1" si="52"/>
        <v/>
      </c>
      <c r="DS11" s="449" t="str">
        <f ca="1">IF(DP11&lt;&gt;"",IF(ABS($F11-$G11)&gt;=PrSettings!$M$7,(ABS($F11-$G11-DM11+DN11)&lt;=1)*1,IF(AND(DP11,$F11=$G11,$F11&gt;=PrSettings!$M$6),(ABS(DM11-$F11)&lt;=1)*1,IF(AND(ABS($F11-$G11-DM11+DN11)&lt;=1,$F11+$G11&gt;=PrSettings!$M$8),(ABS(DM11-$F11)&lt;=1)*(ABS(DN11-$G11)&lt;=1)*1,""))),"")</f>
        <v/>
      </c>
      <c r="DT11" s="458"/>
      <c r="DV11" s="447">
        <f t="shared" ca="1" si="9"/>
        <v>13</v>
      </c>
      <c r="DW11" s="448" t="str">
        <f ca="1">GrpA!$B$9</f>
        <v>Scotland</v>
      </c>
      <c r="DX11" s="449">
        <f t="shared" ca="1" si="53"/>
        <v>6</v>
      </c>
      <c r="DY11" s="448" t="str">
        <f ca="1">GrpA!$D$9</f>
        <v>Hungary</v>
      </c>
      <c r="DZ11" s="452"/>
      <c r="EA11" s="452"/>
      <c r="EB11" s="457"/>
      <c r="EC11" s="449" t="str">
        <f t="shared" ca="1" si="54"/>
        <v/>
      </c>
      <c r="ED11" s="449" t="str">
        <f ca="1">IF((EC11&lt;&gt;""),IF(OR($F11&lt;&gt;$G11,PrSettings!$M$4="●"),(($F11-$G11)=(DZ11-EA11))*1,0),"")</f>
        <v/>
      </c>
      <c r="EE11" s="449" t="str">
        <f t="shared" ca="1" si="55"/>
        <v/>
      </c>
      <c r="EF11" s="449" t="str">
        <f ca="1">IF(EC11&lt;&gt;"",IF(ABS($F11-$G11)&gt;=PrSettings!$M$7,(ABS($F11-$G11-DZ11+EA11)&lt;=1)*1,IF(AND(EC11,$F11=$G11,$F11&gt;=PrSettings!$M$6),(ABS(DZ11-$F11)&lt;=1)*1,IF(AND(ABS($F11-$G11-DZ11+EA11)&lt;=1,$F11+$G11&gt;=PrSettings!$M$8),(ABS(DZ11-$F11)&lt;=1)*(ABS(EA11-$G11)&lt;=1)*1,""))),"")</f>
        <v/>
      </c>
      <c r="EG11" s="458"/>
      <c r="EI11" s="447">
        <f t="shared" ca="1" si="10"/>
        <v>13</v>
      </c>
      <c r="EJ11" s="448" t="str">
        <f ca="1">GrpA!$B$9</f>
        <v>Scotland</v>
      </c>
      <c r="EK11" s="449">
        <f t="shared" ca="1" si="56"/>
        <v>6</v>
      </c>
      <c r="EL11" s="448" t="str">
        <f ca="1">GrpA!$D$9</f>
        <v>Hungary</v>
      </c>
      <c r="EM11" s="452"/>
      <c r="EN11" s="452"/>
      <c r="EO11" s="457"/>
      <c r="EP11" s="449" t="str">
        <f t="shared" ca="1" si="57"/>
        <v/>
      </c>
      <c r="EQ11" s="449" t="str">
        <f ca="1">IF((EP11&lt;&gt;""),IF(OR($F11&lt;&gt;$G11,PrSettings!$M$4="●"),(($F11-$G11)=(EM11-EN11))*1,0),"")</f>
        <v/>
      </c>
      <c r="ER11" s="449" t="str">
        <f t="shared" ca="1" si="58"/>
        <v/>
      </c>
      <c r="ES11" s="449" t="str">
        <f ca="1">IF(EP11&lt;&gt;"",IF(ABS($F11-$G11)&gt;=PrSettings!$M$7,(ABS($F11-$G11-EM11+EN11)&lt;=1)*1,IF(AND(EP11,$F11=$G11,$F11&gt;=PrSettings!$M$6),(ABS(EM11-$F11)&lt;=1)*1,IF(AND(ABS($F11-$G11-EM11+EN11)&lt;=1,$F11+$G11&gt;=PrSettings!$M$8),(ABS(EM11-$F11)&lt;=1)*(ABS(EN11-$G11)&lt;=1)*1,""))),"")</f>
        <v/>
      </c>
      <c r="ET11" s="458"/>
      <c r="EV11" s="447">
        <f t="shared" ca="1" si="11"/>
        <v>13</v>
      </c>
      <c r="EW11" s="448" t="str">
        <f ca="1">GrpA!$B$9</f>
        <v>Scotland</v>
      </c>
      <c r="EX11" s="449">
        <f t="shared" ca="1" si="59"/>
        <v>6</v>
      </c>
      <c r="EY11" s="448" t="str">
        <f ca="1">GrpA!$D$9</f>
        <v>Hungary</v>
      </c>
      <c r="EZ11" s="452"/>
      <c r="FA11" s="452"/>
      <c r="FB11" s="457"/>
      <c r="FC11" s="449" t="str">
        <f t="shared" ca="1" si="60"/>
        <v/>
      </c>
      <c r="FD11" s="449" t="str">
        <f ca="1">IF((FC11&lt;&gt;""),IF(OR($F11&lt;&gt;$G11,PrSettings!$M$4="●"),(($F11-$G11)=(EZ11-FA11))*1,0),"")</f>
        <v/>
      </c>
      <c r="FE11" s="449" t="str">
        <f t="shared" ca="1" si="61"/>
        <v/>
      </c>
      <c r="FF11" s="449" t="str">
        <f ca="1">IF(FC11&lt;&gt;"",IF(ABS($F11-$G11)&gt;=PrSettings!$M$7,(ABS($F11-$G11-EZ11+FA11)&lt;=1)*1,IF(AND(FC11,$F11=$G11,$F11&gt;=PrSettings!$M$6),(ABS(EZ11-$F11)&lt;=1)*1,IF(AND(ABS($F11-$G11-EZ11+FA11)&lt;=1,$F11+$G11&gt;=PrSettings!$M$8),(ABS(EZ11-$F11)&lt;=1)*(ABS(FA11-$G11)&lt;=1)*1,""))),"")</f>
        <v/>
      </c>
      <c r="FG11" s="458"/>
      <c r="FI11" s="447">
        <f t="shared" ca="1" si="12"/>
        <v>13</v>
      </c>
      <c r="FJ11" s="448" t="str">
        <f ca="1">GrpA!$B$9</f>
        <v>Scotland</v>
      </c>
      <c r="FK11" s="449">
        <f t="shared" ca="1" si="62"/>
        <v>6</v>
      </c>
      <c r="FL11" s="448" t="str">
        <f ca="1">GrpA!$D$9</f>
        <v>Hungary</v>
      </c>
      <c r="FM11" s="452"/>
      <c r="FN11" s="452"/>
      <c r="FO11" s="457"/>
      <c r="FP11" s="449" t="str">
        <f t="shared" ca="1" si="63"/>
        <v/>
      </c>
      <c r="FQ11" s="449" t="str">
        <f ca="1">IF((FP11&lt;&gt;""),IF(OR($F11&lt;&gt;$G11,PrSettings!$M$4="●"),(($F11-$G11)=(FM11-FN11))*1,0),"")</f>
        <v/>
      </c>
      <c r="FR11" s="449" t="str">
        <f t="shared" ca="1" si="64"/>
        <v/>
      </c>
      <c r="FS11" s="449" t="str">
        <f ca="1">IF(FP11&lt;&gt;"",IF(ABS($F11-$G11)&gt;=PrSettings!$M$7,(ABS($F11-$G11-FM11+FN11)&lt;=1)*1,IF(AND(FP11,$F11=$G11,$F11&gt;=PrSettings!$M$6),(ABS(FM11-$F11)&lt;=1)*1,IF(AND(ABS($F11-$G11-FM11+FN11)&lt;=1,$F11+$G11&gt;=PrSettings!$M$8),(ABS(FM11-$F11)&lt;=1)*(ABS(FN11-$G11)&lt;=1)*1,""))),"")</f>
        <v/>
      </c>
      <c r="FT11" s="458"/>
      <c r="FV11" s="447">
        <f t="shared" ca="1" si="13"/>
        <v>13</v>
      </c>
      <c r="FW11" s="448" t="str">
        <f ca="1">GrpA!$B$9</f>
        <v>Scotland</v>
      </c>
      <c r="FX11" s="449">
        <f t="shared" ca="1" si="65"/>
        <v>6</v>
      </c>
      <c r="FY11" s="448" t="str">
        <f ca="1">GrpA!$D$9</f>
        <v>Hungary</v>
      </c>
      <c r="FZ11" s="452"/>
      <c r="GA11" s="452"/>
      <c r="GB11" s="457"/>
      <c r="GC11" s="449" t="str">
        <f t="shared" ca="1" si="66"/>
        <v/>
      </c>
      <c r="GD11" s="449" t="str">
        <f ca="1">IF((GC11&lt;&gt;""),IF(OR($F11&lt;&gt;$G11,PrSettings!$M$4="●"),(($F11-$G11)=(FZ11-GA11))*1,0),"")</f>
        <v/>
      </c>
      <c r="GE11" s="449" t="str">
        <f t="shared" ca="1" si="67"/>
        <v/>
      </c>
      <c r="GF11" s="449" t="str">
        <f ca="1">IF(GC11&lt;&gt;"",IF(ABS($F11-$G11)&gt;=PrSettings!$M$7,(ABS($F11-$G11-FZ11+GA11)&lt;=1)*1,IF(AND(GC11,$F11=$G11,$F11&gt;=PrSettings!$M$6),(ABS(FZ11-$F11)&lt;=1)*1,IF(AND(ABS($F11-$G11-FZ11+GA11)&lt;=1,$F11+$G11&gt;=PrSettings!$M$8),(ABS(FZ11-$F11)&lt;=1)*(ABS(GA11-$G11)&lt;=1)*1,""))),"")</f>
        <v/>
      </c>
      <c r="GG11" s="458"/>
      <c r="GI11" s="447">
        <f t="shared" ca="1" si="14"/>
        <v>13</v>
      </c>
      <c r="GJ11" s="448" t="str">
        <f ca="1">GrpA!$B$9</f>
        <v>Scotland</v>
      </c>
      <c r="GK11" s="449">
        <f t="shared" ca="1" si="68"/>
        <v>6</v>
      </c>
      <c r="GL11" s="448" t="str">
        <f ca="1">GrpA!$D$9</f>
        <v>Hungary</v>
      </c>
      <c r="GM11" s="452"/>
      <c r="GN11" s="452"/>
      <c r="GO11" s="457"/>
      <c r="GP11" s="449" t="str">
        <f t="shared" ca="1" si="69"/>
        <v/>
      </c>
      <c r="GQ11" s="449" t="str">
        <f ca="1">IF((GP11&lt;&gt;""),IF(OR($F11&lt;&gt;$G11,PrSettings!$M$4="●"),(($F11-$G11)=(GM11-GN11))*1,0),"")</f>
        <v/>
      </c>
      <c r="GR11" s="449" t="str">
        <f t="shared" ca="1" si="70"/>
        <v/>
      </c>
      <c r="GS11" s="449" t="str">
        <f ca="1">IF(GP11&lt;&gt;"",IF(ABS($F11-$G11)&gt;=PrSettings!$M$7,(ABS($F11-$G11-GM11+GN11)&lt;=1)*1,IF(AND(GP11,$F11=$G11,$F11&gt;=PrSettings!$M$6),(ABS(GM11-$F11)&lt;=1)*1,IF(AND(ABS($F11-$G11-GM11+GN11)&lt;=1,$F11+$G11&gt;=PrSettings!$M$8),(ABS(GM11-$F11)&lt;=1)*(ABS(GN11-$G11)&lt;=1)*1,""))),"")</f>
        <v/>
      </c>
      <c r="GT11" s="458"/>
      <c r="GV11" s="447">
        <f t="shared" ca="1" si="15"/>
        <v>13</v>
      </c>
      <c r="GW11" s="448" t="str">
        <f ca="1">GrpA!$B$9</f>
        <v>Scotland</v>
      </c>
      <c r="GX11" s="449">
        <f t="shared" ca="1" si="71"/>
        <v>6</v>
      </c>
      <c r="GY11" s="448" t="str">
        <f ca="1">GrpA!$D$9</f>
        <v>Hungary</v>
      </c>
      <c r="GZ11" s="452"/>
      <c r="HA11" s="452"/>
      <c r="HB11" s="457"/>
      <c r="HC11" s="449" t="str">
        <f t="shared" ca="1" si="72"/>
        <v/>
      </c>
      <c r="HD11" s="449" t="str">
        <f ca="1">IF((HC11&lt;&gt;""),IF(OR($F11&lt;&gt;$G11,PrSettings!$M$4="●"),(($F11-$G11)=(GZ11-HA11))*1,0),"")</f>
        <v/>
      </c>
      <c r="HE11" s="449" t="str">
        <f t="shared" ca="1" si="73"/>
        <v/>
      </c>
      <c r="HF11" s="449" t="str">
        <f ca="1">IF(HC11&lt;&gt;"",IF(ABS($F11-$G11)&gt;=PrSettings!$M$7,(ABS($F11-$G11-GZ11+HA11)&lt;=1)*1,IF(AND(HC11,$F11=$G11,$F11&gt;=PrSettings!$M$6),(ABS(GZ11-$F11)&lt;=1)*1,IF(AND(ABS($F11-$G11-GZ11+HA11)&lt;=1,$F11+$G11&gt;=PrSettings!$M$8),(ABS(GZ11-$F11)&lt;=1)*(ABS(HA11-$G11)&lt;=1)*1,""))),"")</f>
        <v/>
      </c>
      <c r="HG11" s="458"/>
      <c r="HI11" s="447">
        <f t="shared" ca="1" si="16"/>
        <v>13</v>
      </c>
      <c r="HJ11" s="448" t="str">
        <f ca="1">GrpA!$B$9</f>
        <v>Scotland</v>
      </c>
      <c r="HK11" s="449">
        <f t="shared" ca="1" si="74"/>
        <v>6</v>
      </c>
      <c r="HL11" s="448" t="str">
        <f ca="1">GrpA!$D$9</f>
        <v>Hungary</v>
      </c>
      <c r="HM11" s="452"/>
      <c r="HN11" s="452"/>
      <c r="HO11" s="457"/>
      <c r="HP11" s="449" t="str">
        <f t="shared" ca="1" si="75"/>
        <v/>
      </c>
      <c r="HQ11" s="449" t="str">
        <f ca="1">IF((HP11&lt;&gt;""),IF(OR($F11&lt;&gt;$G11,PrSettings!$M$4="●"),(($F11-$G11)=(HM11-HN11))*1,0),"")</f>
        <v/>
      </c>
      <c r="HR11" s="449" t="str">
        <f t="shared" ca="1" si="76"/>
        <v/>
      </c>
      <c r="HS11" s="449" t="str">
        <f ca="1">IF(HP11&lt;&gt;"",IF(ABS($F11-$G11)&gt;=PrSettings!$M$7,(ABS($F11-$G11-HM11+HN11)&lt;=1)*1,IF(AND(HP11,$F11=$G11,$F11&gt;=PrSettings!$M$6),(ABS(HM11-$F11)&lt;=1)*1,IF(AND(ABS($F11-$G11-HM11+HN11)&lt;=1,$F11+$G11&gt;=PrSettings!$M$8),(ABS(HM11-$F11)&lt;=1)*(ABS(HN11-$G11)&lt;=1)*1,""))),"")</f>
        <v/>
      </c>
      <c r="HT11" s="458"/>
      <c r="HV11" s="447">
        <f t="shared" ca="1" si="17"/>
        <v>13</v>
      </c>
      <c r="HW11" s="448" t="str">
        <f ca="1">GrpA!$B$9</f>
        <v>Scotland</v>
      </c>
      <c r="HX11" s="449">
        <f t="shared" ca="1" si="77"/>
        <v>6</v>
      </c>
      <c r="HY11" s="448" t="str">
        <f ca="1">GrpA!$D$9</f>
        <v>Hungary</v>
      </c>
      <c r="HZ11" s="452"/>
      <c r="IA11" s="452"/>
      <c r="IB11" s="457"/>
      <c r="IC11" s="449" t="str">
        <f t="shared" ca="1" si="78"/>
        <v/>
      </c>
      <c r="ID11" s="449" t="str">
        <f ca="1">IF((IC11&lt;&gt;""),IF(OR($F11&lt;&gt;$G11,PrSettings!$M$4="●"),(($F11-$G11)=(HZ11-IA11))*1,0),"")</f>
        <v/>
      </c>
      <c r="IE11" s="449" t="str">
        <f t="shared" ca="1" si="79"/>
        <v/>
      </c>
      <c r="IF11" s="449" t="str">
        <f ca="1">IF(IC11&lt;&gt;"",IF(ABS($F11-$G11)&gt;=PrSettings!$M$7,(ABS($F11-$G11-HZ11+IA11)&lt;=1)*1,IF(AND(IC11,$F11=$G11,$F11&gt;=PrSettings!$M$6),(ABS(HZ11-$F11)&lt;=1)*1,IF(AND(ABS($F11-$G11-HZ11+IA11)&lt;=1,$F11+$G11&gt;=PrSettings!$M$8),(ABS(HZ11-$F11)&lt;=1)*(ABS(IA11-$G11)&lt;=1)*1,""))),"")</f>
        <v/>
      </c>
      <c r="IG11" s="458"/>
      <c r="II11" s="447">
        <f t="shared" ca="1" si="18"/>
        <v>13</v>
      </c>
      <c r="IJ11" s="448" t="str">
        <f ca="1">GrpA!$B$9</f>
        <v>Scotland</v>
      </c>
      <c r="IK11" s="449">
        <f t="shared" ca="1" si="80"/>
        <v>6</v>
      </c>
      <c r="IL11" s="448" t="str">
        <f ca="1">GrpA!$D$9</f>
        <v>Hungary</v>
      </c>
      <c r="IM11" s="452"/>
      <c r="IN11" s="452"/>
      <c r="IO11" s="457"/>
      <c r="IP11" s="449" t="str">
        <f t="shared" ca="1" si="81"/>
        <v/>
      </c>
      <c r="IQ11" s="449" t="str">
        <f ca="1">IF((IP11&lt;&gt;""),IF(OR($F11&lt;&gt;$G11,PrSettings!$M$4="●"),(($F11-$G11)=(IM11-IN11))*1,0),"")</f>
        <v/>
      </c>
      <c r="IR11" s="449" t="str">
        <f t="shared" ca="1" si="82"/>
        <v/>
      </c>
      <c r="IS11" s="449" t="str">
        <f ca="1">IF(IP11&lt;&gt;"",IF(ABS($F11-$G11)&gt;=PrSettings!$M$7,(ABS($F11-$G11-IM11+IN11)&lt;=1)*1,IF(AND(IP11,$F11=$G11,$F11&gt;=PrSettings!$M$6),(ABS(IM11-$F11)&lt;=1)*1,IF(AND(ABS($F11-$G11-IM11+IN11)&lt;=1,$F11+$G11&gt;=PrSettings!$M$8),(ABS(IM11-$F11)&lt;=1)*(ABS(IN11-$G11)&lt;=1)*1,""))),"")</f>
        <v/>
      </c>
      <c r="IT11" s="458"/>
      <c r="IV11" s="447">
        <f t="shared" ca="1" si="19"/>
        <v>13</v>
      </c>
      <c r="IW11" s="448" t="str">
        <f ca="1">GrpA!$B$9</f>
        <v>Scotland</v>
      </c>
      <c r="IX11" s="449">
        <f t="shared" ca="1" si="83"/>
        <v>6</v>
      </c>
      <c r="IY11" s="448" t="str">
        <f ca="1">GrpA!$D$9</f>
        <v>Hungary</v>
      </c>
      <c r="IZ11" s="452"/>
      <c r="JA11" s="452"/>
      <c r="JB11" s="457"/>
      <c r="JC11" s="449" t="str">
        <f t="shared" ca="1" si="84"/>
        <v/>
      </c>
      <c r="JD11" s="449" t="str">
        <f ca="1">IF((JC11&lt;&gt;""),IF(OR($F11&lt;&gt;$G11,PrSettings!$M$4="●"),(($F11-$G11)=(IZ11-JA11))*1,0),"")</f>
        <v/>
      </c>
      <c r="JE11" s="449" t="str">
        <f t="shared" ca="1" si="85"/>
        <v/>
      </c>
      <c r="JF11" s="449" t="str">
        <f ca="1">IF(JC11&lt;&gt;"",IF(ABS($F11-$G11)&gt;=PrSettings!$M$7,(ABS($F11-$G11-IZ11+JA11)&lt;=1)*1,IF(AND(JC11,$F11=$G11,$F11&gt;=PrSettings!$M$6),(ABS(IZ11-$F11)&lt;=1)*1,IF(AND(ABS($F11-$G11-IZ11+JA11)&lt;=1,$F11+$G11&gt;=PrSettings!$M$8),(ABS(IZ11-$F11)&lt;=1)*(ABS(JA11-$G11)&lt;=1)*1,""))),"")</f>
        <v/>
      </c>
      <c r="JG11" s="458"/>
      <c r="JI11" s="447">
        <f t="shared" ca="1" si="20"/>
        <v>13</v>
      </c>
      <c r="JJ11" s="448" t="str">
        <f ca="1">GrpA!$B$9</f>
        <v>Scotland</v>
      </c>
      <c r="JK11" s="449">
        <f t="shared" ca="1" si="86"/>
        <v>6</v>
      </c>
      <c r="JL11" s="448" t="str">
        <f ca="1">GrpA!$D$9</f>
        <v>Hungary</v>
      </c>
      <c r="JM11" s="452"/>
      <c r="JN11" s="452"/>
      <c r="JO11" s="457"/>
      <c r="JP11" s="449" t="str">
        <f t="shared" ca="1" si="87"/>
        <v/>
      </c>
      <c r="JQ11" s="449" t="str">
        <f ca="1">IF((JP11&lt;&gt;""),IF(OR($F11&lt;&gt;$G11,PrSettings!$M$4="●"),(($F11-$G11)=(JM11-JN11))*1,0),"")</f>
        <v/>
      </c>
      <c r="JR11" s="449" t="str">
        <f t="shared" ca="1" si="88"/>
        <v/>
      </c>
      <c r="JS11" s="449" t="str">
        <f ca="1">IF(JP11&lt;&gt;"",IF(ABS($F11-$G11)&gt;=PrSettings!$M$7,(ABS($F11-$G11-JM11+JN11)&lt;=1)*1,IF(AND(JP11,$F11=$G11,$F11&gt;=PrSettings!$M$6),(ABS(JM11-$F11)&lt;=1)*1,IF(AND(ABS($F11-$G11-JM11+JN11)&lt;=1,$F11+$G11&gt;=PrSettings!$M$8),(ABS(JM11-$F11)&lt;=1)*(ABS(JN11-$G11)&lt;=1)*1,""))),"")</f>
        <v/>
      </c>
      <c r="JT11" s="458"/>
      <c r="JV11" s="447">
        <f t="shared" ca="1" si="21"/>
        <v>13</v>
      </c>
      <c r="JW11" s="448" t="str">
        <f ca="1">GrpA!$B$9</f>
        <v>Scotland</v>
      </c>
      <c r="JX11" s="449">
        <f t="shared" ca="1" si="89"/>
        <v>6</v>
      </c>
      <c r="JY11" s="448" t="str">
        <f ca="1">GrpA!$D$9</f>
        <v>Hungary</v>
      </c>
      <c r="JZ11" s="452"/>
      <c r="KA11" s="452"/>
      <c r="KB11" s="457"/>
      <c r="KC11" s="449" t="str">
        <f t="shared" ca="1" si="90"/>
        <v/>
      </c>
      <c r="KD11" s="449" t="str">
        <f ca="1">IF((KC11&lt;&gt;""),IF(OR($F11&lt;&gt;$G11,PrSettings!$M$4="●"),(($F11-$G11)=(JZ11-KA11))*1,0),"")</f>
        <v/>
      </c>
      <c r="KE11" s="449" t="str">
        <f t="shared" ca="1" si="91"/>
        <v/>
      </c>
      <c r="KF11" s="449" t="str">
        <f ca="1">IF(KC11&lt;&gt;"",IF(ABS($F11-$G11)&gt;=PrSettings!$M$7,(ABS($F11-$G11-JZ11+KA11)&lt;=1)*1,IF(AND(KC11,$F11=$G11,$F11&gt;=PrSettings!$M$6),(ABS(JZ11-$F11)&lt;=1)*1,IF(AND(ABS($F11-$G11-JZ11+KA11)&lt;=1,$F11+$G11&gt;=PrSettings!$M$8),(ABS(JZ11-$F11)&lt;=1)*(ABS(KA11-$G11)&lt;=1)*1,""))),"")</f>
        <v/>
      </c>
      <c r="KG11" s="458"/>
      <c r="KI11" s="447">
        <f t="shared" ca="1" si="22"/>
        <v>13</v>
      </c>
      <c r="KJ11" s="448" t="str">
        <f ca="1">GrpA!$B$9</f>
        <v>Scotland</v>
      </c>
      <c r="KK11" s="449">
        <f t="shared" ca="1" si="92"/>
        <v>6</v>
      </c>
      <c r="KL11" s="448" t="str">
        <f ca="1">GrpA!$D$9</f>
        <v>Hungary</v>
      </c>
      <c r="KM11" s="452"/>
      <c r="KN11" s="452"/>
      <c r="KO11" s="457"/>
      <c r="KP11" s="449" t="str">
        <f t="shared" ca="1" si="93"/>
        <v/>
      </c>
      <c r="KQ11" s="449" t="str">
        <f ca="1">IF((KP11&lt;&gt;""),IF(OR($F11&lt;&gt;$G11,PrSettings!$M$4="●"),(($F11-$G11)=(KM11-KN11))*1,0),"")</f>
        <v/>
      </c>
      <c r="KR11" s="449" t="str">
        <f t="shared" ca="1" si="94"/>
        <v/>
      </c>
      <c r="KS11" s="449" t="str">
        <f ca="1">IF(KP11&lt;&gt;"",IF(ABS($F11-$G11)&gt;=PrSettings!$M$7,(ABS($F11-$G11-KM11+KN11)&lt;=1)*1,IF(AND(KP11,$F11=$G11,$F11&gt;=PrSettings!$M$6),(ABS(KM11-$F11)&lt;=1)*1,IF(AND(ABS($F11-$G11-KM11+KN11)&lt;=1,$F11+$G11&gt;=PrSettings!$M$8),(ABS(KM11-$F11)&lt;=1)*(ABS(KN11-$G11)&lt;=1)*1,""))),"")</f>
        <v/>
      </c>
      <c r="KT11" s="458"/>
      <c r="KV11" s="447">
        <f t="shared" ca="1" si="23"/>
        <v>13</v>
      </c>
      <c r="KW11" s="448" t="str">
        <f ca="1">GrpA!$B$9</f>
        <v>Scotland</v>
      </c>
      <c r="KX11" s="449">
        <f t="shared" ca="1" si="95"/>
        <v>6</v>
      </c>
      <c r="KY11" s="448" t="str">
        <f ca="1">GrpA!$D$9</f>
        <v>Hungary</v>
      </c>
      <c r="KZ11" s="452"/>
      <c r="LA11" s="452"/>
      <c r="LB11" s="457"/>
      <c r="LC11" s="449" t="str">
        <f t="shared" ca="1" si="96"/>
        <v/>
      </c>
      <c r="LD11" s="449" t="str">
        <f ca="1">IF((LC11&lt;&gt;""),IF(OR($F11&lt;&gt;$G11,PrSettings!$M$4="●"),(($F11-$G11)=(KZ11-LA11))*1,0),"")</f>
        <v/>
      </c>
      <c r="LE11" s="449" t="str">
        <f t="shared" ca="1" si="97"/>
        <v/>
      </c>
      <c r="LF11" s="449" t="str">
        <f ca="1">IF(LC11&lt;&gt;"",IF(ABS($F11-$G11)&gt;=PrSettings!$M$7,(ABS($F11-$G11-KZ11+LA11)&lt;=1)*1,IF(AND(LC11,$F11=$G11,$F11&gt;=PrSettings!$M$6),(ABS(KZ11-$F11)&lt;=1)*1,IF(AND(ABS($F11-$G11-KZ11+LA11)&lt;=1,$F11+$G11&gt;=PrSettings!$M$8),(ABS(KZ11-$F11)&lt;=1)*(ABS(LA11-$G11)&lt;=1)*1,""))),"")</f>
        <v/>
      </c>
      <c r="LG11" s="458"/>
      <c r="LI11" s="447">
        <f t="shared" ca="1" si="24"/>
        <v>13</v>
      </c>
      <c r="LJ11" s="448" t="str">
        <f ca="1">GrpA!$B$9</f>
        <v>Scotland</v>
      </c>
      <c r="LK11" s="449">
        <f t="shared" ca="1" si="98"/>
        <v>6</v>
      </c>
      <c r="LL11" s="448" t="str">
        <f ca="1">GrpA!$D$9</f>
        <v>Hungary</v>
      </c>
      <c r="LM11" s="452"/>
      <c r="LN11" s="452"/>
      <c r="LO11" s="457"/>
      <c r="LP11" s="449" t="str">
        <f t="shared" ca="1" si="99"/>
        <v/>
      </c>
      <c r="LQ11" s="449" t="str">
        <f ca="1">IF((LP11&lt;&gt;""),IF(OR($F11&lt;&gt;$G11,PrSettings!$M$4="●"),(($F11-$G11)=(LM11-LN11))*1,0),"")</f>
        <v/>
      </c>
      <c r="LR11" s="449" t="str">
        <f t="shared" ca="1" si="100"/>
        <v/>
      </c>
      <c r="LS11" s="449" t="str">
        <f ca="1">IF(LP11&lt;&gt;"",IF(ABS($F11-$G11)&gt;=PrSettings!$M$7,(ABS($F11-$G11-LM11+LN11)&lt;=1)*1,IF(AND(LP11,$F11=$G11,$F11&gt;=PrSettings!$M$6),(ABS(LM11-$F11)&lt;=1)*1,IF(AND(ABS($F11-$G11-LM11+LN11)&lt;=1,$F11+$G11&gt;=PrSettings!$M$8),(ABS(LM11-$F11)&lt;=1)*(ABS(LN11-$G11)&lt;=1)*1,""))),"")</f>
        <v/>
      </c>
      <c r="LT11" s="458"/>
      <c r="LV11" s="447">
        <f t="shared" ca="1" si="25"/>
        <v>13</v>
      </c>
      <c r="LW11" s="448" t="str">
        <f ca="1">GrpA!$B$9</f>
        <v>Scotland</v>
      </c>
      <c r="LX11" s="449">
        <f t="shared" ca="1" si="101"/>
        <v>6</v>
      </c>
      <c r="LY11" s="448" t="str">
        <f ca="1">GrpA!$D$9</f>
        <v>Hungary</v>
      </c>
      <c r="LZ11" s="452"/>
      <c r="MA11" s="452"/>
      <c r="MB11" s="457"/>
      <c r="MC11" s="449" t="str">
        <f t="shared" ca="1" si="102"/>
        <v/>
      </c>
      <c r="MD11" s="449" t="str">
        <f ca="1">IF((MC11&lt;&gt;""),IF(OR($F11&lt;&gt;$G11,PrSettings!$M$4="●"),(($F11-$G11)=(LZ11-MA11))*1,0),"")</f>
        <v/>
      </c>
      <c r="ME11" s="449" t="str">
        <f t="shared" ca="1" si="103"/>
        <v/>
      </c>
      <c r="MF11" s="449" t="str">
        <f ca="1">IF(MC11&lt;&gt;"",IF(ABS($F11-$G11)&gt;=PrSettings!$M$7,(ABS($F11-$G11-LZ11+MA11)&lt;=1)*1,IF(AND(MC11,$F11=$G11,$F11&gt;=PrSettings!$M$6),(ABS(LZ11-$F11)&lt;=1)*1,IF(AND(ABS($F11-$G11-LZ11+MA11)&lt;=1,$F11+$G11&gt;=PrSettings!$M$8),(ABS(LZ11-$F11)&lt;=1)*(ABS(MA11-$G11)&lt;=1)*1,""))),"")</f>
        <v/>
      </c>
      <c r="MG11" s="458"/>
    </row>
    <row r="12" spans="1:345" ht="24" customHeight="1" x14ac:dyDescent="0.25">
      <c r="B12" s="437" t="str">
        <f>Language!$E$95&amp;" B"</f>
        <v>Group B</v>
      </c>
      <c r="C12" s="438"/>
      <c r="D12" s="459"/>
      <c r="E12" s="440"/>
      <c r="F12" s="460"/>
      <c r="G12" s="461"/>
      <c r="I12" s="437" t="str">
        <f t="shared" si="0"/>
        <v>Group B</v>
      </c>
      <c r="J12" s="439"/>
      <c r="K12" s="459"/>
      <c r="L12" s="440"/>
      <c r="M12" s="443"/>
      <c r="N12" s="444"/>
      <c r="O12" s="441"/>
      <c r="P12" s="445"/>
      <c r="Q12" s="445"/>
      <c r="R12" s="440"/>
      <c r="S12" s="440"/>
      <c r="T12" s="446"/>
      <c r="V12" s="437" t="str">
        <f t="shared" si="1"/>
        <v>Group B</v>
      </c>
      <c r="W12" s="439"/>
      <c r="X12" s="459"/>
      <c r="Y12" s="440"/>
      <c r="Z12" s="443"/>
      <c r="AA12" s="444"/>
      <c r="AB12" s="441"/>
      <c r="AC12" s="445"/>
      <c r="AD12" s="445"/>
      <c r="AE12" s="440"/>
      <c r="AF12" s="440"/>
      <c r="AG12" s="446"/>
      <c r="AI12" s="437" t="str">
        <f t="shared" si="2"/>
        <v>Group B</v>
      </c>
      <c r="AJ12" s="439"/>
      <c r="AK12" s="459"/>
      <c r="AL12" s="440"/>
      <c r="AM12" s="443"/>
      <c r="AN12" s="444"/>
      <c r="AO12" s="441"/>
      <c r="AP12" s="445"/>
      <c r="AQ12" s="445"/>
      <c r="AR12" s="440"/>
      <c r="AS12" s="440"/>
      <c r="AT12" s="446"/>
      <c r="AV12" s="437" t="str">
        <f t="shared" si="3"/>
        <v>Group B</v>
      </c>
      <c r="AW12" s="439"/>
      <c r="AX12" s="459"/>
      <c r="AY12" s="440"/>
      <c r="AZ12" s="443"/>
      <c r="BA12" s="444"/>
      <c r="BB12" s="441"/>
      <c r="BC12" s="445"/>
      <c r="BD12" s="445"/>
      <c r="BE12" s="440"/>
      <c r="BF12" s="440"/>
      <c r="BG12" s="446"/>
      <c r="BI12" s="437" t="str">
        <f t="shared" si="4"/>
        <v>Group B</v>
      </c>
      <c r="BJ12" s="439"/>
      <c r="BK12" s="459"/>
      <c r="BL12" s="440"/>
      <c r="BM12" s="443"/>
      <c r="BN12" s="444"/>
      <c r="BO12" s="441"/>
      <c r="BP12" s="445"/>
      <c r="BQ12" s="445"/>
      <c r="BR12" s="440"/>
      <c r="BS12" s="440"/>
      <c r="BT12" s="446"/>
      <c r="BV12" s="437" t="str">
        <f t="shared" si="5"/>
        <v>Group B</v>
      </c>
      <c r="BW12" s="439"/>
      <c r="BX12" s="459"/>
      <c r="BY12" s="440"/>
      <c r="BZ12" s="443"/>
      <c r="CA12" s="444"/>
      <c r="CB12" s="441"/>
      <c r="CC12" s="445"/>
      <c r="CD12" s="445"/>
      <c r="CE12" s="440"/>
      <c r="CF12" s="440"/>
      <c r="CG12" s="446"/>
      <c r="CI12" s="437" t="str">
        <f t="shared" si="6"/>
        <v>Group B</v>
      </c>
      <c r="CJ12" s="439"/>
      <c r="CK12" s="459"/>
      <c r="CL12" s="440"/>
      <c r="CM12" s="443"/>
      <c r="CN12" s="444"/>
      <c r="CO12" s="441"/>
      <c r="CP12" s="445"/>
      <c r="CQ12" s="445"/>
      <c r="CR12" s="440"/>
      <c r="CS12" s="440"/>
      <c r="CT12" s="446"/>
      <c r="CV12" s="437" t="str">
        <f t="shared" si="7"/>
        <v>Group B</v>
      </c>
      <c r="CW12" s="439"/>
      <c r="CX12" s="459"/>
      <c r="CY12" s="440"/>
      <c r="CZ12" s="443"/>
      <c r="DA12" s="444"/>
      <c r="DB12" s="441"/>
      <c r="DC12" s="445"/>
      <c r="DD12" s="445"/>
      <c r="DE12" s="440"/>
      <c r="DF12" s="440"/>
      <c r="DG12" s="446"/>
      <c r="DI12" s="437" t="str">
        <f t="shared" si="8"/>
        <v>Group B</v>
      </c>
      <c r="DJ12" s="439"/>
      <c r="DK12" s="459"/>
      <c r="DL12" s="440"/>
      <c r="DM12" s="443"/>
      <c r="DN12" s="444"/>
      <c r="DO12" s="441"/>
      <c r="DP12" s="445"/>
      <c r="DQ12" s="445"/>
      <c r="DR12" s="440"/>
      <c r="DS12" s="440"/>
      <c r="DT12" s="446"/>
      <c r="DV12" s="437" t="str">
        <f t="shared" si="9"/>
        <v>Group B</v>
      </c>
      <c r="DW12" s="439"/>
      <c r="DX12" s="459"/>
      <c r="DY12" s="440"/>
      <c r="DZ12" s="443"/>
      <c r="EA12" s="444"/>
      <c r="EB12" s="441"/>
      <c r="EC12" s="445"/>
      <c r="ED12" s="445"/>
      <c r="EE12" s="440"/>
      <c r="EF12" s="440"/>
      <c r="EG12" s="446"/>
      <c r="EI12" s="437" t="str">
        <f t="shared" si="10"/>
        <v>Group B</v>
      </c>
      <c r="EJ12" s="439"/>
      <c r="EK12" s="459"/>
      <c r="EL12" s="440"/>
      <c r="EM12" s="443"/>
      <c r="EN12" s="444"/>
      <c r="EO12" s="441"/>
      <c r="EP12" s="445"/>
      <c r="EQ12" s="445"/>
      <c r="ER12" s="440"/>
      <c r="ES12" s="440"/>
      <c r="ET12" s="446"/>
      <c r="EV12" s="437" t="str">
        <f t="shared" si="11"/>
        <v>Group B</v>
      </c>
      <c r="EW12" s="439"/>
      <c r="EX12" s="459"/>
      <c r="EY12" s="440"/>
      <c r="EZ12" s="443"/>
      <c r="FA12" s="444"/>
      <c r="FB12" s="441"/>
      <c r="FC12" s="445"/>
      <c r="FD12" s="445"/>
      <c r="FE12" s="440"/>
      <c r="FF12" s="440"/>
      <c r="FG12" s="446"/>
      <c r="FI12" s="437" t="str">
        <f t="shared" si="12"/>
        <v>Group B</v>
      </c>
      <c r="FJ12" s="439"/>
      <c r="FK12" s="459"/>
      <c r="FL12" s="440"/>
      <c r="FM12" s="443"/>
      <c r="FN12" s="444"/>
      <c r="FO12" s="441"/>
      <c r="FP12" s="445"/>
      <c r="FQ12" s="445"/>
      <c r="FR12" s="440"/>
      <c r="FS12" s="440"/>
      <c r="FT12" s="446"/>
      <c r="FV12" s="437" t="str">
        <f t="shared" si="13"/>
        <v>Group B</v>
      </c>
      <c r="FW12" s="439"/>
      <c r="FX12" s="459"/>
      <c r="FY12" s="440"/>
      <c r="FZ12" s="443"/>
      <c r="GA12" s="444"/>
      <c r="GB12" s="441"/>
      <c r="GC12" s="445"/>
      <c r="GD12" s="445"/>
      <c r="GE12" s="440"/>
      <c r="GF12" s="440"/>
      <c r="GG12" s="446"/>
      <c r="GI12" s="437" t="str">
        <f t="shared" si="14"/>
        <v>Group B</v>
      </c>
      <c r="GJ12" s="439"/>
      <c r="GK12" s="459"/>
      <c r="GL12" s="440"/>
      <c r="GM12" s="443"/>
      <c r="GN12" s="444"/>
      <c r="GO12" s="441"/>
      <c r="GP12" s="445"/>
      <c r="GQ12" s="445"/>
      <c r="GR12" s="440"/>
      <c r="GS12" s="440"/>
      <c r="GT12" s="446"/>
      <c r="GV12" s="437" t="str">
        <f t="shared" si="15"/>
        <v>Group B</v>
      </c>
      <c r="GW12" s="439"/>
      <c r="GX12" s="459"/>
      <c r="GY12" s="440"/>
      <c r="GZ12" s="443"/>
      <c r="HA12" s="444"/>
      <c r="HB12" s="441"/>
      <c r="HC12" s="445"/>
      <c r="HD12" s="445"/>
      <c r="HE12" s="440"/>
      <c r="HF12" s="440"/>
      <c r="HG12" s="446"/>
      <c r="HI12" s="437" t="str">
        <f t="shared" si="16"/>
        <v>Group B</v>
      </c>
      <c r="HJ12" s="439"/>
      <c r="HK12" s="459"/>
      <c r="HL12" s="440"/>
      <c r="HM12" s="443"/>
      <c r="HN12" s="444"/>
      <c r="HO12" s="441"/>
      <c r="HP12" s="445"/>
      <c r="HQ12" s="445"/>
      <c r="HR12" s="440"/>
      <c r="HS12" s="440"/>
      <c r="HT12" s="446"/>
      <c r="HV12" s="437" t="str">
        <f t="shared" si="17"/>
        <v>Group B</v>
      </c>
      <c r="HW12" s="439"/>
      <c r="HX12" s="459"/>
      <c r="HY12" s="440"/>
      <c r="HZ12" s="443"/>
      <c r="IA12" s="444"/>
      <c r="IB12" s="441"/>
      <c r="IC12" s="445"/>
      <c r="ID12" s="445"/>
      <c r="IE12" s="440"/>
      <c r="IF12" s="440"/>
      <c r="IG12" s="446"/>
      <c r="II12" s="437" t="str">
        <f t="shared" si="18"/>
        <v>Group B</v>
      </c>
      <c r="IJ12" s="439"/>
      <c r="IK12" s="459"/>
      <c r="IL12" s="440"/>
      <c r="IM12" s="443"/>
      <c r="IN12" s="444"/>
      <c r="IO12" s="441"/>
      <c r="IP12" s="445"/>
      <c r="IQ12" s="445"/>
      <c r="IR12" s="440"/>
      <c r="IS12" s="440"/>
      <c r="IT12" s="446"/>
      <c r="IV12" s="437" t="str">
        <f t="shared" si="19"/>
        <v>Group B</v>
      </c>
      <c r="IW12" s="439"/>
      <c r="IX12" s="459"/>
      <c r="IY12" s="440"/>
      <c r="IZ12" s="443"/>
      <c r="JA12" s="444"/>
      <c r="JB12" s="441"/>
      <c r="JC12" s="445"/>
      <c r="JD12" s="445"/>
      <c r="JE12" s="440"/>
      <c r="JF12" s="440"/>
      <c r="JG12" s="446"/>
      <c r="JI12" s="437" t="str">
        <f t="shared" si="20"/>
        <v>Group B</v>
      </c>
      <c r="JJ12" s="439"/>
      <c r="JK12" s="459"/>
      <c r="JL12" s="440"/>
      <c r="JM12" s="443"/>
      <c r="JN12" s="444"/>
      <c r="JO12" s="441"/>
      <c r="JP12" s="445"/>
      <c r="JQ12" s="445"/>
      <c r="JR12" s="440"/>
      <c r="JS12" s="440"/>
      <c r="JT12" s="446"/>
      <c r="JV12" s="437" t="str">
        <f t="shared" si="21"/>
        <v>Group B</v>
      </c>
      <c r="JW12" s="439"/>
      <c r="JX12" s="459"/>
      <c r="JY12" s="440"/>
      <c r="JZ12" s="443"/>
      <c r="KA12" s="444"/>
      <c r="KB12" s="441"/>
      <c r="KC12" s="445"/>
      <c r="KD12" s="445"/>
      <c r="KE12" s="440"/>
      <c r="KF12" s="440"/>
      <c r="KG12" s="446"/>
      <c r="KI12" s="437" t="str">
        <f t="shared" si="22"/>
        <v>Group B</v>
      </c>
      <c r="KJ12" s="439"/>
      <c r="KK12" s="459"/>
      <c r="KL12" s="440"/>
      <c r="KM12" s="443"/>
      <c r="KN12" s="444"/>
      <c r="KO12" s="441"/>
      <c r="KP12" s="445"/>
      <c r="KQ12" s="445"/>
      <c r="KR12" s="440"/>
      <c r="KS12" s="440"/>
      <c r="KT12" s="446"/>
      <c r="KV12" s="437" t="str">
        <f t="shared" si="23"/>
        <v>Group B</v>
      </c>
      <c r="KW12" s="439"/>
      <c r="KX12" s="459"/>
      <c r="KY12" s="440"/>
      <c r="KZ12" s="443"/>
      <c r="LA12" s="444"/>
      <c r="LB12" s="441"/>
      <c r="LC12" s="445"/>
      <c r="LD12" s="445"/>
      <c r="LE12" s="440"/>
      <c r="LF12" s="440"/>
      <c r="LG12" s="446"/>
      <c r="LI12" s="437" t="str">
        <f t="shared" si="24"/>
        <v>Group B</v>
      </c>
      <c r="LJ12" s="439"/>
      <c r="LK12" s="459"/>
      <c r="LL12" s="440"/>
      <c r="LM12" s="443"/>
      <c r="LN12" s="444"/>
      <c r="LO12" s="441"/>
      <c r="LP12" s="445"/>
      <c r="LQ12" s="445"/>
      <c r="LR12" s="440"/>
      <c r="LS12" s="440"/>
      <c r="LT12" s="446"/>
      <c r="LV12" s="437" t="str">
        <f t="shared" si="25"/>
        <v>Group B</v>
      </c>
      <c r="LW12" s="439"/>
      <c r="LX12" s="459"/>
      <c r="LY12" s="440"/>
      <c r="LZ12" s="443"/>
      <c r="MA12" s="444"/>
      <c r="MB12" s="441"/>
      <c r="MC12" s="445"/>
      <c r="MD12" s="445"/>
      <c r="ME12" s="440"/>
      <c r="MF12" s="440"/>
      <c r="MG12" s="446"/>
    </row>
    <row r="13" spans="1:345" x14ac:dyDescent="0.25">
      <c r="B13" s="447">
        <f ca="1">INDEX(Groups!$C$7:$C$35,MATCH(C13,Groups!$D$7:$D$35,0))</f>
        <v>3</v>
      </c>
      <c r="C13" s="448" t="str">
        <f ca="1">GrpB!$B$4</f>
        <v>Spain</v>
      </c>
      <c r="D13" s="449">
        <f ca="1">INDEX(Groups!$C$7:$C$35,MATCH(E13,Groups!$D$7:$D$35,0))</f>
        <v>14</v>
      </c>
      <c r="E13" s="448" t="str">
        <f ca="1">GrpB!$D$4</f>
        <v>Croatia</v>
      </c>
      <c r="F13" s="450" t="str">
        <f ca="1">GrpB!$E$4</f>
        <v/>
      </c>
      <c r="G13" s="451" t="str">
        <f ca="1">GrpB!$G$4</f>
        <v/>
      </c>
      <c r="I13" s="447">
        <f t="shared" ca="1" si="0"/>
        <v>3</v>
      </c>
      <c r="J13" s="448" t="str">
        <f ca="1">GrpB!$B$4</f>
        <v>Spain</v>
      </c>
      <c r="K13" s="449">
        <f t="shared" ref="K13:K18" ca="1" si="104">$D13</f>
        <v>14</v>
      </c>
      <c r="L13" s="448" t="str">
        <f ca="1">GrpB!$D$4</f>
        <v>Croatia</v>
      </c>
      <c r="M13" s="452"/>
      <c r="N13" s="452"/>
      <c r="O13" s="453"/>
      <c r="P13" s="449" t="str">
        <f t="shared" ref="P13:P18" ca="1" si="105">IF(($F13&lt;&gt;"")*($G13&lt;&gt;"")*(M13&lt;&gt;"")*(N13&lt;&gt;""),($F13&gt;$G13)*(M13&gt;N13)+($F13=$G13)*(M13=N13)+($F13&lt;$G13)*(M13&lt;N13),"")</f>
        <v/>
      </c>
      <c r="Q13" s="449" t="str">
        <f ca="1">IF((P13&lt;&gt;""),IF(OR($F13&lt;&gt;$G13,PrSettings!$M$4="●"),(($F13-$G13)=(M13-N13))*1,0),"")</f>
        <v/>
      </c>
      <c r="R13" s="449" t="str">
        <f t="shared" ref="R13:R18" ca="1" si="106">IF((P13&lt;&gt;""),($F13=M13)*($G13=N13),"")</f>
        <v/>
      </c>
      <c r="S13" s="449" t="str">
        <f ca="1">IF(P13&lt;&gt;"",IF(ABS($F13-$G13)&gt;=PrSettings!$M$7,(ABS($F13-$G13-M13+N13)&lt;=1)*1,IF(AND(P13,$F13=$G13,$F13&gt;=PrSettings!$M$6),(ABS(M13-$F13)&lt;=1)*1,IF(AND(ABS($F13-$G13-M13+N13)&lt;=1,$F13+$G13&gt;=PrSettings!$M$8),(ABS(M13-$F13)&lt;=1)*(ABS(N13-$G13)&lt;=1)*1,""))),"")</f>
        <v/>
      </c>
      <c r="T13" s="454"/>
      <c r="V13" s="447">
        <f t="shared" ca="1" si="1"/>
        <v>3</v>
      </c>
      <c r="W13" s="448" t="str">
        <f ca="1">GrpB!$B$4</f>
        <v>Spain</v>
      </c>
      <c r="X13" s="449">
        <f t="shared" ref="X13:X18" ca="1" si="107">$D13</f>
        <v>14</v>
      </c>
      <c r="Y13" s="448" t="str">
        <f ca="1">GrpB!$D$4</f>
        <v>Croatia</v>
      </c>
      <c r="Z13" s="452"/>
      <c r="AA13" s="452"/>
      <c r="AB13" s="453"/>
      <c r="AC13" s="449" t="str">
        <f t="shared" ref="AC13:AC18" ca="1" si="108">IF(($F13&lt;&gt;"")*($G13&lt;&gt;"")*(Z13&lt;&gt;"")*(AA13&lt;&gt;""),($F13&gt;$G13)*(Z13&gt;AA13)+($F13=$G13)*(Z13=AA13)+($F13&lt;$G13)*(Z13&lt;AA13),"")</f>
        <v/>
      </c>
      <c r="AD13" s="449" t="str">
        <f ca="1">IF((AC13&lt;&gt;""),IF(OR($F13&lt;&gt;$G13,PrSettings!$M$4="●"),(($F13-$G13)=(Z13-AA13))*1,0),"")</f>
        <v/>
      </c>
      <c r="AE13" s="449" t="str">
        <f t="shared" ref="AE13:AE18" ca="1" si="109">IF((AC13&lt;&gt;""),($F13=Z13)*($G13=AA13),"")</f>
        <v/>
      </c>
      <c r="AF13" s="449" t="str">
        <f ca="1">IF(AC13&lt;&gt;"",IF(ABS($F13-$G13)&gt;=PrSettings!$M$7,(ABS($F13-$G13-Z13+AA13)&lt;=1)*1,IF(AND(AC13,$F13=$G13,$F13&gt;=PrSettings!$M$6),(ABS(Z13-$F13)&lt;=1)*1,IF(AND(ABS($F13-$G13-Z13+AA13)&lt;=1,$F13+$G13&gt;=PrSettings!$M$8),(ABS(Z13-$F13)&lt;=1)*(ABS(AA13-$G13)&lt;=1)*1,""))),"")</f>
        <v/>
      </c>
      <c r="AG13" s="454"/>
      <c r="AI13" s="447">
        <f t="shared" ca="1" si="2"/>
        <v>3</v>
      </c>
      <c r="AJ13" s="448" t="str">
        <f ca="1">GrpB!$B$4</f>
        <v>Spain</v>
      </c>
      <c r="AK13" s="449">
        <f t="shared" ref="AK13:AK18" ca="1" si="110">$D13</f>
        <v>14</v>
      </c>
      <c r="AL13" s="448" t="str">
        <f ca="1">GrpB!$D$4</f>
        <v>Croatia</v>
      </c>
      <c r="AM13" s="452"/>
      <c r="AN13" s="452"/>
      <c r="AO13" s="453"/>
      <c r="AP13" s="449" t="str">
        <f t="shared" ref="AP13:AP18" ca="1" si="111">IF(($F13&lt;&gt;"")*($G13&lt;&gt;"")*(AM13&lt;&gt;"")*(AN13&lt;&gt;""),($F13&gt;$G13)*(AM13&gt;AN13)+($F13=$G13)*(AM13=AN13)+($F13&lt;$G13)*(AM13&lt;AN13),"")</f>
        <v/>
      </c>
      <c r="AQ13" s="449" t="str">
        <f ca="1">IF((AP13&lt;&gt;""),IF(OR($F13&lt;&gt;$G13,PrSettings!$M$4="●"),(($F13-$G13)=(AM13-AN13))*1,0),"")</f>
        <v/>
      </c>
      <c r="AR13" s="449" t="str">
        <f t="shared" ref="AR13:AR18" ca="1" si="112">IF((AP13&lt;&gt;""),($F13=AM13)*($G13=AN13),"")</f>
        <v/>
      </c>
      <c r="AS13" s="449" t="str">
        <f ca="1">IF(AP13&lt;&gt;"",IF(ABS($F13-$G13)&gt;=PrSettings!$M$7,(ABS($F13-$G13-AM13+AN13)&lt;=1)*1,IF(AND(AP13,$F13=$G13,$F13&gt;=PrSettings!$M$6),(ABS(AM13-$F13)&lt;=1)*1,IF(AND(ABS($F13-$G13-AM13+AN13)&lt;=1,$F13+$G13&gt;=PrSettings!$M$8),(ABS(AM13-$F13)&lt;=1)*(ABS(AN13-$G13)&lt;=1)*1,""))),"")</f>
        <v/>
      </c>
      <c r="AT13" s="454"/>
      <c r="AV13" s="447">
        <f t="shared" ca="1" si="3"/>
        <v>3</v>
      </c>
      <c r="AW13" s="448" t="str">
        <f ca="1">GrpB!$B$4</f>
        <v>Spain</v>
      </c>
      <c r="AX13" s="449">
        <f t="shared" ref="AX13:AX18" ca="1" si="113">$D13</f>
        <v>14</v>
      </c>
      <c r="AY13" s="448" t="str">
        <f ca="1">GrpB!$D$4</f>
        <v>Croatia</v>
      </c>
      <c r="AZ13" s="452"/>
      <c r="BA13" s="452"/>
      <c r="BB13" s="453"/>
      <c r="BC13" s="449" t="str">
        <f t="shared" ref="BC13:BC18" ca="1" si="114">IF(($F13&lt;&gt;"")*($G13&lt;&gt;"")*(AZ13&lt;&gt;"")*(BA13&lt;&gt;""),($F13&gt;$G13)*(AZ13&gt;BA13)+($F13=$G13)*(AZ13=BA13)+($F13&lt;$G13)*(AZ13&lt;BA13),"")</f>
        <v/>
      </c>
      <c r="BD13" s="449" t="str">
        <f ca="1">IF((BC13&lt;&gt;""),IF(OR($F13&lt;&gt;$G13,PrSettings!$M$4="●"),(($F13-$G13)=(AZ13-BA13))*1,0),"")</f>
        <v/>
      </c>
      <c r="BE13" s="449" t="str">
        <f t="shared" ref="BE13:BE18" ca="1" si="115">IF((BC13&lt;&gt;""),($F13=AZ13)*($G13=BA13),"")</f>
        <v/>
      </c>
      <c r="BF13" s="449" t="str">
        <f ca="1">IF(BC13&lt;&gt;"",IF(ABS($F13-$G13)&gt;=PrSettings!$M$7,(ABS($F13-$G13-AZ13+BA13)&lt;=1)*1,IF(AND(BC13,$F13=$G13,$F13&gt;=PrSettings!$M$6),(ABS(AZ13-$F13)&lt;=1)*1,IF(AND(ABS($F13-$G13-AZ13+BA13)&lt;=1,$F13+$G13&gt;=PrSettings!$M$8),(ABS(AZ13-$F13)&lt;=1)*(ABS(BA13-$G13)&lt;=1)*1,""))),"")</f>
        <v/>
      </c>
      <c r="BG13" s="454"/>
      <c r="BI13" s="447">
        <f t="shared" ca="1" si="4"/>
        <v>3</v>
      </c>
      <c r="BJ13" s="448" t="str">
        <f ca="1">GrpB!$B$4</f>
        <v>Spain</v>
      </c>
      <c r="BK13" s="449">
        <f t="shared" ref="BK13:BK18" ca="1" si="116">$D13</f>
        <v>14</v>
      </c>
      <c r="BL13" s="448" t="str">
        <f ca="1">GrpB!$D$4</f>
        <v>Croatia</v>
      </c>
      <c r="BM13" s="452"/>
      <c r="BN13" s="452"/>
      <c r="BO13" s="453"/>
      <c r="BP13" s="449" t="str">
        <f t="shared" ref="BP13:BP18" ca="1" si="117">IF(($F13&lt;&gt;"")*($G13&lt;&gt;"")*(BM13&lt;&gt;"")*(BN13&lt;&gt;""),($F13&gt;$G13)*(BM13&gt;BN13)+($F13=$G13)*(BM13=BN13)+($F13&lt;$G13)*(BM13&lt;BN13),"")</f>
        <v/>
      </c>
      <c r="BQ13" s="449" t="str">
        <f ca="1">IF((BP13&lt;&gt;""),IF(OR($F13&lt;&gt;$G13,PrSettings!$M$4="●"),(($F13-$G13)=(BM13-BN13))*1,0),"")</f>
        <v/>
      </c>
      <c r="BR13" s="449" t="str">
        <f t="shared" ref="BR13:BR18" ca="1" si="118">IF((BP13&lt;&gt;""),($F13=BM13)*($G13=BN13),"")</f>
        <v/>
      </c>
      <c r="BS13" s="449" t="str">
        <f ca="1">IF(BP13&lt;&gt;"",IF(ABS($F13-$G13)&gt;=PrSettings!$M$7,(ABS($F13-$G13-BM13+BN13)&lt;=1)*1,IF(AND(BP13,$F13=$G13,$F13&gt;=PrSettings!$M$6),(ABS(BM13-$F13)&lt;=1)*1,IF(AND(ABS($F13-$G13-BM13+BN13)&lt;=1,$F13+$G13&gt;=PrSettings!$M$8),(ABS(BM13-$F13)&lt;=1)*(ABS(BN13-$G13)&lt;=1)*1,""))),"")</f>
        <v/>
      </c>
      <c r="BT13" s="454"/>
      <c r="BV13" s="447">
        <f t="shared" ca="1" si="5"/>
        <v>3</v>
      </c>
      <c r="BW13" s="448" t="str">
        <f ca="1">GrpB!$B$4</f>
        <v>Spain</v>
      </c>
      <c r="BX13" s="449">
        <f t="shared" ref="BX13:BX18" ca="1" si="119">$D13</f>
        <v>14</v>
      </c>
      <c r="BY13" s="448" t="str">
        <f ca="1">GrpB!$D$4</f>
        <v>Croatia</v>
      </c>
      <c r="BZ13" s="452"/>
      <c r="CA13" s="452"/>
      <c r="CB13" s="453"/>
      <c r="CC13" s="449" t="str">
        <f t="shared" ref="CC13:CC18" ca="1" si="120">IF(($F13&lt;&gt;"")*($G13&lt;&gt;"")*(BZ13&lt;&gt;"")*(CA13&lt;&gt;""),($F13&gt;$G13)*(BZ13&gt;CA13)+($F13=$G13)*(BZ13=CA13)+($F13&lt;$G13)*(BZ13&lt;CA13),"")</f>
        <v/>
      </c>
      <c r="CD13" s="449" t="str">
        <f ca="1">IF((CC13&lt;&gt;""),IF(OR($F13&lt;&gt;$G13,PrSettings!$M$4="●"),(($F13-$G13)=(BZ13-CA13))*1,0),"")</f>
        <v/>
      </c>
      <c r="CE13" s="449" t="str">
        <f t="shared" ref="CE13:CE18" ca="1" si="121">IF((CC13&lt;&gt;""),($F13=BZ13)*($G13=CA13),"")</f>
        <v/>
      </c>
      <c r="CF13" s="449" t="str">
        <f ca="1">IF(CC13&lt;&gt;"",IF(ABS($F13-$G13)&gt;=PrSettings!$M$7,(ABS($F13-$G13-BZ13+CA13)&lt;=1)*1,IF(AND(CC13,$F13=$G13,$F13&gt;=PrSettings!$M$6),(ABS(BZ13-$F13)&lt;=1)*1,IF(AND(ABS($F13-$G13-BZ13+CA13)&lt;=1,$F13+$G13&gt;=PrSettings!$M$8),(ABS(BZ13-$F13)&lt;=1)*(ABS(CA13-$G13)&lt;=1)*1,""))),"")</f>
        <v/>
      </c>
      <c r="CG13" s="454"/>
      <c r="CI13" s="447">
        <f t="shared" ca="1" si="6"/>
        <v>3</v>
      </c>
      <c r="CJ13" s="448" t="str">
        <f ca="1">GrpB!$B$4</f>
        <v>Spain</v>
      </c>
      <c r="CK13" s="449">
        <f t="shared" ref="CK13:CK18" ca="1" si="122">$D13</f>
        <v>14</v>
      </c>
      <c r="CL13" s="448" t="str">
        <f ca="1">GrpB!$D$4</f>
        <v>Croatia</v>
      </c>
      <c r="CM13" s="452"/>
      <c r="CN13" s="452"/>
      <c r="CO13" s="453"/>
      <c r="CP13" s="449" t="str">
        <f t="shared" ref="CP13:CP18" ca="1" si="123">IF(($F13&lt;&gt;"")*($G13&lt;&gt;"")*(CM13&lt;&gt;"")*(CN13&lt;&gt;""),($F13&gt;$G13)*(CM13&gt;CN13)+($F13=$G13)*(CM13=CN13)+($F13&lt;$G13)*(CM13&lt;CN13),"")</f>
        <v/>
      </c>
      <c r="CQ13" s="449" t="str">
        <f ca="1">IF((CP13&lt;&gt;""),IF(OR($F13&lt;&gt;$G13,PrSettings!$M$4="●"),(($F13-$G13)=(CM13-CN13))*1,0),"")</f>
        <v/>
      </c>
      <c r="CR13" s="449" t="str">
        <f t="shared" ref="CR13:CR18" ca="1" si="124">IF((CP13&lt;&gt;""),($F13=CM13)*($G13=CN13),"")</f>
        <v/>
      </c>
      <c r="CS13" s="449" t="str">
        <f ca="1">IF(CP13&lt;&gt;"",IF(ABS($F13-$G13)&gt;=PrSettings!$M$7,(ABS($F13-$G13-CM13+CN13)&lt;=1)*1,IF(AND(CP13,$F13=$G13,$F13&gt;=PrSettings!$M$6),(ABS(CM13-$F13)&lt;=1)*1,IF(AND(ABS($F13-$G13-CM13+CN13)&lt;=1,$F13+$G13&gt;=PrSettings!$M$8),(ABS(CM13-$F13)&lt;=1)*(ABS(CN13-$G13)&lt;=1)*1,""))),"")</f>
        <v/>
      </c>
      <c r="CT13" s="454"/>
      <c r="CV13" s="447">
        <f t="shared" ca="1" si="7"/>
        <v>3</v>
      </c>
      <c r="CW13" s="448" t="str">
        <f ca="1">GrpB!$B$4</f>
        <v>Spain</v>
      </c>
      <c r="CX13" s="449">
        <f t="shared" ref="CX13:CX18" ca="1" si="125">$D13</f>
        <v>14</v>
      </c>
      <c r="CY13" s="448" t="str">
        <f ca="1">GrpB!$D$4</f>
        <v>Croatia</v>
      </c>
      <c r="CZ13" s="452"/>
      <c r="DA13" s="452"/>
      <c r="DB13" s="453"/>
      <c r="DC13" s="449" t="str">
        <f t="shared" ref="DC13:DC18" ca="1" si="126">IF(($F13&lt;&gt;"")*($G13&lt;&gt;"")*(CZ13&lt;&gt;"")*(DA13&lt;&gt;""),($F13&gt;$G13)*(CZ13&gt;DA13)+($F13=$G13)*(CZ13=DA13)+($F13&lt;$G13)*(CZ13&lt;DA13),"")</f>
        <v/>
      </c>
      <c r="DD13" s="449" t="str">
        <f ca="1">IF((DC13&lt;&gt;""),IF(OR($F13&lt;&gt;$G13,PrSettings!$M$4="●"),(($F13-$G13)=(CZ13-DA13))*1,0),"")</f>
        <v/>
      </c>
      <c r="DE13" s="449" t="str">
        <f t="shared" ref="DE13:DE18" ca="1" si="127">IF((DC13&lt;&gt;""),($F13=CZ13)*($G13=DA13),"")</f>
        <v/>
      </c>
      <c r="DF13" s="449" t="str">
        <f ca="1">IF(DC13&lt;&gt;"",IF(ABS($F13-$G13)&gt;=PrSettings!$M$7,(ABS($F13-$G13-CZ13+DA13)&lt;=1)*1,IF(AND(DC13,$F13=$G13,$F13&gt;=PrSettings!$M$6),(ABS(CZ13-$F13)&lt;=1)*1,IF(AND(ABS($F13-$G13-CZ13+DA13)&lt;=1,$F13+$G13&gt;=PrSettings!$M$8),(ABS(CZ13-$F13)&lt;=1)*(ABS(DA13-$G13)&lt;=1)*1,""))),"")</f>
        <v/>
      </c>
      <c r="DG13" s="454"/>
      <c r="DI13" s="447">
        <f t="shared" ca="1" si="8"/>
        <v>3</v>
      </c>
      <c r="DJ13" s="448" t="str">
        <f ca="1">GrpB!$B$4</f>
        <v>Spain</v>
      </c>
      <c r="DK13" s="449">
        <f t="shared" ref="DK13:DK18" ca="1" si="128">$D13</f>
        <v>14</v>
      </c>
      <c r="DL13" s="448" t="str">
        <f ca="1">GrpB!$D$4</f>
        <v>Croatia</v>
      </c>
      <c r="DM13" s="452"/>
      <c r="DN13" s="452"/>
      <c r="DO13" s="453"/>
      <c r="DP13" s="449" t="str">
        <f t="shared" ref="DP13:DP18" ca="1" si="129">IF(($F13&lt;&gt;"")*($G13&lt;&gt;"")*(DM13&lt;&gt;"")*(DN13&lt;&gt;""),($F13&gt;$G13)*(DM13&gt;DN13)+($F13=$G13)*(DM13=DN13)+($F13&lt;$G13)*(DM13&lt;DN13),"")</f>
        <v/>
      </c>
      <c r="DQ13" s="449" t="str">
        <f ca="1">IF((DP13&lt;&gt;""),IF(OR($F13&lt;&gt;$G13,PrSettings!$M$4="●"),(($F13-$G13)=(DM13-DN13))*1,0),"")</f>
        <v/>
      </c>
      <c r="DR13" s="449" t="str">
        <f t="shared" ref="DR13:DR18" ca="1" si="130">IF((DP13&lt;&gt;""),($F13=DM13)*($G13=DN13),"")</f>
        <v/>
      </c>
      <c r="DS13" s="449" t="str">
        <f ca="1">IF(DP13&lt;&gt;"",IF(ABS($F13-$G13)&gt;=PrSettings!$M$7,(ABS($F13-$G13-DM13+DN13)&lt;=1)*1,IF(AND(DP13,$F13=$G13,$F13&gt;=PrSettings!$M$6),(ABS(DM13-$F13)&lt;=1)*1,IF(AND(ABS($F13-$G13-DM13+DN13)&lt;=1,$F13+$G13&gt;=PrSettings!$M$8),(ABS(DM13-$F13)&lt;=1)*(ABS(DN13-$G13)&lt;=1)*1,""))),"")</f>
        <v/>
      </c>
      <c r="DT13" s="454"/>
      <c r="DV13" s="447">
        <f t="shared" ca="1" si="9"/>
        <v>3</v>
      </c>
      <c r="DW13" s="448" t="str">
        <f ca="1">GrpB!$B$4</f>
        <v>Spain</v>
      </c>
      <c r="DX13" s="449">
        <f t="shared" ref="DX13:DX18" ca="1" si="131">$D13</f>
        <v>14</v>
      </c>
      <c r="DY13" s="448" t="str">
        <f ca="1">GrpB!$D$4</f>
        <v>Croatia</v>
      </c>
      <c r="DZ13" s="452"/>
      <c r="EA13" s="452"/>
      <c r="EB13" s="453"/>
      <c r="EC13" s="449" t="str">
        <f t="shared" ref="EC13:EC18" ca="1" si="132">IF(($F13&lt;&gt;"")*($G13&lt;&gt;"")*(DZ13&lt;&gt;"")*(EA13&lt;&gt;""),($F13&gt;$G13)*(DZ13&gt;EA13)+($F13=$G13)*(DZ13=EA13)+($F13&lt;$G13)*(DZ13&lt;EA13),"")</f>
        <v/>
      </c>
      <c r="ED13" s="449" t="str">
        <f ca="1">IF((EC13&lt;&gt;""),IF(OR($F13&lt;&gt;$G13,PrSettings!$M$4="●"),(($F13-$G13)=(DZ13-EA13))*1,0),"")</f>
        <v/>
      </c>
      <c r="EE13" s="449" t="str">
        <f t="shared" ref="EE13:EE18" ca="1" si="133">IF((EC13&lt;&gt;""),($F13=DZ13)*($G13=EA13),"")</f>
        <v/>
      </c>
      <c r="EF13" s="449" t="str">
        <f ca="1">IF(EC13&lt;&gt;"",IF(ABS($F13-$G13)&gt;=PrSettings!$M$7,(ABS($F13-$G13-DZ13+EA13)&lt;=1)*1,IF(AND(EC13,$F13=$G13,$F13&gt;=PrSettings!$M$6),(ABS(DZ13-$F13)&lt;=1)*1,IF(AND(ABS($F13-$G13-DZ13+EA13)&lt;=1,$F13+$G13&gt;=PrSettings!$M$8),(ABS(DZ13-$F13)&lt;=1)*(ABS(EA13-$G13)&lt;=1)*1,""))),"")</f>
        <v/>
      </c>
      <c r="EG13" s="454"/>
      <c r="EI13" s="447">
        <f t="shared" ca="1" si="10"/>
        <v>3</v>
      </c>
      <c r="EJ13" s="448" t="str">
        <f ca="1">GrpB!$B$4</f>
        <v>Spain</v>
      </c>
      <c r="EK13" s="449">
        <f t="shared" ref="EK13:EK18" ca="1" si="134">$D13</f>
        <v>14</v>
      </c>
      <c r="EL13" s="448" t="str">
        <f ca="1">GrpB!$D$4</f>
        <v>Croatia</v>
      </c>
      <c r="EM13" s="452"/>
      <c r="EN13" s="452"/>
      <c r="EO13" s="453"/>
      <c r="EP13" s="449" t="str">
        <f t="shared" ref="EP13:EP18" ca="1" si="135">IF(($F13&lt;&gt;"")*($G13&lt;&gt;"")*(EM13&lt;&gt;"")*(EN13&lt;&gt;""),($F13&gt;$G13)*(EM13&gt;EN13)+($F13=$G13)*(EM13=EN13)+($F13&lt;$G13)*(EM13&lt;EN13),"")</f>
        <v/>
      </c>
      <c r="EQ13" s="449" t="str">
        <f ca="1">IF((EP13&lt;&gt;""),IF(OR($F13&lt;&gt;$G13,PrSettings!$M$4="●"),(($F13-$G13)=(EM13-EN13))*1,0),"")</f>
        <v/>
      </c>
      <c r="ER13" s="449" t="str">
        <f t="shared" ref="ER13:ER18" ca="1" si="136">IF((EP13&lt;&gt;""),($F13=EM13)*($G13=EN13),"")</f>
        <v/>
      </c>
      <c r="ES13" s="449" t="str">
        <f ca="1">IF(EP13&lt;&gt;"",IF(ABS($F13-$G13)&gt;=PrSettings!$M$7,(ABS($F13-$G13-EM13+EN13)&lt;=1)*1,IF(AND(EP13,$F13=$G13,$F13&gt;=PrSettings!$M$6),(ABS(EM13-$F13)&lt;=1)*1,IF(AND(ABS($F13-$G13-EM13+EN13)&lt;=1,$F13+$G13&gt;=PrSettings!$M$8),(ABS(EM13-$F13)&lt;=1)*(ABS(EN13-$G13)&lt;=1)*1,""))),"")</f>
        <v/>
      </c>
      <c r="ET13" s="454"/>
      <c r="EV13" s="447">
        <f t="shared" ca="1" si="11"/>
        <v>3</v>
      </c>
      <c r="EW13" s="448" t="str">
        <f ca="1">GrpB!$B$4</f>
        <v>Spain</v>
      </c>
      <c r="EX13" s="449">
        <f t="shared" ref="EX13:EX18" ca="1" si="137">$D13</f>
        <v>14</v>
      </c>
      <c r="EY13" s="448" t="str">
        <f ca="1">GrpB!$D$4</f>
        <v>Croatia</v>
      </c>
      <c r="EZ13" s="452"/>
      <c r="FA13" s="452"/>
      <c r="FB13" s="453"/>
      <c r="FC13" s="449" t="str">
        <f t="shared" ref="FC13:FC18" ca="1" si="138">IF(($F13&lt;&gt;"")*($G13&lt;&gt;"")*(EZ13&lt;&gt;"")*(FA13&lt;&gt;""),($F13&gt;$G13)*(EZ13&gt;FA13)+($F13=$G13)*(EZ13=FA13)+($F13&lt;$G13)*(EZ13&lt;FA13),"")</f>
        <v/>
      </c>
      <c r="FD13" s="449" t="str">
        <f ca="1">IF((FC13&lt;&gt;""),IF(OR($F13&lt;&gt;$G13,PrSettings!$M$4="●"),(($F13-$G13)=(EZ13-FA13))*1,0),"")</f>
        <v/>
      </c>
      <c r="FE13" s="449" t="str">
        <f t="shared" ref="FE13:FE18" ca="1" si="139">IF((FC13&lt;&gt;""),($F13=EZ13)*($G13=FA13),"")</f>
        <v/>
      </c>
      <c r="FF13" s="449" t="str">
        <f ca="1">IF(FC13&lt;&gt;"",IF(ABS($F13-$G13)&gt;=PrSettings!$M$7,(ABS($F13-$G13-EZ13+FA13)&lt;=1)*1,IF(AND(FC13,$F13=$G13,$F13&gt;=PrSettings!$M$6),(ABS(EZ13-$F13)&lt;=1)*1,IF(AND(ABS($F13-$G13-EZ13+FA13)&lt;=1,$F13+$G13&gt;=PrSettings!$M$8),(ABS(EZ13-$F13)&lt;=1)*(ABS(FA13-$G13)&lt;=1)*1,""))),"")</f>
        <v/>
      </c>
      <c r="FG13" s="454"/>
      <c r="FI13" s="447">
        <f t="shared" ca="1" si="12"/>
        <v>3</v>
      </c>
      <c r="FJ13" s="448" t="str">
        <f ca="1">GrpB!$B$4</f>
        <v>Spain</v>
      </c>
      <c r="FK13" s="449">
        <f t="shared" ref="FK13:FK18" ca="1" si="140">$D13</f>
        <v>14</v>
      </c>
      <c r="FL13" s="448" t="str">
        <f ca="1">GrpB!$D$4</f>
        <v>Croatia</v>
      </c>
      <c r="FM13" s="452"/>
      <c r="FN13" s="452"/>
      <c r="FO13" s="453"/>
      <c r="FP13" s="449" t="str">
        <f t="shared" ref="FP13:FP18" ca="1" si="141">IF(($F13&lt;&gt;"")*($G13&lt;&gt;"")*(FM13&lt;&gt;"")*(FN13&lt;&gt;""),($F13&gt;$G13)*(FM13&gt;FN13)+($F13=$G13)*(FM13=FN13)+($F13&lt;$G13)*(FM13&lt;FN13),"")</f>
        <v/>
      </c>
      <c r="FQ13" s="449" t="str">
        <f ca="1">IF((FP13&lt;&gt;""),IF(OR($F13&lt;&gt;$G13,PrSettings!$M$4="●"),(($F13-$G13)=(FM13-FN13))*1,0),"")</f>
        <v/>
      </c>
      <c r="FR13" s="449" t="str">
        <f t="shared" ref="FR13:FR18" ca="1" si="142">IF((FP13&lt;&gt;""),($F13=FM13)*($G13=FN13),"")</f>
        <v/>
      </c>
      <c r="FS13" s="449" t="str">
        <f ca="1">IF(FP13&lt;&gt;"",IF(ABS($F13-$G13)&gt;=PrSettings!$M$7,(ABS($F13-$G13-FM13+FN13)&lt;=1)*1,IF(AND(FP13,$F13=$G13,$F13&gt;=PrSettings!$M$6),(ABS(FM13-$F13)&lt;=1)*1,IF(AND(ABS($F13-$G13-FM13+FN13)&lt;=1,$F13+$G13&gt;=PrSettings!$M$8),(ABS(FM13-$F13)&lt;=1)*(ABS(FN13-$G13)&lt;=1)*1,""))),"")</f>
        <v/>
      </c>
      <c r="FT13" s="454"/>
      <c r="FV13" s="447">
        <f t="shared" ca="1" si="13"/>
        <v>3</v>
      </c>
      <c r="FW13" s="448" t="str">
        <f ca="1">GrpB!$B$4</f>
        <v>Spain</v>
      </c>
      <c r="FX13" s="449">
        <f t="shared" ref="FX13:FX18" ca="1" si="143">$D13</f>
        <v>14</v>
      </c>
      <c r="FY13" s="448" t="str">
        <f ca="1">GrpB!$D$4</f>
        <v>Croatia</v>
      </c>
      <c r="FZ13" s="452"/>
      <c r="GA13" s="452"/>
      <c r="GB13" s="453"/>
      <c r="GC13" s="449" t="str">
        <f t="shared" ref="GC13:GC18" ca="1" si="144">IF(($F13&lt;&gt;"")*($G13&lt;&gt;"")*(FZ13&lt;&gt;"")*(GA13&lt;&gt;""),($F13&gt;$G13)*(FZ13&gt;GA13)+($F13=$G13)*(FZ13=GA13)+($F13&lt;$G13)*(FZ13&lt;GA13),"")</f>
        <v/>
      </c>
      <c r="GD13" s="449" t="str">
        <f ca="1">IF((GC13&lt;&gt;""),IF(OR($F13&lt;&gt;$G13,PrSettings!$M$4="●"),(($F13-$G13)=(FZ13-GA13))*1,0),"")</f>
        <v/>
      </c>
      <c r="GE13" s="449" t="str">
        <f t="shared" ref="GE13:GE18" ca="1" si="145">IF((GC13&lt;&gt;""),($F13=FZ13)*($G13=GA13),"")</f>
        <v/>
      </c>
      <c r="GF13" s="449" t="str">
        <f ca="1">IF(GC13&lt;&gt;"",IF(ABS($F13-$G13)&gt;=PrSettings!$M$7,(ABS($F13-$G13-FZ13+GA13)&lt;=1)*1,IF(AND(GC13,$F13=$G13,$F13&gt;=PrSettings!$M$6),(ABS(FZ13-$F13)&lt;=1)*1,IF(AND(ABS($F13-$G13-FZ13+GA13)&lt;=1,$F13+$G13&gt;=PrSettings!$M$8),(ABS(FZ13-$F13)&lt;=1)*(ABS(GA13-$G13)&lt;=1)*1,""))),"")</f>
        <v/>
      </c>
      <c r="GG13" s="454"/>
      <c r="GI13" s="447">
        <f t="shared" ca="1" si="14"/>
        <v>3</v>
      </c>
      <c r="GJ13" s="448" t="str">
        <f ca="1">GrpB!$B$4</f>
        <v>Spain</v>
      </c>
      <c r="GK13" s="449">
        <f t="shared" ref="GK13:GK18" ca="1" si="146">$D13</f>
        <v>14</v>
      </c>
      <c r="GL13" s="448" t="str">
        <f ca="1">GrpB!$D$4</f>
        <v>Croatia</v>
      </c>
      <c r="GM13" s="452"/>
      <c r="GN13" s="452"/>
      <c r="GO13" s="453"/>
      <c r="GP13" s="449" t="str">
        <f t="shared" ref="GP13:GP18" ca="1" si="147">IF(($F13&lt;&gt;"")*($G13&lt;&gt;"")*(GM13&lt;&gt;"")*(GN13&lt;&gt;""),($F13&gt;$G13)*(GM13&gt;GN13)+($F13=$G13)*(GM13=GN13)+($F13&lt;$G13)*(GM13&lt;GN13),"")</f>
        <v/>
      </c>
      <c r="GQ13" s="449" t="str">
        <f ca="1">IF((GP13&lt;&gt;""),IF(OR($F13&lt;&gt;$G13,PrSettings!$M$4="●"),(($F13-$G13)=(GM13-GN13))*1,0),"")</f>
        <v/>
      </c>
      <c r="GR13" s="449" t="str">
        <f t="shared" ref="GR13:GR18" ca="1" si="148">IF((GP13&lt;&gt;""),($F13=GM13)*($G13=GN13),"")</f>
        <v/>
      </c>
      <c r="GS13" s="449" t="str">
        <f ca="1">IF(GP13&lt;&gt;"",IF(ABS($F13-$G13)&gt;=PrSettings!$M$7,(ABS($F13-$G13-GM13+GN13)&lt;=1)*1,IF(AND(GP13,$F13=$G13,$F13&gt;=PrSettings!$M$6),(ABS(GM13-$F13)&lt;=1)*1,IF(AND(ABS($F13-$G13-GM13+GN13)&lt;=1,$F13+$G13&gt;=PrSettings!$M$8),(ABS(GM13-$F13)&lt;=1)*(ABS(GN13-$G13)&lt;=1)*1,""))),"")</f>
        <v/>
      </c>
      <c r="GT13" s="454"/>
      <c r="GV13" s="447">
        <f t="shared" ca="1" si="15"/>
        <v>3</v>
      </c>
      <c r="GW13" s="448" t="str">
        <f ca="1">GrpB!$B$4</f>
        <v>Spain</v>
      </c>
      <c r="GX13" s="449">
        <f t="shared" ref="GX13:GX18" ca="1" si="149">$D13</f>
        <v>14</v>
      </c>
      <c r="GY13" s="448" t="str">
        <f ca="1">GrpB!$D$4</f>
        <v>Croatia</v>
      </c>
      <c r="GZ13" s="452"/>
      <c r="HA13" s="452"/>
      <c r="HB13" s="453"/>
      <c r="HC13" s="449" t="str">
        <f t="shared" ref="HC13:HC18" ca="1" si="150">IF(($F13&lt;&gt;"")*($G13&lt;&gt;"")*(GZ13&lt;&gt;"")*(HA13&lt;&gt;""),($F13&gt;$G13)*(GZ13&gt;HA13)+($F13=$G13)*(GZ13=HA13)+($F13&lt;$G13)*(GZ13&lt;HA13),"")</f>
        <v/>
      </c>
      <c r="HD13" s="449" t="str">
        <f ca="1">IF((HC13&lt;&gt;""),IF(OR($F13&lt;&gt;$G13,PrSettings!$M$4="●"),(($F13-$G13)=(GZ13-HA13))*1,0),"")</f>
        <v/>
      </c>
      <c r="HE13" s="449" t="str">
        <f t="shared" ref="HE13:HE18" ca="1" si="151">IF((HC13&lt;&gt;""),($F13=GZ13)*($G13=HA13),"")</f>
        <v/>
      </c>
      <c r="HF13" s="449" t="str">
        <f ca="1">IF(HC13&lt;&gt;"",IF(ABS($F13-$G13)&gt;=PrSettings!$M$7,(ABS($F13-$G13-GZ13+HA13)&lt;=1)*1,IF(AND(HC13,$F13=$G13,$F13&gt;=PrSettings!$M$6),(ABS(GZ13-$F13)&lt;=1)*1,IF(AND(ABS($F13-$G13-GZ13+HA13)&lt;=1,$F13+$G13&gt;=PrSettings!$M$8),(ABS(GZ13-$F13)&lt;=1)*(ABS(HA13-$G13)&lt;=1)*1,""))),"")</f>
        <v/>
      </c>
      <c r="HG13" s="454"/>
      <c r="HI13" s="447">
        <f t="shared" ca="1" si="16"/>
        <v>3</v>
      </c>
      <c r="HJ13" s="448" t="str">
        <f ca="1">GrpB!$B$4</f>
        <v>Spain</v>
      </c>
      <c r="HK13" s="449">
        <f t="shared" ref="HK13:HK18" ca="1" si="152">$D13</f>
        <v>14</v>
      </c>
      <c r="HL13" s="448" t="str">
        <f ca="1">GrpB!$D$4</f>
        <v>Croatia</v>
      </c>
      <c r="HM13" s="452"/>
      <c r="HN13" s="452"/>
      <c r="HO13" s="453"/>
      <c r="HP13" s="449" t="str">
        <f t="shared" ref="HP13:HP18" ca="1" si="153">IF(($F13&lt;&gt;"")*($G13&lt;&gt;"")*(HM13&lt;&gt;"")*(HN13&lt;&gt;""),($F13&gt;$G13)*(HM13&gt;HN13)+($F13=$G13)*(HM13=HN13)+($F13&lt;$G13)*(HM13&lt;HN13),"")</f>
        <v/>
      </c>
      <c r="HQ13" s="449" t="str">
        <f ca="1">IF((HP13&lt;&gt;""),IF(OR($F13&lt;&gt;$G13,PrSettings!$M$4="●"),(($F13-$G13)=(HM13-HN13))*1,0),"")</f>
        <v/>
      </c>
      <c r="HR13" s="449" t="str">
        <f t="shared" ref="HR13:HR18" ca="1" si="154">IF((HP13&lt;&gt;""),($F13=HM13)*($G13=HN13),"")</f>
        <v/>
      </c>
      <c r="HS13" s="449" t="str">
        <f ca="1">IF(HP13&lt;&gt;"",IF(ABS($F13-$G13)&gt;=PrSettings!$M$7,(ABS($F13-$G13-HM13+HN13)&lt;=1)*1,IF(AND(HP13,$F13=$G13,$F13&gt;=PrSettings!$M$6),(ABS(HM13-$F13)&lt;=1)*1,IF(AND(ABS($F13-$G13-HM13+HN13)&lt;=1,$F13+$G13&gt;=PrSettings!$M$8),(ABS(HM13-$F13)&lt;=1)*(ABS(HN13-$G13)&lt;=1)*1,""))),"")</f>
        <v/>
      </c>
      <c r="HT13" s="454"/>
      <c r="HV13" s="447">
        <f t="shared" ca="1" si="17"/>
        <v>3</v>
      </c>
      <c r="HW13" s="448" t="str">
        <f ca="1">GrpB!$B$4</f>
        <v>Spain</v>
      </c>
      <c r="HX13" s="449">
        <f t="shared" ref="HX13:HX18" ca="1" si="155">$D13</f>
        <v>14</v>
      </c>
      <c r="HY13" s="448" t="str">
        <f ca="1">GrpB!$D$4</f>
        <v>Croatia</v>
      </c>
      <c r="HZ13" s="452"/>
      <c r="IA13" s="452"/>
      <c r="IB13" s="453"/>
      <c r="IC13" s="449" t="str">
        <f t="shared" ref="IC13:IC18" ca="1" si="156">IF(($F13&lt;&gt;"")*($G13&lt;&gt;"")*(HZ13&lt;&gt;"")*(IA13&lt;&gt;""),($F13&gt;$G13)*(HZ13&gt;IA13)+($F13=$G13)*(HZ13=IA13)+($F13&lt;$G13)*(HZ13&lt;IA13),"")</f>
        <v/>
      </c>
      <c r="ID13" s="449" t="str">
        <f ca="1">IF((IC13&lt;&gt;""),IF(OR($F13&lt;&gt;$G13,PrSettings!$M$4="●"),(($F13-$G13)=(HZ13-IA13))*1,0),"")</f>
        <v/>
      </c>
      <c r="IE13" s="449" t="str">
        <f t="shared" ref="IE13:IE18" ca="1" si="157">IF((IC13&lt;&gt;""),($F13=HZ13)*($G13=IA13),"")</f>
        <v/>
      </c>
      <c r="IF13" s="449" t="str">
        <f ca="1">IF(IC13&lt;&gt;"",IF(ABS($F13-$G13)&gt;=PrSettings!$M$7,(ABS($F13-$G13-HZ13+IA13)&lt;=1)*1,IF(AND(IC13,$F13=$G13,$F13&gt;=PrSettings!$M$6),(ABS(HZ13-$F13)&lt;=1)*1,IF(AND(ABS($F13-$G13-HZ13+IA13)&lt;=1,$F13+$G13&gt;=PrSettings!$M$8),(ABS(HZ13-$F13)&lt;=1)*(ABS(IA13-$G13)&lt;=1)*1,""))),"")</f>
        <v/>
      </c>
      <c r="IG13" s="454"/>
      <c r="II13" s="447">
        <f t="shared" ca="1" si="18"/>
        <v>3</v>
      </c>
      <c r="IJ13" s="448" t="str">
        <f ca="1">GrpB!$B$4</f>
        <v>Spain</v>
      </c>
      <c r="IK13" s="449">
        <f t="shared" ref="IK13:IK18" ca="1" si="158">$D13</f>
        <v>14</v>
      </c>
      <c r="IL13" s="448" t="str">
        <f ca="1">GrpB!$D$4</f>
        <v>Croatia</v>
      </c>
      <c r="IM13" s="452"/>
      <c r="IN13" s="452"/>
      <c r="IO13" s="453"/>
      <c r="IP13" s="449" t="str">
        <f t="shared" ref="IP13:IP18" ca="1" si="159">IF(($F13&lt;&gt;"")*($G13&lt;&gt;"")*(IM13&lt;&gt;"")*(IN13&lt;&gt;""),($F13&gt;$G13)*(IM13&gt;IN13)+($F13=$G13)*(IM13=IN13)+($F13&lt;$G13)*(IM13&lt;IN13),"")</f>
        <v/>
      </c>
      <c r="IQ13" s="449" t="str">
        <f ca="1">IF((IP13&lt;&gt;""),IF(OR($F13&lt;&gt;$G13,PrSettings!$M$4="●"),(($F13-$G13)=(IM13-IN13))*1,0),"")</f>
        <v/>
      </c>
      <c r="IR13" s="449" t="str">
        <f t="shared" ref="IR13:IR18" ca="1" si="160">IF((IP13&lt;&gt;""),($F13=IM13)*($G13=IN13),"")</f>
        <v/>
      </c>
      <c r="IS13" s="449" t="str">
        <f ca="1">IF(IP13&lt;&gt;"",IF(ABS($F13-$G13)&gt;=PrSettings!$M$7,(ABS($F13-$G13-IM13+IN13)&lt;=1)*1,IF(AND(IP13,$F13=$G13,$F13&gt;=PrSettings!$M$6),(ABS(IM13-$F13)&lt;=1)*1,IF(AND(ABS($F13-$G13-IM13+IN13)&lt;=1,$F13+$G13&gt;=PrSettings!$M$8),(ABS(IM13-$F13)&lt;=1)*(ABS(IN13-$G13)&lt;=1)*1,""))),"")</f>
        <v/>
      </c>
      <c r="IT13" s="454"/>
      <c r="IV13" s="447">
        <f t="shared" ca="1" si="19"/>
        <v>3</v>
      </c>
      <c r="IW13" s="448" t="str">
        <f ca="1">GrpB!$B$4</f>
        <v>Spain</v>
      </c>
      <c r="IX13" s="449">
        <f t="shared" ref="IX13:IX18" ca="1" si="161">$D13</f>
        <v>14</v>
      </c>
      <c r="IY13" s="448" t="str">
        <f ca="1">GrpB!$D$4</f>
        <v>Croatia</v>
      </c>
      <c r="IZ13" s="452"/>
      <c r="JA13" s="452"/>
      <c r="JB13" s="453"/>
      <c r="JC13" s="449" t="str">
        <f t="shared" ref="JC13:JC18" ca="1" si="162">IF(($F13&lt;&gt;"")*($G13&lt;&gt;"")*(IZ13&lt;&gt;"")*(JA13&lt;&gt;""),($F13&gt;$G13)*(IZ13&gt;JA13)+($F13=$G13)*(IZ13=JA13)+($F13&lt;$G13)*(IZ13&lt;JA13),"")</f>
        <v/>
      </c>
      <c r="JD13" s="449" t="str">
        <f ca="1">IF((JC13&lt;&gt;""),IF(OR($F13&lt;&gt;$G13,PrSettings!$M$4="●"),(($F13-$G13)=(IZ13-JA13))*1,0),"")</f>
        <v/>
      </c>
      <c r="JE13" s="449" t="str">
        <f t="shared" ref="JE13:JE18" ca="1" si="163">IF((JC13&lt;&gt;""),($F13=IZ13)*($G13=JA13),"")</f>
        <v/>
      </c>
      <c r="JF13" s="449" t="str">
        <f ca="1">IF(JC13&lt;&gt;"",IF(ABS($F13-$G13)&gt;=PrSettings!$M$7,(ABS($F13-$G13-IZ13+JA13)&lt;=1)*1,IF(AND(JC13,$F13=$G13,$F13&gt;=PrSettings!$M$6),(ABS(IZ13-$F13)&lt;=1)*1,IF(AND(ABS($F13-$G13-IZ13+JA13)&lt;=1,$F13+$G13&gt;=PrSettings!$M$8),(ABS(IZ13-$F13)&lt;=1)*(ABS(JA13-$G13)&lt;=1)*1,""))),"")</f>
        <v/>
      </c>
      <c r="JG13" s="454"/>
      <c r="JI13" s="447">
        <f t="shared" ca="1" si="20"/>
        <v>3</v>
      </c>
      <c r="JJ13" s="448" t="str">
        <f ca="1">GrpB!$B$4</f>
        <v>Spain</v>
      </c>
      <c r="JK13" s="449">
        <f t="shared" ref="JK13:JK18" ca="1" si="164">$D13</f>
        <v>14</v>
      </c>
      <c r="JL13" s="448" t="str">
        <f ca="1">GrpB!$D$4</f>
        <v>Croatia</v>
      </c>
      <c r="JM13" s="452"/>
      <c r="JN13" s="452"/>
      <c r="JO13" s="453"/>
      <c r="JP13" s="449" t="str">
        <f t="shared" ref="JP13:JP18" ca="1" si="165">IF(($F13&lt;&gt;"")*($G13&lt;&gt;"")*(JM13&lt;&gt;"")*(JN13&lt;&gt;""),($F13&gt;$G13)*(JM13&gt;JN13)+($F13=$G13)*(JM13=JN13)+($F13&lt;$G13)*(JM13&lt;JN13),"")</f>
        <v/>
      </c>
      <c r="JQ13" s="449" t="str">
        <f ca="1">IF((JP13&lt;&gt;""),IF(OR($F13&lt;&gt;$G13,PrSettings!$M$4="●"),(($F13-$G13)=(JM13-JN13))*1,0),"")</f>
        <v/>
      </c>
      <c r="JR13" s="449" t="str">
        <f t="shared" ref="JR13:JR18" ca="1" si="166">IF((JP13&lt;&gt;""),($F13=JM13)*($G13=JN13),"")</f>
        <v/>
      </c>
      <c r="JS13" s="449" t="str">
        <f ca="1">IF(JP13&lt;&gt;"",IF(ABS($F13-$G13)&gt;=PrSettings!$M$7,(ABS($F13-$G13-JM13+JN13)&lt;=1)*1,IF(AND(JP13,$F13=$G13,$F13&gt;=PrSettings!$M$6),(ABS(JM13-$F13)&lt;=1)*1,IF(AND(ABS($F13-$G13-JM13+JN13)&lt;=1,$F13+$G13&gt;=PrSettings!$M$8),(ABS(JM13-$F13)&lt;=1)*(ABS(JN13-$G13)&lt;=1)*1,""))),"")</f>
        <v/>
      </c>
      <c r="JT13" s="454"/>
      <c r="JV13" s="447">
        <f t="shared" ca="1" si="21"/>
        <v>3</v>
      </c>
      <c r="JW13" s="448" t="str">
        <f ca="1">GrpB!$B$4</f>
        <v>Spain</v>
      </c>
      <c r="JX13" s="449">
        <f t="shared" ref="JX13:JX18" ca="1" si="167">$D13</f>
        <v>14</v>
      </c>
      <c r="JY13" s="448" t="str">
        <f ca="1">GrpB!$D$4</f>
        <v>Croatia</v>
      </c>
      <c r="JZ13" s="452"/>
      <c r="KA13" s="452"/>
      <c r="KB13" s="453"/>
      <c r="KC13" s="449" t="str">
        <f t="shared" ref="KC13:KC18" ca="1" si="168">IF(($F13&lt;&gt;"")*($G13&lt;&gt;"")*(JZ13&lt;&gt;"")*(KA13&lt;&gt;""),($F13&gt;$G13)*(JZ13&gt;KA13)+($F13=$G13)*(JZ13=KA13)+($F13&lt;$G13)*(JZ13&lt;KA13),"")</f>
        <v/>
      </c>
      <c r="KD13" s="449" t="str">
        <f ca="1">IF((KC13&lt;&gt;""),IF(OR($F13&lt;&gt;$G13,PrSettings!$M$4="●"),(($F13-$G13)=(JZ13-KA13))*1,0),"")</f>
        <v/>
      </c>
      <c r="KE13" s="449" t="str">
        <f t="shared" ref="KE13:KE18" ca="1" si="169">IF((KC13&lt;&gt;""),($F13=JZ13)*($G13=KA13),"")</f>
        <v/>
      </c>
      <c r="KF13" s="449" t="str">
        <f ca="1">IF(KC13&lt;&gt;"",IF(ABS($F13-$G13)&gt;=PrSettings!$M$7,(ABS($F13-$G13-JZ13+KA13)&lt;=1)*1,IF(AND(KC13,$F13=$G13,$F13&gt;=PrSettings!$M$6),(ABS(JZ13-$F13)&lt;=1)*1,IF(AND(ABS($F13-$G13-JZ13+KA13)&lt;=1,$F13+$G13&gt;=PrSettings!$M$8),(ABS(JZ13-$F13)&lt;=1)*(ABS(KA13-$G13)&lt;=1)*1,""))),"")</f>
        <v/>
      </c>
      <c r="KG13" s="454"/>
      <c r="KI13" s="447">
        <f t="shared" ca="1" si="22"/>
        <v>3</v>
      </c>
      <c r="KJ13" s="448" t="str">
        <f ca="1">GrpB!$B$4</f>
        <v>Spain</v>
      </c>
      <c r="KK13" s="449">
        <f t="shared" ref="KK13:KK18" ca="1" si="170">$D13</f>
        <v>14</v>
      </c>
      <c r="KL13" s="448" t="str">
        <f ca="1">GrpB!$D$4</f>
        <v>Croatia</v>
      </c>
      <c r="KM13" s="452"/>
      <c r="KN13" s="452"/>
      <c r="KO13" s="453"/>
      <c r="KP13" s="449" t="str">
        <f t="shared" ref="KP13:KP18" ca="1" si="171">IF(($F13&lt;&gt;"")*($G13&lt;&gt;"")*(KM13&lt;&gt;"")*(KN13&lt;&gt;""),($F13&gt;$G13)*(KM13&gt;KN13)+($F13=$G13)*(KM13=KN13)+($F13&lt;$G13)*(KM13&lt;KN13),"")</f>
        <v/>
      </c>
      <c r="KQ13" s="449" t="str">
        <f ca="1">IF((KP13&lt;&gt;""),IF(OR($F13&lt;&gt;$G13,PrSettings!$M$4="●"),(($F13-$G13)=(KM13-KN13))*1,0),"")</f>
        <v/>
      </c>
      <c r="KR13" s="449" t="str">
        <f t="shared" ref="KR13:KR18" ca="1" si="172">IF((KP13&lt;&gt;""),($F13=KM13)*($G13=KN13),"")</f>
        <v/>
      </c>
      <c r="KS13" s="449" t="str">
        <f ca="1">IF(KP13&lt;&gt;"",IF(ABS($F13-$G13)&gt;=PrSettings!$M$7,(ABS($F13-$G13-KM13+KN13)&lt;=1)*1,IF(AND(KP13,$F13=$G13,$F13&gt;=PrSettings!$M$6),(ABS(KM13-$F13)&lt;=1)*1,IF(AND(ABS($F13-$G13-KM13+KN13)&lt;=1,$F13+$G13&gt;=PrSettings!$M$8),(ABS(KM13-$F13)&lt;=1)*(ABS(KN13-$G13)&lt;=1)*1,""))),"")</f>
        <v/>
      </c>
      <c r="KT13" s="454"/>
      <c r="KV13" s="447">
        <f t="shared" ca="1" si="23"/>
        <v>3</v>
      </c>
      <c r="KW13" s="448" t="str">
        <f ca="1">GrpB!$B$4</f>
        <v>Spain</v>
      </c>
      <c r="KX13" s="449">
        <f t="shared" ref="KX13:KX18" ca="1" si="173">$D13</f>
        <v>14</v>
      </c>
      <c r="KY13" s="448" t="str">
        <f ca="1">GrpB!$D$4</f>
        <v>Croatia</v>
      </c>
      <c r="KZ13" s="452"/>
      <c r="LA13" s="452"/>
      <c r="LB13" s="453"/>
      <c r="LC13" s="449" t="str">
        <f t="shared" ref="LC13:LC18" ca="1" si="174">IF(($F13&lt;&gt;"")*($G13&lt;&gt;"")*(KZ13&lt;&gt;"")*(LA13&lt;&gt;""),($F13&gt;$G13)*(KZ13&gt;LA13)+($F13=$G13)*(KZ13=LA13)+($F13&lt;$G13)*(KZ13&lt;LA13),"")</f>
        <v/>
      </c>
      <c r="LD13" s="449" t="str">
        <f ca="1">IF((LC13&lt;&gt;""),IF(OR($F13&lt;&gt;$G13,PrSettings!$M$4="●"),(($F13-$G13)=(KZ13-LA13))*1,0),"")</f>
        <v/>
      </c>
      <c r="LE13" s="449" t="str">
        <f t="shared" ref="LE13:LE18" ca="1" si="175">IF((LC13&lt;&gt;""),($F13=KZ13)*($G13=LA13),"")</f>
        <v/>
      </c>
      <c r="LF13" s="449" t="str">
        <f ca="1">IF(LC13&lt;&gt;"",IF(ABS($F13-$G13)&gt;=PrSettings!$M$7,(ABS($F13-$G13-KZ13+LA13)&lt;=1)*1,IF(AND(LC13,$F13=$G13,$F13&gt;=PrSettings!$M$6),(ABS(KZ13-$F13)&lt;=1)*1,IF(AND(ABS($F13-$G13-KZ13+LA13)&lt;=1,$F13+$G13&gt;=PrSettings!$M$8),(ABS(KZ13-$F13)&lt;=1)*(ABS(LA13-$G13)&lt;=1)*1,""))),"")</f>
        <v/>
      </c>
      <c r="LG13" s="454"/>
      <c r="LI13" s="447">
        <f t="shared" ca="1" si="24"/>
        <v>3</v>
      </c>
      <c r="LJ13" s="448" t="str">
        <f ca="1">GrpB!$B$4</f>
        <v>Spain</v>
      </c>
      <c r="LK13" s="449">
        <f t="shared" ref="LK13:LK18" ca="1" si="176">$D13</f>
        <v>14</v>
      </c>
      <c r="LL13" s="448" t="str">
        <f ca="1">GrpB!$D$4</f>
        <v>Croatia</v>
      </c>
      <c r="LM13" s="452"/>
      <c r="LN13" s="452"/>
      <c r="LO13" s="453"/>
      <c r="LP13" s="449" t="str">
        <f t="shared" ref="LP13:LP18" ca="1" si="177">IF(($F13&lt;&gt;"")*($G13&lt;&gt;"")*(LM13&lt;&gt;"")*(LN13&lt;&gt;""),($F13&gt;$G13)*(LM13&gt;LN13)+($F13=$G13)*(LM13=LN13)+($F13&lt;$G13)*(LM13&lt;LN13),"")</f>
        <v/>
      </c>
      <c r="LQ13" s="449" t="str">
        <f ca="1">IF((LP13&lt;&gt;""),IF(OR($F13&lt;&gt;$G13,PrSettings!$M$4="●"),(($F13-$G13)=(LM13-LN13))*1,0),"")</f>
        <v/>
      </c>
      <c r="LR13" s="449" t="str">
        <f t="shared" ref="LR13:LR18" ca="1" si="178">IF((LP13&lt;&gt;""),($F13=LM13)*($G13=LN13),"")</f>
        <v/>
      </c>
      <c r="LS13" s="449" t="str">
        <f ca="1">IF(LP13&lt;&gt;"",IF(ABS($F13-$G13)&gt;=PrSettings!$M$7,(ABS($F13-$G13-LM13+LN13)&lt;=1)*1,IF(AND(LP13,$F13=$G13,$F13&gt;=PrSettings!$M$6),(ABS(LM13-$F13)&lt;=1)*1,IF(AND(ABS($F13-$G13-LM13+LN13)&lt;=1,$F13+$G13&gt;=PrSettings!$M$8),(ABS(LM13-$F13)&lt;=1)*(ABS(LN13-$G13)&lt;=1)*1,""))),"")</f>
        <v/>
      </c>
      <c r="LT13" s="454"/>
      <c r="LV13" s="447">
        <f t="shared" ca="1" si="25"/>
        <v>3</v>
      </c>
      <c r="LW13" s="448" t="str">
        <f ca="1">GrpB!$B$4</f>
        <v>Spain</v>
      </c>
      <c r="LX13" s="449">
        <f t="shared" ref="LX13:LX18" ca="1" si="179">$D13</f>
        <v>14</v>
      </c>
      <c r="LY13" s="448" t="str">
        <f ca="1">GrpB!$D$4</f>
        <v>Croatia</v>
      </c>
      <c r="LZ13" s="452"/>
      <c r="MA13" s="452"/>
      <c r="MB13" s="453"/>
      <c r="MC13" s="449" t="str">
        <f t="shared" ref="MC13:MC18" ca="1" si="180">IF(($F13&lt;&gt;"")*($G13&lt;&gt;"")*(LZ13&lt;&gt;"")*(MA13&lt;&gt;""),($F13&gt;$G13)*(LZ13&gt;MA13)+($F13=$G13)*(LZ13=MA13)+($F13&lt;$G13)*(LZ13&lt;MA13),"")</f>
        <v/>
      </c>
      <c r="MD13" s="449" t="str">
        <f ca="1">IF((MC13&lt;&gt;""),IF(OR($F13&lt;&gt;$G13,PrSettings!$M$4="●"),(($F13-$G13)=(LZ13-MA13))*1,0),"")</f>
        <v/>
      </c>
      <c r="ME13" s="449" t="str">
        <f t="shared" ref="ME13:ME18" ca="1" si="181">IF((MC13&lt;&gt;""),($F13=LZ13)*($G13=MA13),"")</f>
        <v/>
      </c>
      <c r="MF13" s="449" t="str">
        <f ca="1">IF(MC13&lt;&gt;"",IF(ABS($F13-$G13)&gt;=PrSettings!$M$7,(ABS($F13-$G13-LZ13+MA13)&lt;=1)*1,IF(AND(MC13,$F13=$G13,$F13&gt;=PrSettings!$M$6),(ABS(LZ13-$F13)&lt;=1)*1,IF(AND(ABS($F13-$G13-LZ13+MA13)&lt;=1,$F13+$G13&gt;=PrSettings!$M$8),(ABS(LZ13-$F13)&lt;=1)*(ABS(MA13-$G13)&lt;=1)*1,""))),"")</f>
        <v/>
      </c>
      <c r="MG13" s="454"/>
    </row>
    <row r="14" spans="1:345" x14ac:dyDescent="0.25">
      <c r="B14" s="447">
        <f ca="1">INDEX(Groups!$C$7:$C$35,MATCH(C14,Groups!$D$7:$D$35,0))</f>
        <v>18</v>
      </c>
      <c r="C14" s="448" t="str">
        <f ca="1">GrpB!$B$5</f>
        <v>Italy</v>
      </c>
      <c r="D14" s="449">
        <f ca="1">INDEX(Groups!$C$7:$C$35,MATCH(E14,Groups!$D$7:$D$35,0))</f>
        <v>10</v>
      </c>
      <c r="E14" s="448" t="str">
        <f ca="1">GrpB!$D$5</f>
        <v>Albania</v>
      </c>
      <c r="F14" s="450" t="str">
        <f ca="1">GrpB!$E$5</f>
        <v/>
      </c>
      <c r="G14" s="451" t="str">
        <f ca="1">GrpB!$G$5</f>
        <v/>
      </c>
      <c r="I14" s="447">
        <f t="shared" ca="1" si="0"/>
        <v>18</v>
      </c>
      <c r="J14" s="448" t="str">
        <f ca="1">GrpB!$B$5</f>
        <v>Italy</v>
      </c>
      <c r="K14" s="449">
        <f t="shared" ca="1" si="104"/>
        <v>10</v>
      </c>
      <c r="L14" s="448" t="str">
        <f ca="1">GrpB!$D$5</f>
        <v>Albania</v>
      </c>
      <c r="M14" s="452"/>
      <c r="N14" s="452"/>
      <c r="O14" s="455"/>
      <c r="P14" s="449" t="str">
        <f t="shared" ca="1" si="105"/>
        <v/>
      </c>
      <c r="Q14" s="449" t="str">
        <f ca="1">IF((P14&lt;&gt;""),IF(OR($F14&lt;&gt;$G14,PrSettings!$M$4="●"),(($F14-$G14)=(M14-N14))*1,0),"")</f>
        <v/>
      </c>
      <c r="R14" s="449" t="str">
        <f t="shared" ca="1" si="106"/>
        <v/>
      </c>
      <c r="S14" s="449" t="str">
        <f ca="1">IF(P14&lt;&gt;"",IF(ABS($F14-$G14)&gt;=PrSettings!$M$7,(ABS($F14-$G14-M14+N14)&lt;=1)*1,IF(AND(P14,$F14=$G14,$F14&gt;=PrSettings!$M$6),(ABS(M14-$F14)&lt;=1)*1,IF(AND(ABS($F14-$G14-M14+N14)&lt;=1,$F14+$G14&gt;=PrSettings!$M$8),(ABS(M14-$F14)&lt;=1)*(ABS(N14-$G14)&lt;=1)*1,""))),"")</f>
        <v/>
      </c>
      <c r="T14" s="456"/>
      <c r="V14" s="447">
        <f t="shared" ca="1" si="1"/>
        <v>18</v>
      </c>
      <c r="W14" s="448" t="str">
        <f ca="1">GrpB!$B$5</f>
        <v>Italy</v>
      </c>
      <c r="X14" s="449">
        <f t="shared" ca="1" si="107"/>
        <v>10</v>
      </c>
      <c r="Y14" s="448" t="str">
        <f ca="1">GrpB!$D$5</f>
        <v>Albania</v>
      </c>
      <c r="Z14" s="452"/>
      <c r="AA14" s="452"/>
      <c r="AB14" s="455"/>
      <c r="AC14" s="449" t="str">
        <f t="shared" ca="1" si="108"/>
        <v/>
      </c>
      <c r="AD14" s="449" t="str">
        <f ca="1">IF((AC14&lt;&gt;""),IF(OR($F14&lt;&gt;$G14,PrSettings!$M$4="●"),(($F14-$G14)=(Z14-AA14))*1,0),"")</f>
        <v/>
      </c>
      <c r="AE14" s="449" t="str">
        <f t="shared" ca="1" si="109"/>
        <v/>
      </c>
      <c r="AF14" s="449" t="str">
        <f ca="1">IF(AC14&lt;&gt;"",IF(ABS($F14-$G14)&gt;=PrSettings!$M$7,(ABS($F14-$G14-Z14+AA14)&lt;=1)*1,IF(AND(AC14,$F14=$G14,$F14&gt;=PrSettings!$M$6),(ABS(Z14-$F14)&lt;=1)*1,IF(AND(ABS($F14-$G14-Z14+AA14)&lt;=1,$F14+$G14&gt;=PrSettings!$M$8),(ABS(Z14-$F14)&lt;=1)*(ABS(AA14-$G14)&lt;=1)*1,""))),"")</f>
        <v/>
      </c>
      <c r="AG14" s="456"/>
      <c r="AI14" s="447">
        <f t="shared" ca="1" si="2"/>
        <v>18</v>
      </c>
      <c r="AJ14" s="448" t="str">
        <f ca="1">GrpB!$B$5</f>
        <v>Italy</v>
      </c>
      <c r="AK14" s="449">
        <f t="shared" ca="1" si="110"/>
        <v>10</v>
      </c>
      <c r="AL14" s="448" t="str">
        <f ca="1">GrpB!$D$5</f>
        <v>Albania</v>
      </c>
      <c r="AM14" s="452"/>
      <c r="AN14" s="452"/>
      <c r="AO14" s="455"/>
      <c r="AP14" s="449" t="str">
        <f t="shared" ca="1" si="111"/>
        <v/>
      </c>
      <c r="AQ14" s="449" t="str">
        <f ca="1">IF((AP14&lt;&gt;""),IF(OR($F14&lt;&gt;$G14,PrSettings!$M$4="●"),(($F14-$G14)=(AM14-AN14))*1,0),"")</f>
        <v/>
      </c>
      <c r="AR14" s="449" t="str">
        <f t="shared" ca="1" si="112"/>
        <v/>
      </c>
      <c r="AS14" s="449" t="str">
        <f ca="1">IF(AP14&lt;&gt;"",IF(ABS($F14-$G14)&gt;=PrSettings!$M$7,(ABS($F14-$G14-AM14+AN14)&lt;=1)*1,IF(AND(AP14,$F14=$G14,$F14&gt;=PrSettings!$M$6),(ABS(AM14-$F14)&lt;=1)*1,IF(AND(ABS($F14-$G14-AM14+AN14)&lt;=1,$F14+$G14&gt;=PrSettings!$M$8),(ABS(AM14-$F14)&lt;=1)*(ABS(AN14-$G14)&lt;=1)*1,""))),"")</f>
        <v/>
      </c>
      <c r="AT14" s="456"/>
      <c r="AV14" s="447">
        <f t="shared" ca="1" si="3"/>
        <v>18</v>
      </c>
      <c r="AW14" s="448" t="str">
        <f ca="1">GrpB!$B$5</f>
        <v>Italy</v>
      </c>
      <c r="AX14" s="449">
        <f t="shared" ca="1" si="113"/>
        <v>10</v>
      </c>
      <c r="AY14" s="448" t="str">
        <f ca="1">GrpB!$D$5</f>
        <v>Albania</v>
      </c>
      <c r="AZ14" s="452"/>
      <c r="BA14" s="452"/>
      <c r="BB14" s="455"/>
      <c r="BC14" s="449" t="str">
        <f t="shared" ca="1" si="114"/>
        <v/>
      </c>
      <c r="BD14" s="449" t="str">
        <f ca="1">IF((BC14&lt;&gt;""),IF(OR($F14&lt;&gt;$G14,PrSettings!$M$4="●"),(($F14-$G14)=(AZ14-BA14))*1,0),"")</f>
        <v/>
      </c>
      <c r="BE14" s="449" t="str">
        <f t="shared" ca="1" si="115"/>
        <v/>
      </c>
      <c r="BF14" s="449" t="str">
        <f ca="1">IF(BC14&lt;&gt;"",IF(ABS($F14-$G14)&gt;=PrSettings!$M$7,(ABS($F14-$G14-AZ14+BA14)&lt;=1)*1,IF(AND(BC14,$F14=$G14,$F14&gt;=PrSettings!$M$6),(ABS(AZ14-$F14)&lt;=1)*1,IF(AND(ABS($F14-$G14-AZ14+BA14)&lt;=1,$F14+$G14&gt;=PrSettings!$M$8),(ABS(AZ14-$F14)&lt;=1)*(ABS(BA14-$G14)&lt;=1)*1,""))),"")</f>
        <v/>
      </c>
      <c r="BG14" s="456"/>
      <c r="BI14" s="447">
        <f t="shared" ca="1" si="4"/>
        <v>18</v>
      </c>
      <c r="BJ14" s="448" t="str">
        <f ca="1">GrpB!$B$5</f>
        <v>Italy</v>
      </c>
      <c r="BK14" s="449">
        <f t="shared" ca="1" si="116"/>
        <v>10</v>
      </c>
      <c r="BL14" s="448" t="str">
        <f ca="1">GrpB!$D$5</f>
        <v>Albania</v>
      </c>
      <c r="BM14" s="452"/>
      <c r="BN14" s="452"/>
      <c r="BO14" s="455"/>
      <c r="BP14" s="449" t="str">
        <f t="shared" ca="1" si="117"/>
        <v/>
      </c>
      <c r="BQ14" s="449" t="str">
        <f ca="1">IF((BP14&lt;&gt;""),IF(OR($F14&lt;&gt;$G14,PrSettings!$M$4="●"),(($F14-$G14)=(BM14-BN14))*1,0),"")</f>
        <v/>
      </c>
      <c r="BR14" s="449" t="str">
        <f t="shared" ca="1" si="118"/>
        <v/>
      </c>
      <c r="BS14" s="449" t="str">
        <f ca="1">IF(BP14&lt;&gt;"",IF(ABS($F14-$G14)&gt;=PrSettings!$M$7,(ABS($F14-$G14-BM14+BN14)&lt;=1)*1,IF(AND(BP14,$F14=$G14,$F14&gt;=PrSettings!$M$6),(ABS(BM14-$F14)&lt;=1)*1,IF(AND(ABS($F14-$G14-BM14+BN14)&lt;=1,$F14+$G14&gt;=PrSettings!$M$8),(ABS(BM14-$F14)&lt;=1)*(ABS(BN14-$G14)&lt;=1)*1,""))),"")</f>
        <v/>
      </c>
      <c r="BT14" s="456"/>
      <c r="BV14" s="447">
        <f t="shared" ca="1" si="5"/>
        <v>18</v>
      </c>
      <c r="BW14" s="448" t="str">
        <f ca="1">GrpB!$B$5</f>
        <v>Italy</v>
      </c>
      <c r="BX14" s="449">
        <f t="shared" ca="1" si="119"/>
        <v>10</v>
      </c>
      <c r="BY14" s="448" t="str">
        <f ca="1">GrpB!$D$5</f>
        <v>Albania</v>
      </c>
      <c r="BZ14" s="452"/>
      <c r="CA14" s="452"/>
      <c r="CB14" s="455"/>
      <c r="CC14" s="449" t="str">
        <f t="shared" ca="1" si="120"/>
        <v/>
      </c>
      <c r="CD14" s="449" t="str">
        <f ca="1">IF((CC14&lt;&gt;""),IF(OR($F14&lt;&gt;$G14,PrSettings!$M$4="●"),(($F14-$G14)=(BZ14-CA14))*1,0),"")</f>
        <v/>
      </c>
      <c r="CE14" s="449" t="str">
        <f t="shared" ca="1" si="121"/>
        <v/>
      </c>
      <c r="CF14" s="449" t="str">
        <f ca="1">IF(CC14&lt;&gt;"",IF(ABS($F14-$G14)&gt;=PrSettings!$M$7,(ABS($F14-$G14-BZ14+CA14)&lt;=1)*1,IF(AND(CC14,$F14=$G14,$F14&gt;=PrSettings!$M$6),(ABS(BZ14-$F14)&lt;=1)*1,IF(AND(ABS($F14-$G14-BZ14+CA14)&lt;=1,$F14+$G14&gt;=PrSettings!$M$8),(ABS(BZ14-$F14)&lt;=1)*(ABS(CA14-$G14)&lt;=1)*1,""))),"")</f>
        <v/>
      </c>
      <c r="CG14" s="456"/>
      <c r="CI14" s="447">
        <f t="shared" ca="1" si="6"/>
        <v>18</v>
      </c>
      <c r="CJ14" s="448" t="str">
        <f ca="1">GrpB!$B$5</f>
        <v>Italy</v>
      </c>
      <c r="CK14" s="449">
        <f t="shared" ca="1" si="122"/>
        <v>10</v>
      </c>
      <c r="CL14" s="448" t="str">
        <f ca="1">GrpB!$D$5</f>
        <v>Albania</v>
      </c>
      <c r="CM14" s="452"/>
      <c r="CN14" s="452"/>
      <c r="CO14" s="455"/>
      <c r="CP14" s="449" t="str">
        <f t="shared" ca="1" si="123"/>
        <v/>
      </c>
      <c r="CQ14" s="449" t="str">
        <f ca="1">IF((CP14&lt;&gt;""),IF(OR($F14&lt;&gt;$G14,PrSettings!$M$4="●"),(($F14-$G14)=(CM14-CN14))*1,0),"")</f>
        <v/>
      </c>
      <c r="CR14" s="449" t="str">
        <f t="shared" ca="1" si="124"/>
        <v/>
      </c>
      <c r="CS14" s="449" t="str">
        <f ca="1">IF(CP14&lt;&gt;"",IF(ABS($F14-$G14)&gt;=PrSettings!$M$7,(ABS($F14-$G14-CM14+CN14)&lt;=1)*1,IF(AND(CP14,$F14=$G14,$F14&gt;=PrSettings!$M$6),(ABS(CM14-$F14)&lt;=1)*1,IF(AND(ABS($F14-$G14-CM14+CN14)&lt;=1,$F14+$G14&gt;=PrSettings!$M$8),(ABS(CM14-$F14)&lt;=1)*(ABS(CN14-$G14)&lt;=1)*1,""))),"")</f>
        <v/>
      </c>
      <c r="CT14" s="456"/>
      <c r="CV14" s="447">
        <f t="shared" ca="1" si="7"/>
        <v>18</v>
      </c>
      <c r="CW14" s="448" t="str">
        <f ca="1">GrpB!$B$5</f>
        <v>Italy</v>
      </c>
      <c r="CX14" s="449">
        <f t="shared" ca="1" si="125"/>
        <v>10</v>
      </c>
      <c r="CY14" s="448" t="str">
        <f ca="1">GrpB!$D$5</f>
        <v>Albania</v>
      </c>
      <c r="CZ14" s="452"/>
      <c r="DA14" s="452"/>
      <c r="DB14" s="455"/>
      <c r="DC14" s="449" t="str">
        <f t="shared" ca="1" si="126"/>
        <v/>
      </c>
      <c r="DD14" s="449" t="str">
        <f ca="1">IF((DC14&lt;&gt;""),IF(OR($F14&lt;&gt;$G14,PrSettings!$M$4="●"),(($F14-$G14)=(CZ14-DA14))*1,0),"")</f>
        <v/>
      </c>
      <c r="DE14" s="449" t="str">
        <f t="shared" ca="1" si="127"/>
        <v/>
      </c>
      <c r="DF14" s="449" t="str">
        <f ca="1">IF(DC14&lt;&gt;"",IF(ABS($F14-$G14)&gt;=PrSettings!$M$7,(ABS($F14-$G14-CZ14+DA14)&lt;=1)*1,IF(AND(DC14,$F14=$G14,$F14&gt;=PrSettings!$M$6),(ABS(CZ14-$F14)&lt;=1)*1,IF(AND(ABS($F14-$G14-CZ14+DA14)&lt;=1,$F14+$G14&gt;=PrSettings!$M$8),(ABS(CZ14-$F14)&lt;=1)*(ABS(DA14-$G14)&lt;=1)*1,""))),"")</f>
        <v/>
      </c>
      <c r="DG14" s="456"/>
      <c r="DI14" s="447">
        <f t="shared" ca="1" si="8"/>
        <v>18</v>
      </c>
      <c r="DJ14" s="448" t="str">
        <f ca="1">GrpB!$B$5</f>
        <v>Italy</v>
      </c>
      <c r="DK14" s="449">
        <f t="shared" ca="1" si="128"/>
        <v>10</v>
      </c>
      <c r="DL14" s="448" t="str">
        <f ca="1">GrpB!$D$5</f>
        <v>Albania</v>
      </c>
      <c r="DM14" s="452"/>
      <c r="DN14" s="452"/>
      <c r="DO14" s="455"/>
      <c r="DP14" s="449" t="str">
        <f t="shared" ca="1" si="129"/>
        <v/>
      </c>
      <c r="DQ14" s="449" t="str">
        <f ca="1">IF((DP14&lt;&gt;""),IF(OR($F14&lt;&gt;$G14,PrSettings!$M$4="●"),(($F14-$G14)=(DM14-DN14))*1,0),"")</f>
        <v/>
      </c>
      <c r="DR14" s="449" t="str">
        <f t="shared" ca="1" si="130"/>
        <v/>
      </c>
      <c r="DS14" s="449" t="str">
        <f ca="1">IF(DP14&lt;&gt;"",IF(ABS($F14-$G14)&gt;=PrSettings!$M$7,(ABS($F14-$G14-DM14+DN14)&lt;=1)*1,IF(AND(DP14,$F14=$G14,$F14&gt;=PrSettings!$M$6),(ABS(DM14-$F14)&lt;=1)*1,IF(AND(ABS($F14-$G14-DM14+DN14)&lt;=1,$F14+$G14&gt;=PrSettings!$M$8),(ABS(DM14-$F14)&lt;=1)*(ABS(DN14-$G14)&lt;=1)*1,""))),"")</f>
        <v/>
      </c>
      <c r="DT14" s="456"/>
      <c r="DV14" s="447">
        <f t="shared" ca="1" si="9"/>
        <v>18</v>
      </c>
      <c r="DW14" s="448" t="str">
        <f ca="1">GrpB!$B$5</f>
        <v>Italy</v>
      </c>
      <c r="DX14" s="449">
        <f t="shared" ca="1" si="131"/>
        <v>10</v>
      </c>
      <c r="DY14" s="448" t="str">
        <f ca="1">GrpB!$D$5</f>
        <v>Albania</v>
      </c>
      <c r="DZ14" s="452"/>
      <c r="EA14" s="452"/>
      <c r="EB14" s="455"/>
      <c r="EC14" s="449" t="str">
        <f t="shared" ca="1" si="132"/>
        <v/>
      </c>
      <c r="ED14" s="449" t="str">
        <f ca="1">IF((EC14&lt;&gt;""),IF(OR($F14&lt;&gt;$G14,PrSettings!$M$4="●"),(($F14-$G14)=(DZ14-EA14))*1,0),"")</f>
        <v/>
      </c>
      <c r="EE14" s="449" t="str">
        <f t="shared" ca="1" si="133"/>
        <v/>
      </c>
      <c r="EF14" s="449" t="str">
        <f ca="1">IF(EC14&lt;&gt;"",IF(ABS($F14-$G14)&gt;=PrSettings!$M$7,(ABS($F14-$G14-DZ14+EA14)&lt;=1)*1,IF(AND(EC14,$F14=$G14,$F14&gt;=PrSettings!$M$6),(ABS(DZ14-$F14)&lt;=1)*1,IF(AND(ABS($F14-$G14-DZ14+EA14)&lt;=1,$F14+$G14&gt;=PrSettings!$M$8),(ABS(DZ14-$F14)&lt;=1)*(ABS(EA14-$G14)&lt;=1)*1,""))),"")</f>
        <v/>
      </c>
      <c r="EG14" s="456"/>
      <c r="EI14" s="447">
        <f t="shared" ca="1" si="10"/>
        <v>18</v>
      </c>
      <c r="EJ14" s="448" t="str">
        <f ca="1">GrpB!$B$5</f>
        <v>Italy</v>
      </c>
      <c r="EK14" s="449">
        <f t="shared" ca="1" si="134"/>
        <v>10</v>
      </c>
      <c r="EL14" s="448" t="str">
        <f ca="1">GrpB!$D$5</f>
        <v>Albania</v>
      </c>
      <c r="EM14" s="452"/>
      <c r="EN14" s="452"/>
      <c r="EO14" s="455"/>
      <c r="EP14" s="449" t="str">
        <f t="shared" ca="1" si="135"/>
        <v/>
      </c>
      <c r="EQ14" s="449" t="str">
        <f ca="1">IF((EP14&lt;&gt;""),IF(OR($F14&lt;&gt;$G14,PrSettings!$M$4="●"),(($F14-$G14)=(EM14-EN14))*1,0),"")</f>
        <v/>
      </c>
      <c r="ER14" s="449" t="str">
        <f t="shared" ca="1" si="136"/>
        <v/>
      </c>
      <c r="ES14" s="449" t="str">
        <f ca="1">IF(EP14&lt;&gt;"",IF(ABS($F14-$G14)&gt;=PrSettings!$M$7,(ABS($F14-$G14-EM14+EN14)&lt;=1)*1,IF(AND(EP14,$F14=$G14,$F14&gt;=PrSettings!$M$6),(ABS(EM14-$F14)&lt;=1)*1,IF(AND(ABS($F14-$G14-EM14+EN14)&lt;=1,$F14+$G14&gt;=PrSettings!$M$8),(ABS(EM14-$F14)&lt;=1)*(ABS(EN14-$G14)&lt;=1)*1,""))),"")</f>
        <v/>
      </c>
      <c r="ET14" s="456"/>
      <c r="EV14" s="447">
        <f t="shared" ca="1" si="11"/>
        <v>18</v>
      </c>
      <c r="EW14" s="448" t="str">
        <f ca="1">GrpB!$B$5</f>
        <v>Italy</v>
      </c>
      <c r="EX14" s="449">
        <f t="shared" ca="1" si="137"/>
        <v>10</v>
      </c>
      <c r="EY14" s="448" t="str">
        <f ca="1">GrpB!$D$5</f>
        <v>Albania</v>
      </c>
      <c r="EZ14" s="452"/>
      <c r="FA14" s="452"/>
      <c r="FB14" s="455"/>
      <c r="FC14" s="449" t="str">
        <f t="shared" ca="1" si="138"/>
        <v/>
      </c>
      <c r="FD14" s="449" t="str">
        <f ca="1">IF((FC14&lt;&gt;""),IF(OR($F14&lt;&gt;$G14,PrSettings!$M$4="●"),(($F14-$G14)=(EZ14-FA14))*1,0),"")</f>
        <v/>
      </c>
      <c r="FE14" s="449" t="str">
        <f t="shared" ca="1" si="139"/>
        <v/>
      </c>
      <c r="FF14" s="449" t="str">
        <f ca="1">IF(FC14&lt;&gt;"",IF(ABS($F14-$G14)&gt;=PrSettings!$M$7,(ABS($F14-$G14-EZ14+FA14)&lt;=1)*1,IF(AND(FC14,$F14=$G14,$F14&gt;=PrSettings!$M$6),(ABS(EZ14-$F14)&lt;=1)*1,IF(AND(ABS($F14-$G14-EZ14+FA14)&lt;=1,$F14+$G14&gt;=PrSettings!$M$8),(ABS(EZ14-$F14)&lt;=1)*(ABS(FA14-$G14)&lt;=1)*1,""))),"")</f>
        <v/>
      </c>
      <c r="FG14" s="456"/>
      <c r="FI14" s="447">
        <f t="shared" ca="1" si="12"/>
        <v>18</v>
      </c>
      <c r="FJ14" s="448" t="str">
        <f ca="1">GrpB!$B$5</f>
        <v>Italy</v>
      </c>
      <c r="FK14" s="449">
        <f t="shared" ca="1" si="140"/>
        <v>10</v>
      </c>
      <c r="FL14" s="448" t="str">
        <f ca="1">GrpB!$D$5</f>
        <v>Albania</v>
      </c>
      <c r="FM14" s="452"/>
      <c r="FN14" s="452"/>
      <c r="FO14" s="455"/>
      <c r="FP14" s="449" t="str">
        <f t="shared" ca="1" si="141"/>
        <v/>
      </c>
      <c r="FQ14" s="449" t="str">
        <f ca="1">IF((FP14&lt;&gt;""),IF(OR($F14&lt;&gt;$G14,PrSettings!$M$4="●"),(($F14-$G14)=(FM14-FN14))*1,0),"")</f>
        <v/>
      </c>
      <c r="FR14" s="449" t="str">
        <f t="shared" ca="1" si="142"/>
        <v/>
      </c>
      <c r="FS14" s="449" t="str">
        <f ca="1">IF(FP14&lt;&gt;"",IF(ABS($F14-$G14)&gt;=PrSettings!$M$7,(ABS($F14-$G14-FM14+FN14)&lt;=1)*1,IF(AND(FP14,$F14=$G14,$F14&gt;=PrSettings!$M$6),(ABS(FM14-$F14)&lt;=1)*1,IF(AND(ABS($F14-$G14-FM14+FN14)&lt;=1,$F14+$G14&gt;=PrSettings!$M$8),(ABS(FM14-$F14)&lt;=1)*(ABS(FN14-$G14)&lt;=1)*1,""))),"")</f>
        <v/>
      </c>
      <c r="FT14" s="456"/>
      <c r="FV14" s="447">
        <f t="shared" ca="1" si="13"/>
        <v>18</v>
      </c>
      <c r="FW14" s="448" t="str">
        <f ca="1">GrpB!$B$5</f>
        <v>Italy</v>
      </c>
      <c r="FX14" s="449">
        <f t="shared" ca="1" si="143"/>
        <v>10</v>
      </c>
      <c r="FY14" s="448" t="str">
        <f ca="1">GrpB!$D$5</f>
        <v>Albania</v>
      </c>
      <c r="FZ14" s="452"/>
      <c r="GA14" s="452"/>
      <c r="GB14" s="455"/>
      <c r="GC14" s="449" t="str">
        <f t="shared" ca="1" si="144"/>
        <v/>
      </c>
      <c r="GD14" s="449" t="str">
        <f ca="1">IF((GC14&lt;&gt;""),IF(OR($F14&lt;&gt;$G14,PrSettings!$M$4="●"),(($F14-$G14)=(FZ14-GA14))*1,0),"")</f>
        <v/>
      </c>
      <c r="GE14" s="449" t="str">
        <f t="shared" ca="1" si="145"/>
        <v/>
      </c>
      <c r="GF14" s="449" t="str">
        <f ca="1">IF(GC14&lt;&gt;"",IF(ABS($F14-$G14)&gt;=PrSettings!$M$7,(ABS($F14-$G14-FZ14+GA14)&lt;=1)*1,IF(AND(GC14,$F14=$G14,$F14&gt;=PrSettings!$M$6),(ABS(FZ14-$F14)&lt;=1)*1,IF(AND(ABS($F14-$G14-FZ14+GA14)&lt;=1,$F14+$G14&gt;=PrSettings!$M$8),(ABS(FZ14-$F14)&lt;=1)*(ABS(GA14-$G14)&lt;=1)*1,""))),"")</f>
        <v/>
      </c>
      <c r="GG14" s="456"/>
      <c r="GI14" s="447">
        <f t="shared" ca="1" si="14"/>
        <v>18</v>
      </c>
      <c r="GJ14" s="448" t="str">
        <f ca="1">GrpB!$B$5</f>
        <v>Italy</v>
      </c>
      <c r="GK14" s="449">
        <f t="shared" ca="1" si="146"/>
        <v>10</v>
      </c>
      <c r="GL14" s="448" t="str">
        <f ca="1">GrpB!$D$5</f>
        <v>Albania</v>
      </c>
      <c r="GM14" s="452"/>
      <c r="GN14" s="452"/>
      <c r="GO14" s="455"/>
      <c r="GP14" s="449" t="str">
        <f t="shared" ca="1" si="147"/>
        <v/>
      </c>
      <c r="GQ14" s="449" t="str">
        <f ca="1">IF((GP14&lt;&gt;""),IF(OR($F14&lt;&gt;$G14,PrSettings!$M$4="●"),(($F14-$G14)=(GM14-GN14))*1,0),"")</f>
        <v/>
      </c>
      <c r="GR14" s="449" t="str">
        <f t="shared" ca="1" si="148"/>
        <v/>
      </c>
      <c r="GS14" s="449" t="str">
        <f ca="1">IF(GP14&lt;&gt;"",IF(ABS($F14-$G14)&gt;=PrSettings!$M$7,(ABS($F14-$G14-GM14+GN14)&lt;=1)*1,IF(AND(GP14,$F14=$G14,$F14&gt;=PrSettings!$M$6),(ABS(GM14-$F14)&lt;=1)*1,IF(AND(ABS($F14-$G14-GM14+GN14)&lt;=1,$F14+$G14&gt;=PrSettings!$M$8),(ABS(GM14-$F14)&lt;=1)*(ABS(GN14-$G14)&lt;=1)*1,""))),"")</f>
        <v/>
      </c>
      <c r="GT14" s="456"/>
      <c r="GV14" s="447">
        <f t="shared" ca="1" si="15"/>
        <v>18</v>
      </c>
      <c r="GW14" s="448" t="str">
        <f ca="1">GrpB!$B$5</f>
        <v>Italy</v>
      </c>
      <c r="GX14" s="449">
        <f t="shared" ca="1" si="149"/>
        <v>10</v>
      </c>
      <c r="GY14" s="448" t="str">
        <f ca="1">GrpB!$D$5</f>
        <v>Albania</v>
      </c>
      <c r="GZ14" s="452"/>
      <c r="HA14" s="452"/>
      <c r="HB14" s="455"/>
      <c r="HC14" s="449" t="str">
        <f t="shared" ca="1" si="150"/>
        <v/>
      </c>
      <c r="HD14" s="449" t="str">
        <f ca="1">IF((HC14&lt;&gt;""),IF(OR($F14&lt;&gt;$G14,PrSettings!$M$4="●"),(($F14-$G14)=(GZ14-HA14))*1,0),"")</f>
        <v/>
      </c>
      <c r="HE14" s="449" t="str">
        <f t="shared" ca="1" si="151"/>
        <v/>
      </c>
      <c r="HF14" s="449" t="str">
        <f ca="1">IF(HC14&lt;&gt;"",IF(ABS($F14-$G14)&gt;=PrSettings!$M$7,(ABS($F14-$G14-GZ14+HA14)&lt;=1)*1,IF(AND(HC14,$F14=$G14,$F14&gt;=PrSettings!$M$6),(ABS(GZ14-$F14)&lt;=1)*1,IF(AND(ABS($F14-$G14-GZ14+HA14)&lt;=1,$F14+$G14&gt;=PrSettings!$M$8),(ABS(GZ14-$F14)&lt;=1)*(ABS(HA14-$G14)&lt;=1)*1,""))),"")</f>
        <v/>
      </c>
      <c r="HG14" s="456"/>
      <c r="HI14" s="447">
        <f t="shared" ca="1" si="16"/>
        <v>18</v>
      </c>
      <c r="HJ14" s="448" t="str">
        <f ca="1">GrpB!$B$5</f>
        <v>Italy</v>
      </c>
      <c r="HK14" s="449">
        <f t="shared" ca="1" si="152"/>
        <v>10</v>
      </c>
      <c r="HL14" s="448" t="str">
        <f ca="1">GrpB!$D$5</f>
        <v>Albania</v>
      </c>
      <c r="HM14" s="452"/>
      <c r="HN14" s="452"/>
      <c r="HO14" s="455"/>
      <c r="HP14" s="449" t="str">
        <f t="shared" ca="1" si="153"/>
        <v/>
      </c>
      <c r="HQ14" s="449" t="str">
        <f ca="1">IF((HP14&lt;&gt;""),IF(OR($F14&lt;&gt;$G14,PrSettings!$M$4="●"),(($F14-$G14)=(HM14-HN14))*1,0),"")</f>
        <v/>
      </c>
      <c r="HR14" s="449" t="str">
        <f t="shared" ca="1" si="154"/>
        <v/>
      </c>
      <c r="HS14" s="449" t="str">
        <f ca="1">IF(HP14&lt;&gt;"",IF(ABS($F14-$G14)&gt;=PrSettings!$M$7,(ABS($F14-$G14-HM14+HN14)&lt;=1)*1,IF(AND(HP14,$F14=$G14,$F14&gt;=PrSettings!$M$6),(ABS(HM14-$F14)&lt;=1)*1,IF(AND(ABS($F14-$G14-HM14+HN14)&lt;=1,$F14+$G14&gt;=PrSettings!$M$8),(ABS(HM14-$F14)&lt;=1)*(ABS(HN14-$G14)&lt;=1)*1,""))),"")</f>
        <v/>
      </c>
      <c r="HT14" s="456"/>
      <c r="HV14" s="447">
        <f t="shared" ca="1" si="17"/>
        <v>18</v>
      </c>
      <c r="HW14" s="448" t="str">
        <f ca="1">GrpB!$B$5</f>
        <v>Italy</v>
      </c>
      <c r="HX14" s="449">
        <f t="shared" ca="1" si="155"/>
        <v>10</v>
      </c>
      <c r="HY14" s="448" t="str">
        <f ca="1">GrpB!$D$5</f>
        <v>Albania</v>
      </c>
      <c r="HZ14" s="452"/>
      <c r="IA14" s="452"/>
      <c r="IB14" s="455"/>
      <c r="IC14" s="449" t="str">
        <f t="shared" ca="1" si="156"/>
        <v/>
      </c>
      <c r="ID14" s="449" t="str">
        <f ca="1">IF((IC14&lt;&gt;""),IF(OR($F14&lt;&gt;$G14,PrSettings!$M$4="●"),(($F14-$G14)=(HZ14-IA14))*1,0),"")</f>
        <v/>
      </c>
      <c r="IE14" s="449" t="str">
        <f t="shared" ca="1" si="157"/>
        <v/>
      </c>
      <c r="IF14" s="449" t="str">
        <f ca="1">IF(IC14&lt;&gt;"",IF(ABS($F14-$G14)&gt;=PrSettings!$M$7,(ABS($F14-$G14-HZ14+IA14)&lt;=1)*1,IF(AND(IC14,$F14=$G14,$F14&gt;=PrSettings!$M$6),(ABS(HZ14-$F14)&lt;=1)*1,IF(AND(ABS($F14-$G14-HZ14+IA14)&lt;=1,$F14+$G14&gt;=PrSettings!$M$8),(ABS(HZ14-$F14)&lt;=1)*(ABS(IA14-$G14)&lt;=1)*1,""))),"")</f>
        <v/>
      </c>
      <c r="IG14" s="456"/>
      <c r="II14" s="447">
        <f t="shared" ca="1" si="18"/>
        <v>18</v>
      </c>
      <c r="IJ14" s="448" t="str">
        <f ca="1">GrpB!$B$5</f>
        <v>Italy</v>
      </c>
      <c r="IK14" s="449">
        <f t="shared" ca="1" si="158"/>
        <v>10</v>
      </c>
      <c r="IL14" s="448" t="str">
        <f ca="1">GrpB!$D$5</f>
        <v>Albania</v>
      </c>
      <c r="IM14" s="452"/>
      <c r="IN14" s="452"/>
      <c r="IO14" s="455"/>
      <c r="IP14" s="449" t="str">
        <f t="shared" ca="1" si="159"/>
        <v/>
      </c>
      <c r="IQ14" s="449" t="str">
        <f ca="1">IF((IP14&lt;&gt;""),IF(OR($F14&lt;&gt;$G14,PrSettings!$M$4="●"),(($F14-$G14)=(IM14-IN14))*1,0),"")</f>
        <v/>
      </c>
      <c r="IR14" s="449" t="str">
        <f t="shared" ca="1" si="160"/>
        <v/>
      </c>
      <c r="IS14" s="449" t="str">
        <f ca="1">IF(IP14&lt;&gt;"",IF(ABS($F14-$G14)&gt;=PrSettings!$M$7,(ABS($F14-$G14-IM14+IN14)&lt;=1)*1,IF(AND(IP14,$F14=$G14,$F14&gt;=PrSettings!$M$6),(ABS(IM14-$F14)&lt;=1)*1,IF(AND(ABS($F14-$G14-IM14+IN14)&lt;=1,$F14+$G14&gt;=PrSettings!$M$8),(ABS(IM14-$F14)&lt;=1)*(ABS(IN14-$G14)&lt;=1)*1,""))),"")</f>
        <v/>
      </c>
      <c r="IT14" s="456"/>
      <c r="IV14" s="447">
        <f t="shared" ca="1" si="19"/>
        <v>18</v>
      </c>
      <c r="IW14" s="448" t="str">
        <f ca="1">GrpB!$B$5</f>
        <v>Italy</v>
      </c>
      <c r="IX14" s="449">
        <f t="shared" ca="1" si="161"/>
        <v>10</v>
      </c>
      <c r="IY14" s="448" t="str">
        <f ca="1">GrpB!$D$5</f>
        <v>Albania</v>
      </c>
      <c r="IZ14" s="452"/>
      <c r="JA14" s="452"/>
      <c r="JB14" s="455"/>
      <c r="JC14" s="449" t="str">
        <f t="shared" ca="1" si="162"/>
        <v/>
      </c>
      <c r="JD14" s="449" t="str">
        <f ca="1">IF((JC14&lt;&gt;""),IF(OR($F14&lt;&gt;$G14,PrSettings!$M$4="●"),(($F14-$G14)=(IZ14-JA14))*1,0),"")</f>
        <v/>
      </c>
      <c r="JE14" s="449" t="str">
        <f t="shared" ca="1" si="163"/>
        <v/>
      </c>
      <c r="JF14" s="449" t="str">
        <f ca="1">IF(JC14&lt;&gt;"",IF(ABS($F14-$G14)&gt;=PrSettings!$M$7,(ABS($F14-$G14-IZ14+JA14)&lt;=1)*1,IF(AND(JC14,$F14=$G14,$F14&gt;=PrSettings!$M$6),(ABS(IZ14-$F14)&lt;=1)*1,IF(AND(ABS($F14-$G14-IZ14+JA14)&lt;=1,$F14+$G14&gt;=PrSettings!$M$8),(ABS(IZ14-$F14)&lt;=1)*(ABS(JA14-$G14)&lt;=1)*1,""))),"")</f>
        <v/>
      </c>
      <c r="JG14" s="456"/>
      <c r="JI14" s="447">
        <f t="shared" ca="1" si="20"/>
        <v>18</v>
      </c>
      <c r="JJ14" s="448" t="str">
        <f ca="1">GrpB!$B$5</f>
        <v>Italy</v>
      </c>
      <c r="JK14" s="449">
        <f t="shared" ca="1" si="164"/>
        <v>10</v>
      </c>
      <c r="JL14" s="448" t="str">
        <f ca="1">GrpB!$D$5</f>
        <v>Albania</v>
      </c>
      <c r="JM14" s="452"/>
      <c r="JN14" s="452"/>
      <c r="JO14" s="455"/>
      <c r="JP14" s="449" t="str">
        <f t="shared" ca="1" si="165"/>
        <v/>
      </c>
      <c r="JQ14" s="449" t="str">
        <f ca="1">IF((JP14&lt;&gt;""),IF(OR($F14&lt;&gt;$G14,PrSettings!$M$4="●"),(($F14-$G14)=(JM14-JN14))*1,0),"")</f>
        <v/>
      </c>
      <c r="JR14" s="449" t="str">
        <f t="shared" ca="1" si="166"/>
        <v/>
      </c>
      <c r="JS14" s="449" t="str">
        <f ca="1">IF(JP14&lt;&gt;"",IF(ABS($F14-$G14)&gt;=PrSettings!$M$7,(ABS($F14-$G14-JM14+JN14)&lt;=1)*1,IF(AND(JP14,$F14=$G14,$F14&gt;=PrSettings!$M$6),(ABS(JM14-$F14)&lt;=1)*1,IF(AND(ABS($F14-$G14-JM14+JN14)&lt;=1,$F14+$G14&gt;=PrSettings!$M$8),(ABS(JM14-$F14)&lt;=1)*(ABS(JN14-$G14)&lt;=1)*1,""))),"")</f>
        <v/>
      </c>
      <c r="JT14" s="456"/>
      <c r="JV14" s="447">
        <f t="shared" ca="1" si="21"/>
        <v>18</v>
      </c>
      <c r="JW14" s="448" t="str">
        <f ca="1">GrpB!$B$5</f>
        <v>Italy</v>
      </c>
      <c r="JX14" s="449">
        <f t="shared" ca="1" si="167"/>
        <v>10</v>
      </c>
      <c r="JY14" s="448" t="str">
        <f ca="1">GrpB!$D$5</f>
        <v>Albania</v>
      </c>
      <c r="JZ14" s="452"/>
      <c r="KA14" s="452"/>
      <c r="KB14" s="455"/>
      <c r="KC14" s="449" t="str">
        <f t="shared" ca="1" si="168"/>
        <v/>
      </c>
      <c r="KD14" s="449" t="str">
        <f ca="1">IF((KC14&lt;&gt;""),IF(OR($F14&lt;&gt;$G14,PrSettings!$M$4="●"),(($F14-$G14)=(JZ14-KA14))*1,0),"")</f>
        <v/>
      </c>
      <c r="KE14" s="449" t="str">
        <f t="shared" ca="1" si="169"/>
        <v/>
      </c>
      <c r="KF14" s="449" t="str">
        <f ca="1">IF(KC14&lt;&gt;"",IF(ABS($F14-$G14)&gt;=PrSettings!$M$7,(ABS($F14-$G14-JZ14+KA14)&lt;=1)*1,IF(AND(KC14,$F14=$G14,$F14&gt;=PrSettings!$M$6),(ABS(JZ14-$F14)&lt;=1)*1,IF(AND(ABS($F14-$G14-JZ14+KA14)&lt;=1,$F14+$G14&gt;=PrSettings!$M$8),(ABS(JZ14-$F14)&lt;=1)*(ABS(KA14-$G14)&lt;=1)*1,""))),"")</f>
        <v/>
      </c>
      <c r="KG14" s="456"/>
      <c r="KI14" s="447">
        <f t="shared" ca="1" si="22"/>
        <v>18</v>
      </c>
      <c r="KJ14" s="448" t="str">
        <f ca="1">GrpB!$B$5</f>
        <v>Italy</v>
      </c>
      <c r="KK14" s="449">
        <f t="shared" ca="1" si="170"/>
        <v>10</v>
      </c>
      <c r="KL14" s="448" t="str">
        <f ca="1">GrpB!$D$5</f>
        <v>Albania</v>
      </c>
      <c r="KM14" s="452"/>
      <c r="KN14" s="452"/>
      <c r="KO14" s="455"/>
      <c r="KP14" s="449" t="str">
        <f t="shared" ca="1" si="171"/>
        <v/>
      </c>
      <c r="KQ14" s="449" t="str">
        <f ca="1">IF((KP14&lt;&gt;""),IF(OR($F14&lt;&gt;$G14,PrSettings!$M$4="●"),(($F14-$G14)=(KM14-KN14))*1,0),"")</f>
        <v/>
      </c>
      <c r="KR14" s="449" t="str">
        <f t="shared" ca="1" si="172"/>
        <v/>
      </c>
      <c r="KS14" s="449" t="str">
        <f ca="1">IF(KP14&lt;&gt;"",IF(ABS($F14-$G14)&gt;=PrSettings!$M$7,(ABS($F14-$G14-KM14+KN14)&lt;=1)*1,IF(AND(KP14,$F14=$G14,$F14&gt;=PrSettings!$M$6),(ABS(KM14-$F14)&lt;=1)*1,IF(AND(ABS($F14-$G14-KM14+KN14)&lt;=1,$F14+$G14&gt;=PrSettings!$M$8),(ABS(KM14-$F14)&lt;=1)*(ABS(KN14-$G14)&lt;=1)*1,""))),"")</f>
        <v/>
      </c>
      <c r="KT14" s="456"/>
      <c r="KV14" s="447">
        <f t="shared" ca="1" si="23"/>
        <v>18</v>
      </c>
      <c r="KW14" s="448" t="str">
        <f ca="1">GrpB!$B$5</f>
        <v>Italy</v>
      </c>
      <c r="KX14" s="449">
        <f t="shared" ca="1" si="173"/>
        <v>10</v>
      </c>
      <c r="KY14" s="448" t="str">
        <f ca="1">GrpB!$D$5</f>
        <v>Albania</v>
      </c>
      <c r="KZ14" s="452"/>
      <c r="LA14" s="452"/>
      <c r="LB14" s="455"/>
      <c r="LC14" s="449" t="str">
        <f t="shared" ca="1" si="174"/>
        <v/>
      </c>
      <c r="LD14" s="449" t="str">
        <f ca="1">IF((LC14&lt;&gt;""),IF(OR($F14&lt;&gt;$G14,PrSettings!$M$4="●"),(($F14-$G14)=(KZ14-LA14))*1,0),"")</f>
        <v/>
      </c>
      <c r="LE14" s="449" t="str">
        <f t="shared" ca="1" si="175"/>
        <v/>
      </c>
      <c r="LF14" s="449" t="str">
        <f ca="1">IF(LC14&lt;&gt;"",IF(ABS($F14-$G14)&gt;=PrSettings!$M$7,(ABS($F14-$G14-KZ14+LA14)&lt;=1)*1,IF(AND(LC14,$F14=$G14,$F14&gt;=PrSettings!$M$6),(ABS(KZ14-$F14)&lt;=1)*1,IF(AND(ABS($F14-$G14-KZ14+LA14)&lt;=1,$F14+$G14&gt;=PrSettings!$M$8),(ABS(KZ14-$F14)&lt;=1)*(ABS(LA14-$G14)&lt;=1)*1,""))),"")</f>
        <v/>
      </c>
      <c r="LG14" s="456"/>
      <c r="LI14" s="447">
        <f t="shared" ca="1" si="24"/>
        <v>18</v>
      </c>
      <c r="LJ14" s="448" t="str">
        <f ca="1">GrpB!$B$5</f>
        <v>Italy</v>
      </c>
      <c r="LK14" s="449">
        <f t="shared" ca="1" si="176"/>
        <v>10</v>
      </c>
      <c r="LL14" s="448" t="str">
        <f ca="1">GrpB!$D$5</f>
        <v>Albania</v>
      </c>
      <c r="LM14" s="452"/>
      <c r="LN14" s="452"/>
      <c r="LO14" s="455"/>
      <c r="LP14" s="449" t="str">
        <f t="shared" ca="1" si="177"/>
        <v/>
      </c>
      <c r="LQ14" s="449" t="str">
        <f ca="1">IF((LP14&lt;&gt;""),IF(OR($F14&lt;&gt;$G14,PrSettings!$M$4="●"),(($F14-$G14)=(LM14-LN14))*1,0),"")</f>
        <v/>
      </c>
      <c r="LR14" s="449" t="str">
        <f t="shared" ca="1" si="178"/>
        <v/>
      </c>
      <c r="LS14" s="449" t="str">
        <f ca="1">IF(LP14&lt;&gt;"",IF(ABS($F14-$G14)&gt;=PrSettings!$M$7,(ABS($F14-$G14-LM14+LN14)&lt;=1)*1,IF(AND(LP14,$F14=$G14,$F14&gt;=PrSettings!$M$6),(ABS(LM14-$F14)&lt;=1)*1,IF(AND(ABS($F14-$G14-LM14+LN14)&lt;=1,$F14+$G14&gt;=PrSettings!$M$8),(ABS(LM14-$F14)&lt;=1)*(ABS(LN14-$G14)&lt;=1)*1,""))),"")</f>
        <v/>
      </c>
      <c r="LT14" s="456"/>
      <c r="LV14" s="447">
        <f t="shared" ca="1" si="25"/>
        <v>18</v>
      </c>
      <c r="LW14" s="448" t="str">
        <f ca="1">GrpB!$B$5</f>
        <v>Italy</v>
      </c>
      <c r="LX14" s="449">
        <f t="shared" ca="1" si="179"/>
        <v>10</v>
      </c>
      <c r="LY14" s="448" t="str">
        <f ca="1">GrpB!$D$5</f>
        <v>Albania</v>
      </c>
      <c r="LZ14" s="452"/>
      <c r="MA14" s="452"/>
      <c r="MB14" s="455"/>
      <c r="MC14" s="449" t="str">
        <f t="shared" ca="1" si="180"/>
        <v/>
      </c>
      <c r="MD14" s="449" t="str">
        <f ca="1">IF((MC14&lt;&gt;""),IF(OR($F14&lt;&gt;$G14,PrSettings!$M$4="●"),(($F14-$G14)=(LZ14-MA14))*1,0),"")</f>
        <v/>
      </c>
      <c r="ME14" s="449" t="str">
        <f t="shared" ca="1" si="181"/>
        <v/>
      </c>
      <c r="MF14" s="449" t="str">
        <f ca="1">IF(MC14&lt;&gt;"",IF(ABS($F14-$G14)&gt;=PrSettings!$M$7,(ABS($F14-$G14-LZ14+MA14)&lt;=1)*1,IF(AND(MC14,$F14=$G14,$F14&gt;=PrSettings!$M$6),(ABS(LZ14-$F14)&lt;=1)*1,IF(AND(ABS($F14-$G14-LZ14+MA14)&lt;=1,$F14+$G14&gt;=PrSettings!$M$8),(ABS(LZ14-$F14)&lt;=1)*(ABS(MA14-$G14)&lt;=1)*1,""))),"")</f>
        <v/>
      </c>
      <c r="MG14" s="456"/>
    </row>
    <row r="15" spans="1:345" x14ac:dyDescent="0.25">
      <c r="B15" s="447">
        <f ca="1">INDEX(Groups!$C$7:$C$35,MATCH(C15,Groups!$D$7:$D$35,0))</f>
        <v>14</v>
      </c>
      <c r="C15" s="448" t="str">
        <f ca="1">GrpB!$B$6</f>
        <v>Croatia</v>
      </c>
      <c r="D15" s="449">
        <f ca="1">INDEX(Groups!$C$7:$C$35,MATCH(E15,Groups!$D$7:$D$35,0))</f>
        <v>10</v>
      </c>
      <c r="E15" s="448" t="str">
        <f ca="1">GrpB!$D$6</f>
        <v>Albania</v>
      </c>
      <c r="F15" s="450" t="str">
        <f ca="1">GrpB!$E$6</f>
        <v/>
      </c>
      <c r="G15" s="451" t="str">
        <f ca="1">GrpB!$G$6</f>
        <v/>
      </c>
      <c r="I15" s="447">
        <f t="shared" ca="1" si="0"/>
        <v>14</v>
      </c>
      <c r="J15" s="448" t="str">
        <f ca="1">GrpB!$B$6</f>
        <v>Croatia</v>
      </c>
      <c r="K15" s="449">
        <f t="shared" ca="1" si="104"/>
        <v>10</v>
      </c>
      <c r="L15" s="448" t="str">
        <f ca="1">GrpB!$D$6</f>
        <v>Albania</v>
      </c>
      <c r="M15" s="452"/>
      <c r="N15" s="452"/>
      <c r="O15" s="455"/>
      <c r="P15" s="449" t="str">
        <f t="shared" ca="1" si="105"/>
        <v/>
      </c>
      <c r="Q15" s="449" t="str">
        <f ca="1">IF((P15&lt;&gt;""),IF(OR($F15&lt;&gt;$G15,PrSettings!$M$4="●"),(($F15-$G15)=(M15-N15))*1,0),"")</f>
        <v/>
      </c>
      <c r="R15" s="449" t="str">
        <f t="shared" ca="1" si="106"/>
        <v/>
      </c>
      <c r="S15" s="449" t="str">
        <f ca="1">IF(P15&lt;&gt;"",IF(ABS($F15-$G15)&gt;=PrSettings!$M$7,(ABS($F15-$G15-M15+N15)&lt;=1)*1,IF(AND(P15,$F15=$G15,$F15&gt;=PrSettings!$M$6),(ABS(M15-$F15)&lt;=1)*1,IF(AND(ABS($F15-$G15-M15+N15)&lt;=1,$F15+$G15&gt;=PrSettings!$M$8),(ABS(M15-$F15)&lt;=1)*(ABS(N15-$G15)&lt;=1)*1,""))),"")</f>
        <v/>
      </c>
      <c r="T15" s="456"/>
      <c r="V15" s="447">
        <f t="shared" ca="1" si="1"/>
        <v>14</v>
      </c>
      <c r="W15" s="448" t="str">
        <f ca="1">GrpB!$B$6</f>
        <v>Croatia</v>
      </c>
      <c r="X15" s="449">
        <f t="shared" ca="1" si="107"/>
        <v>10</v>
      </c>
      <c r="Y15" s="448" t="str">
        <f ca="1">GrpB!$D$6</f>
        <v>Albania</v>
      </c>
      <c r="Z15" s="452"/>
      <c r="AA15" s="452"/>
      <c r="AB15" s="455"/>
      <c r="AC15" s="449" t="str">
        <f t="shared" ca="1" si="108"/>
        <v/>
      </c>
      <c r="AD15" s="449" t="str">
        <f ca="1">IF((AC15&lt;&gt;""),IF(OR($F15&lt;&gt;$G15,PrSettings!$M$4="●"),(($F15-$G15)=(Z15-AA15))*1,0),"")</f>
        <v/>
      </c>
      <c r="AE15" s="449" t="str">
        <f t="shared" ca="1" si="109"/>
        <v/>
      </c>
      <c r="AF15" s="449" t="str">
        <f ca="1">IF(AC15&lt;&gt;"",IF(ABS($F15-$G15)&gt;=PrSettings!$M$7,(ABS($F15-$G15-Z15+AA15)&lt;=1)*1,IF(AND(AC15,$F15=$G15,$F15&gt;=PrSettings!$M$6),(ABS(Z15-$F15)&lt;=1)*1,IF(AND(ABS($F15-$G15-Z15+AA15)&lt;=1,$F15+$G15&gt;=PrSettings!$M$8),(ABS(Z15-$F15)&lt;=1)*(ABS(AA15-$G15)&lt;=1)*1,""))),"")</f>
        <v/>
      </c>
      <c r="AG15" s="456"/>
      <c r="AI15" s="447">
        <f t="shared" ca="1" si="2"/>
        <v>14</v>
      </c>
      <c r="AJ15" s="448" t="str">
        <f ca="1">GrpB!$B$6</f>
        <v>Croatia</v>
      </c>
      <c r="AK15" s="449">
        <f t="shared" ca="1" si="110"/>
        <v>10</v>
      </c>
      <c r="AL15" s="448" t="str">
        <f ca="1">GrpB!$D$6</f>
        <v>Albania</v>
      </c>
      <c r="AM15" s="452"/>
      <c r="AN15" s="452"/>
      <c r="AO15" s="455"/>
      <c r="AP15" s="449" t="str">
        <f t="shared" ca="1" si="111"/>
        <v/>
      </c>
      <c r="AQ15" s="449" t="str">
        <f ca="1">IF((AP15&lt;&gt;""),IF(OR($F15&lt;&gt;$G15,PrSettings!$M$4="●"),(($F15-$G15)=(AM15-AN15))*1,0),"")</f>
        <v/>
      </c>
      <c r="AR15" s="449" t="str">
        <f t="shared" ca="1" si="112"/>
        <v/>
      </c>
      <c r="AS15" s="449" t="str">
        <f ca="1">IF(AP15&lt;&gt;"",IF(ABS($F15-$G15)&gt;=PrSettings!$M$7,(ABS($F15-$G15-AM15+AN15)&lt;=1)*1,IF(AND(AP15,$F15=$G15,$F15&gt;=PrSettings!$M$6),(ABS(AM15-$F15)&lt;=1)*1,IF(AND(ABS($F15-$G15-AM15+AN15)&lt;=1,$F15+$G15&gt;=PrSettings!$M$8),(ABS(AM15-$F15)&lt;=1)*(ABS(AN15-$G15)&lt;=1)*1,""))),"")</f>
        <v/>
      </c>
      <c r="AT15" s="456"/>
      <c r="AV15" s="447">
        <f t="shared" ca="1" si="3"/>
        <v>14</v>
      </c>
      <c r="AW15" s="448" t="str">
        <f ca="1">GrpB!$B$6</f>
        <v>Croatia</v>
      </c>
      <c r="AX15" s="449">
        <f t="shared" ca="1" si="113"/>
        <v>10</v>
      </c>
      <c r="AY15" s="448" t="str">
        <f ca="1">GrpB!$D$6</f>
        <v>Albania</v>
      </c>
      <c r="AZ15" s="452"/>
      <c r="BA15" s="452"/>
      <c r="BB15" s="455"/>
      <c r="BC15" s="449" t="str">
        <f t="shared" ca="1" si="114"/>
        <v/>
      </c>
      <c r="BD15" s="449" t="str">
        <f ca="1">IF((BC15&lt;&gt;""),IF(OR($F15&lt;&gt;$G15,PrSettings!$M$4="●"),(($F15-$G15)=(AZ15-BA15))*1,0),"")</f>
        <v/>
      </c>
      <c r="BE15" s="449" t="str">
        <f t="shared" ca="1" si="115"/>
        <v/>
      </c>
      <c r="BF15" s="449" t="str">
        <f ca="1">IF(BC15&lt;&gt;"",IF(ABS($F15-$G15)&gt;=PrSettings!$M$7,(ABS($F15-$G15-AZ15+BA15)&lt;=1)*1,IF(AND(BC15,$F15=$G15,$F15&gt;=PrSettings!$M$6),(ABS(AZ15-$F15)&lt;=1)*1,IF(AND(ABS($F15-$G15-AZ15+BA15)&lt;=1,$F15+$G15&gt;=PrSettings!$M$8),(ABS(AZ15-$F15)&lt;=1)*(ABS(BA15-$G15)&lt;=1)*1,""))),"")</f>
        <v/>
      </c>
      <c r="BG15" s="456"/>
      <c r="BI15" s="447">
        <f t="shared" ca="1" si="4"/>
        <v>14</v>
      </c>
      <c r="BJ15" s="448" t="str">
        <f ca="1">GrpB!$B$6</f>
        <v>Croatia</v>
      </c>
      <c r="BK15" s="449">
        <f t="shared" ca="1" si="116"/>
        <v>10</v>
      </c>
      <c r="BL15" s="448" t="str">
        <f ca="1">GrpB!$D$6</f>
        <v>Albania</v>
      </c>
      <c r="BM15" s="452"/>
      <c r="BN15" s="452"/>
      <c r="BO15" s="455"/>
      <c r="BP15" s="449" t="str">
        <f t="shared" ca="1" si="117"/>
        <v/>
      </c>
      <c r="BQ15" s="449" t="str">
        <f ca="1">IF((BP15&lt;&gt;""),IF(OR($F15&lt;&gt;$G15,PrSettings!$M$4="●"),(($F15-$G15)=(BM15-BN15))*1,0),"")</f>
        <v/>
      </c>
      <c r="BR15" s="449" t="str">
        <f t="shared" ca="1" si="118"/>
        <v/>
      </c>
      <c r="BS15" s="449" t="str">
        <f ca="1">IF(BP15&lt;&gt;"",IF(ABS($F15-$G15)&gt;=PrSettings!$M$7,(ABS($F15-$G15-BM15+BN15)&lt;=1)*1,IF(AND(BP15,$F15=$G15,$F15&gt;=PrSettings!$M$6),(ABS(BM15-$F15)&lt;=1)*1,IF(AND(ABS($F15-$G15-BM15+BN15)&lt;=1,$F15+$G15&gt;=PrSettings!$M$8),(ABS(BM15-$F15)&lt;=1)*(ABS(BN15-$G15)&lt;=1)*1,""))),"")</f>
        <v/>
      </c>
      <c r="BT15" s="456"/>
      <c r="BV15" s="447">
        <f t="shared" ca="1" si="5"/>
        <v>14</v>
      </c>
      <c r="BW15" s="448" t="str">
        <f ca="1">GrpB!$B$6</f>
        <v>Croatia</v>
      </c>
      <c r="BX15" s="449">
        <f t="shared" ca="1" si="119"/>
        <v>10</v>
      </c>
      <c r="BY15" s="448" t="str">
        <f ca="1">GrpB!$D$6</f>
        <v>Albania</v>
      </c>
      <c r="BZ15" s="452"/>
      <c r="CA15" s="452"/>
      <c r="CB15" s="455"/>
      <c r="CC15" s="449" t="str">
        <f t="shared" ca="1" si="120"/>
        <v/>
      </c>
      <c r="CD15" s="449" t="str">
        <f ca="1">IF((CC15&lt;&gt;""),IF(OR($F15&lt;&gt;$G15,PrSettings!$M$4="●"),(($F15-$G15)=(BZ15-CA15))*1,0),"")</f>
        <v/>
      </c>
      <c r="CE15" s="449" t="str">
        <f t="shared" ca="1" si="121"/>
        <v/>
      </c>
      <c r="CF15" s="449" t="str">
        <f ca="1">IF(CC15&lt;&gt;"",IF(ABS($F15-$G15)&gt;=PrSettings!$M$7,(ABS($F15-$G15-BZ15+CA15)&lt;=1)*1,IF(AND(CC15,$F15=$G15,$F15&gt;=PrSettings!$M$6),(ABS(BZ15-$F15)&lt;=1)*1,IF(AND(ABS($F15-$G15-BZ15+CA15)&lt;=1,$F15+$G15&gt;=PrSettings!$M$8),(ABS(BZ15-$F15)&lt;=1)*(ABS(CA15-$G15)&lt;=1)*1,""))),"")</f>
        <v/>
      </c>
      <c r="CG15" s="456"/>
      <c r="CI15" s="447">
        <f t="shared" ca="1" si="6"/>
        <v>14</v>
      </c>
      <c r="CJ15" s="448" t="str">
        <f ca="1">GrpB!$B$6</f>
        <v>Croatia</v>
      </c>
      <c r="CK15" s="449">
        <f t="shared" ca="1" si="122"/>
        <v>10</v>
      </c>
      <c r="CL15" s="448" t="str">
        <f ca="1">GrpB!$D$6</f>
        <v>Albania</v>
      </c>
      <c r="CM15" s="452"/>
      <c r="CN15" s="452"/>
      <c r="CO15" s="455"/>
      <c r="CP15" s="449" t="str">
        <f t="shared" ca="1" si="123"/>
        <v/>
      </c>
      <c r="CQ15" s="449" t="str">
        <f ca="1">IF((CP15&lt;&gt;""),IF(OR($F15&lt;&gt;$G15,PrSettings!$M$4="●"),(($F15-$G15)=(CM15-CN15))*1,0),"")</f>
        <v/>
      </c>
      <c r="CR15" s="449" t="str">
        <f t="shared" ca="1" si="124"/>
        <v/>
      </c>
      <c r="CS15" s="449" t="str">
        <f ca="1">IF(CP15&lt;&gt;"",IF(ABS($F15-$G15)&gt;=PrSettings!$M$7,(ABS($F15-$G15-CM15+CN15)&lt;=1)*1,IF(AND(CP15,$F15=$G15,$F15&gt;=PrSettings!$M$6),(ABS(CM15-$F15)&lt;=1)*1,IF(AND(ABS($F15-$G15-CM15+CN15)&lt;=1,$F15+$G15&gt;=PrSettings!$M$8),(ABS(CM15-$F15)&lt;=1)*(ABS(CN15-$G15)&lt;=1)*1,""))),"")</f>
        <v/>
      </c>
      <c r="CT15" s="456"/>
      <c r="CV15" s="447">
        <f t="shared" ca="1" si="7"/>
        <v>14</v>
      </c>
      <c r="CW15" s="448" t="str">
        <f ca="1">GrpB!$B$6</f>
        <v>Croatia</v>
      </c>
      <c r="CX15" s="449">
        <f t="shared" ca="1" si="125"/>
        <v>10</v>
      </c>
      <c r="CY15" s="448" t="str">
        <f ca="1">GrpB!$D$6</f>
        <v>Albania</v>
      </c>
      <c r="CZ15" s="452"/>
      <c r="DA15" s="452"/>
      <c r="DB15" s="455"/>
      <c r="DC15" s="449" t="str">
        <f t="shared" ca="1" si="126"/>
        <v/>
      </c>
      <c r="DD15" s="449" t="str">
        <f ca="1">IF((DC15&lt;&gt;""),IF(OR($F15&lt;&gt;$G15,PrSettings!$M$4="●"),(($F15-$G15)=(CZ15-DA15))*1,0),"")</f>
        <v/>
      </c>
      <c r="DE15" s="449" t="str">
        <f t="shared" ca="1" si="127"/>
        <v/>
      </c>
      <c r="DF15" s="449" t="str">
        <f ca="1">IF(DC15&lt;&gt;"",IF(ABS($F15-$G15)&gt;=PrSettings!$M$7,(ABS($F15-$G15-CZ15+DA15)&lt;=1)*1,IF(AND(DC15,$F15=$G15,$F15&gt;=PrSettings!$M$6),(ABS(CZ15-$F15)&lt;=1)*1,IF(AND(ABS($F15-$G15-CZ15+DA15)&lt;=1,$F15+$G15&gt;=PrSettings!$M$8),(ABS(CZ15-$F15)&lt;=1)*(ABS(DA15-$G15)&lt;=1)*1,""))),"")</f>
        <v/>
      </c>
      <c r="DG15" s="456"/>
      <c r="DI15" s="447">
        <f t="shared" ca="1" si="8"/>
        <v>14</v>
      </c>
      <c r="DJ15" s="448" t="str">
        <f ca="1">GrpB!$B$6</f>
        <v>Croatia</v>
      </c>
      <c r="DK15" s="449">
        <f t="shared" ca="1" si="128"/>
        <v>10</v>
      </c>
      <c r="DL15" s="448" t="str">
        <f ca="1">GrpB!$D$6</f>
        <v>Albania</v>
      </c>
      <c r="DM15" s="452"/>
      <c r="DN15" s="452"/>
      <c r="DO15" s="455"/>
      <c r="DP15" s="449" t="str">
        <f t="shared" ca="1" si="129"/>
        <v/>
      </c>
      <c r="DQ15" s="449" t="str">
        <f ca="1">IF((DP15&lt;&gt;""),IF(OR($F15&lt;&gt;$G15,PrSettings!$M$4="●"),(($F15-$G15)=(DM15-DN15))*1,0),"")</f>
        <v/>
      </c>
      <c r="DR15" s="449" t="str">
        <f t="shared" ca="1" si="130"/>
        <v/>
      </c>
      <c r="DS15" s="449" t="str">
        <f ca="1">IF(DP15&lt;&gt;"",IF(ABS($F15-$G15)&gt;=PrSettings!$M$7,(ABS($F15-$G15-DM15+DN15)&lt;=1)*1,IF(AND(DP15,$F15=$G15,$F15&gt;=PrSettings!$M$6),(ABS(DM15-$F15)&lt;=1)*1,IF(AND(ABS($F15-$G15-DM15+DN15)&lt;=1,$F15+$G15&gt;=PrSettings!$M$8),(ABS(DM15-$F15)&lt;=1)*(ABS(DN15-$G15)&lt;=1)*1,""))),"")</f>
        <v/>
      </c>
      <c r="DT15" s="456"/>
      <c r="DV15" s="447">
        <f t="shared" ca="1" si="9"/>
        <v>14</v>
      </c>
      <c r="DW15" s="448" t="str">
        <f ca="1">GrpB!$B$6</f>
        <v>Croatia</v>
      </c>
      <c r="DX15" s="449">
        <f t="shared" ca="1" si="131"/>
        <v>10</v>
      </c>
      <c r="DY15" s="448" t="str">
        <f ca="1">GrpB!$D$6</f>
        <v>Albania</v>
      </c>
      <c r="DZ15" s="452"/>
      <c r="EA15" s="452"/>
      <c r="EB15" s="455"/>
      <c r="EC15" s="449" t="str">
        <f t="shared" ca="1" si="132"/>
        <v/>
      </c>
      <c r="ED15" s="449" t="str">
        <f ca="1">IF((EC15&lt;&gt;""),IF(OR($F15&lt;&gt;$G15,PrSettings!$M$4="●"),(($F15-$G15)=(DZ15-EA15))*1,0),"")</f>
        <v/>
      </c>
      <c r="EE15" s="449" t="str">
        <f t="shared" ca="1" si="133"/>
        <v/>
      </c>
      <c r="EF15" s="449" t="str">
        <f ca="1">IF(EC15&lt;&gt;"",IF(ABS($F15-$G15)&gt;=PrSettings!$M$7,(ABS($F15-$G15-DZ15+EA15)&lt;=1)*1,IF(AND(EC15,$F15=$G15,$F15&gt;=PrSettings!$M$6),(ABS(DZ15-$F15)&lt;=1)*1,IF(AND(ABS($F15-$G15-DZ15+EA15)&lt;=1,$F15+$G15&gt;=PrSettings!$M$8),(ABS(DZ15-$F15)&lt;=1)*(ABS(EA15-$G15)&lt;=1)*1,""))),"")</f>
        <v/>
      </c>
      <c r="EG15" s="456"/>
      <c r="EI15" s="447">
        <f t="shared" ca="1" si="10"/>
        <v>14</v>
      </c>
      <c r="EJ15" s="448" t="str">
        <f ca="1">GrpB!$B$6</f>
        <v>Croatia</v>
      </c>
      <c r="EK15" s="449">
        <f t="shared" ca="1" si="134"/>
        <v>10</v>
      </c>
      <c r="EL15" s="448" t="str">
        <f ca="1">GrpB!$D$6</f>
        <v>Albania</v>
      </c>
      <c r="EM15" s="452"/>
      <c r="EN15" s="452"/>
      <c r="EO15" s="455"/>
      <c r="EP15" s="449" t="str">
        <f t="shared" ca="1" si="135"/>
        <v/>
      </c>
      <c r="EQ15" s="449" t="str">
        <f ca="1">IF((EP15&lt;&gt;""),IF(OR($F15&lt;&gt;$G15,PrSettings!$M$4="●"),(($F15-$G15)=(EM15-EN15))*1,0),"")</f>
        <v/>
      </c>
      <c r="ER15" s="449" t="str">
        <f t="shared" ca="1" si="136"/>
        <v/>
      </c>
      <c r="ES15" s="449" t="str">
        <f ca="1">IF(EP15&lt;&gt;"",IF(ABS($F15-$G15)&gt;=PrSettings!$M$7,(ABS($F15-$G15-EM15+EN15)&lt;=1)*1,IF(AND(EP15,$F15=$G15,$F15&gt;=PrSettings!$M$6),(ABS(EM15-$F15)&lt;=1)*1,IF(AND(ABS($F15-$G15-EM15+EN15)&lt;=1,$F15+$G15&gt;=PrSettings!$M$8),(ABS(EM15-$F15)&lt;=1)*(ABS(EN15-$G15)&lt;=1)*1,""))),"")</f>
        <v/>
      </c>
      <c r="ET15" s="456"/>
      <c r="EV15" s="447">
        <f t="shared" ca="1" si="11"/>
        <v>14</v>
      </c>
      <c r="EW15" s="448" t="str">
        <f ca="1">GrpB!$B$6</f>
        <v>Croatia</v>
      </c>
      <c r="EX15" s="449">
        <f t="shared" ca="1" si="137"/>
        <v>10</v>
      </c>
      <c r="EY15" s="448" t="str">
        <f ca="1">GrpB!$D$6</f>
        <v>Albania</v>
      </c>
      <c r="EZ15" s="452"/>
      <c r="FA15" s="452"/>
      <c r="FB15" s="455"/>
      <c r="FC15" s="449" t="str">
        <f t="shared" ca="1" si="138"/>
        <v/>
      </c>
      <c r="FD15" s="449" t="str">
        <f ca="1">IF((FC15&lt;&gt;""),IF(OR($F15&lt;&gt;$G15,PrSettings!$M$4="●"),(($F15-$G15)=(EZ15-FA15))*1,0),"")</f>
        <v/>
      </c>
      <c r="FE15" s="449" t="str">
        <f t="shared" ca="1" si="139"/>
        <v/>
      </c>
      <c r="FF15" s="449" t="str">
        <f ca="1">IF(FC15&lt;&gt;"",IF(ABS($F15-$G15)&gt;=PrSettings!$M$7,(ABS($F15-$G15-EZ15+FA15)&lt;=1)*1,IF(AND(FC15,$F15=$G15,$F15&gt;=PrSettings!$M$6),(ABS(EZ15-$F15)&lt;=1)*1,IF(AND(ABS($F15-$G15-EZ15+FA15)&lt;=1,$F15+$G15&gt;=PrSettings!$M$8),(ABS(EZ15-$F15)&lt;=1)*(ABS(FA15-$G15)&lt;=1)*1,""))),"")</f>
        <v/>
      </c>
      <c r="FG15" s="456"/>
      <c r="FI15" s="447">
        <f t="shared" ca="1" si="12"/>
        <v>14</v>
      </c>
      <c r="FJ15" s="448" t="str">
        <f ca="1">GrpB!$B$6</f>
        <v>Croatia</v>
      </c>
      <c r="FK15" s="449">
        <f t="shared" ca="1" si="140"/>
        <v>10</v>
      </c>
      <c r="FL15" s="448" t="str">
        <f ca="1">GrpB!$D$6</f>
        <v>Albania</v>
      </c>
      <c r="FM15" s="452"/>
      <c r="FN15" s="452"/>
      <c r="FO15" s="455"/>
      <c r="FP15" s="449" t="str">
        <f t="shared" ca="1" si="141"/>
        <v/>
      </c>
      <c r="FQ15" s="449" t="str">
        <f ca="1">IF((FP15&lt;&gt;""),IF(OR($F15&lt;&gt;$G15,PrSettings!$M$4="●"),(($F15-$G15)=(FM15-FN15))*1,0),"")</f>
        <v/>
      </c>
      <c r="FR15" s="449" t="str">
        <f t="shared" ca="1" si="142"/>
        <v/>
      </c>
      <c r="FS15" s="449" t="str">
        <f ca="1">IF(FP15&lt;&gt;"",IF(ABS($F15-$G15)&gt;=PrSettings!$M$7,(ABS($F15-$G15-FM15+FN15)&lt;=1)*1,IF(AND(FP15,$F15=$G15,$F15&gt;=PrSettings!$M$6),(ABS(FM15-$F15)&lt;=1)*1,IF(AND(ABS($F15-$G15-FM15+FN15)&lt;=1,$F15+$G15&gt;=PrSettings!$M$8),(ABS(FM15-$F15)&lt;=1)*(ABS(FN15-$G15)&lt;=1)*1,""))),"")</f>
        <v/>
      </c>
      <c r="FT15" s="456"/>
      <c r="FV15" s="447">
        <f t="shared" ca="1" si="13"/>
        <v>14</v>
      </c>
      <c r="FW15" s="448" t="str">
        <f ca="1">GrpB!$B$6</f>
        <v>Croatia</v>
      </c>
      <c r="FX15" s="449">
        <f t="shared" ca="1" si="143"/>
        <v>10</v>
      </c>
      <c r="FY15" s="448" t="str">
        <f ca="1">GrpB!$D$6</f>
        <v>Albania</v>
      </c>
      <c r="FZ15" s="452"/>
      <c r="GA15" s="452"/>
      <c r="GB15" s="455"/>
      <c r="GC15" s="449" t="str">
        <f t="shared" ca="1" si="144"/>
        <v/>
      </c>
      <c r="GD15" s="449" t="str">
        <f ca="1">IF((GC15&lt;&gt;""),IF(OR($F15&lt;&gt;$G15,PrSettings!$M$4="●"),(($F15-$G15)=(FZ15-GA15))*1,0),"")</f>
        <v/>
      </c>
      <c r="GE15" s="449" t="str">
        <f t="shared" ca="1" si="145"/>
        <v/>
      </c>
      <c r="GF15" s="449" t="str">
        <f ca="1">IF(GC15&lt;&gt;"",IF(ABS($F15-$G15)&gt;=PrSettings!$M$7,(ABS($F15-$G15-FZ15+GA15)&lt;=1)*1,IF(AND(GC15,$F15=$G15,$F15&gt;=PrSettings!$M$6),(ABS(FZ15-$F15)&lt;=1)*1,IF(AND(ABS($F15-$G15-FZ15+GA15)&lt;=1,$F15+$G15&gt;=PrSettings!$M$8),(ABS(FZ15-$F15)&lt;=1)*(ABS(GA15-$G15)&lt;=1)*1,""))),"")</f>
        <v/>
      </c>
      <c r="GG15" s="456"/>
      <c r="GI15" s="447">
        <f t="shared" ca="1" si="14"/>
        <v>14</v>
      </c>
      <c r="GJ15" s="448" t="str">
        <f ca="1">GrpB!$B$6</f>
        <v>Croatia</v>
      </c>
      <c r="GK15" s="449">
        <f t="shared" ca="1" si="146"/>
        <v>10</v>
      </c>
      <c r="GL15" s="448" t="str">
        <f ca="1">GrpB!$D$6</f>
        <v>Albania</v>
      </c>
      <c r="GM15" s="452"/>
      <c r="GN15" s="452"/>
      <c r="GO15" s="455"/>
      <c r="GP15" s="449" t="str">
        <f t="shared" ca="1" si="147"/>
        <v/>
      </c>
      <c r="GQ15" s="449" t="str">
        <f ca="1">IF((GP15&lt;&gt;""),IF(OR($F15&lt;&gt;$G15,PrSettings!$M$4="●"),(($F15-$G15)=(GM15-GN15))*1,0),"")</f>
        <v/>
      </c>
      <c r="GR15" s="449" t="str">
        <f t="shared" ca="1" si="148"/>
        <v/>
      </c>
      <c r="GS15" s="449" t="str">
        <f ca="1">IF(GP15&lt;&gt;"",IF(ABS($F15-$G15)&gt;=PrSettings!$M$7,(ABS($F15-$G15-GM15+GN15)&lt;=1)*1,IF(AND(GP15,$F15=$G15,$F15&gt;=PrSettings!$M$6),(ABS(GM15-$F15)&lt;=1)*1,IF(AND(ABS($F15-$G15-GM15+GN15)&lt;=1,$F15+$G15&gt;=PrSettings!$M$8),(ABS(GM15-$F15)&lt;=1)*(ABS(GN15-$G15)&lt;=1)*1,""))),"")</f>
        <v/>
      </c>
      <c r="GT15" s="456"/>
      <c r="GV15" s="447">
        <f t="shared" ca="1" si="15"/>
        <v>14</v>
      </c>
      <c r="GW15" s="448" t="str">
        <f ca="1">GrpB!$B$6</f>
        <v>Croatia</v>
      </c>
      <c r="GX15" s="449">
        <f t="shared" ca="1" si="149"/>
        <v>10</v>
      </c>
      <c r="GY15" s="448" t="str">
        <f ca="1">GrpB!$D$6</f>
        <v>Albania</v>
      </c>
      <c r="GZ15" s="452"/>
      <c r="HA15" s="452"/>
      <c r="HB15" s="455"/>
      <c r="HC15" s="449" t="str">
        <f t="shared" ca="1" si="150"/>
        <v/>
      </c>
      <c r="HD15" s="449" t="str">
        <f ca="1">IF((HC15&lt;&gt;""),IF(OR($F15&lt;&gt;$G15,PrSettings!$M$4="●"),(($F15-$G15)=(GZ15-HA15))*1,0),"")</f>
        <v/>
      </c>
      <c r="HE15" s="449" t="str">
        <f t="shared" ca="1" si="151"/>
        <v/>
      </c>
      <c r="HF15" s="449" t="str">
        <f ca="1">IF(HC15&lt;&gt;"",IF(ABS($F15-$G15)&gt;=PrSettings!$M$7,(ABS($F15-$G15-GZ15+HA15)&lt;=1)*1,IF(AND(HC15,$F15=$G15,$F15&gt;=PrSettings!$M$6),(ABS(GZ15-$F15)&lt;=1)*1,IF(AND(ABS($F15-$G15-GZ15+HA15)&lt;=1,$F15+$G15&gt;=PrSettings!$M$8),(ABS(GZ15-$F15)&lt;=1)*(ABS(HA15-$G15)&lt;=1)*1,""))),"")</f>
        <v/>
      </c>
      <c r="HG15" s="456"/>
      <c r="HI15" s="447">
        <f t="shared" ca="1" si="16"/>
        <v>14</v>
      </c>
      <c r="HJ15" s="448" t="str">
        <f ca="1">GrpB!$B$6</f>
        <v>Croatia</v>
      </c>
      <c r="HK15" s="449">
        <f t="shared" ca="1" si="152"/>
        <v>10</v>
      </c>
      <c r="HL15" s="448" t="str">
        <f ca="1">GrpB!$D$6</f>
        <v>Albania</v>
      </c>
      <c r="HM15" s="452"/>
      <c r="HN15" s="452"/>
      <c r="HO15" s="455"/>
      <c r="HP15" s="449" t="str">
        <f t="shared" ca="1" si="153"/>
        <v/>
      </c>
      <c r="HQ15" s="449" t="str">
        <f ca="1">IF((HP15&lt;&gt;""),IF(OR($F15&lt;&gt;$G15,PrSettings!$M$4="●"),(($F15-$G15)=(HM15-HN15))*1,0),"")</f>
        <v/>
      </c>
      <c r="HR15" s="449" t="str">
        <f t="shared" ca="1" si="154"/>
        <v/>
      </c>
      <c r="HS15" s="449" t="str">
        <f ca="1">IF(HP15&lt;&gt;"",IF(ABS($F15-$G15)&gt;=PrSettings!$M$7,(ABS($F15-$G15-HM15+HN15)&lt;=1)*1,IF(AND(HP15,$F15=$G15,$F15&gt;=PrSettings!$M$6),(ABS(HM15-$F15)&lt;=1)*1,IF(AND(ABS($F15-$G15-HM15+HN15)&lt;=1,$F15+$G15&gt;=PrSettings!$M$8),(ABS(HM15-$F15)&lt;=1)*(ABS(HN15-$G15)&lt;=1)*1,""))),"")</f>
        <v/>
      </c>
      <c r="HT15" s="456"/>
      <c r="HV15" s="447">
        <f t="shared" ca="1" si="17"/>
        <v>14</v>
      </c>
      <c r="HW15" s="448" t="str">
        <f ca="1">GrpB!$B$6</f>
        <v>Croatia</v>
      </c>
      <c r="HX15" s="449">
        <f t="shared" ca="1" si="155"/>
        <v>10</v>
      </c>
      <c r="HY15" s="448" t="str">
        <f ca="1">GrpB!$D$6</f>
        <v>Albania</v>
      </c>
      <c r="HZ15" s="452"/>
      <c r="IA15" s="452"/>
      <c r="IB15" s="455"/>
      <c r="IC15" s="449" t="str">
        <f t="shared" ca="1" si="156"/>
        <v/>
      </c>
      <c r="ID15" s="449" t="str">
        <f ca="1">IF((IC15&lt;&gt;""),IF(OR($F15&lt;&gt;$G15,PrSettings!$M$4="●"),(($F15-$G15)=(HZ15-IA15))*1,0),"")</f>
        <v/>
      </c>
      <c r="IE15" s="449" t="str">
        <f t="shared" ca="1" si="157"/>
        <v/>
      </c>
      <c r="IF15" s="449" t="str">
        <f ca="1">IF(IC15&lt;&gt;"",IF(ABS($F15-$G15)&gt;=PrSettings!$M$7,(ABS($F15-$G15-HZ15+IA15)&lt;=1)*1,IF(AND(IC15,$F15=$G15,$F15&gt;=PrSettings!$M$6),(ABS(HZ15-$F15)&lt;=1)*1,IF(AND(ABS($F15-$G15-HZ15+IA15)&lt;=1,$F15+$G15&gt;=PrSettings!$M$8),(ABS(HZ15-$F15)&lt;=1)*(ABS(IA15-$G15)&lt;=1)*1,""))),"")</f>
        <v/>
      </c>
      <c r="IG15" s="456"/>
      <c r="II15" s="447">
        <f t="shared" ca="1" si="18"/>
        <v>14</v>
      </c>
      <c r="IJ15" s="448" t="str">
        <f ca="1">GrpB!$B$6</f>
        <v>Croatia</v>
      </c>
      <c r="IK15" s="449">
        <f t="shared" ca="1" si="158"/>
        <v>10</v>
      </c>
      <c r="IL15" s="448" t="str">
        <f ca="1">GrpB!$D$6</f>
        <v>Albania</v>
      </c>
      <c r="IM15" s="452"/>
      <c r="IN15" s="452"/>
      <c r="IO15" s="455"/>
      <c r="IP15" s="449" t="str">
        <f t="shared" ca="1" si="159"/>
        <v/>
      </c>
      <c r="IQ15" s="449" t="str">
        <f ca="1">IF((IP15&lt;&gt;""),IF(OR($F15&lt;&gt;$G15,PrSettings!$M$4="●"),(($F15-$G15)=(IM15-IN15))*1,0),"")</f>
        <v/>
      </c>
      <c r="IR15" s="449" t="str">
        <f t="shared" ca="1" si="160"/>
        <v/>
      </c>
      <c r="IS15" s="449" t="str">
        <f ca="1">IF(IP15&lt;&gt;"",IF(ABS($F15-$G15)&gt;=PrSettings!$M$7,(ABS($F15-$G15-IM15+IN15)&lt;=1)*1,IF(AND(IP15,$F15=$G15,$F15&gt;=PrSettings!$M$6),(ABS(IM15-$F15)&lt;=1)*1,IF(AND(ABS($F15-$G15-IM15+IN15)&lt;=1,$F15+$G15&gt;=PrSettings!$M$8),(ABS(IM15-$F15)&lt;=1)*(ABS(IN15-$G15)&lt;=1)*1,""))),"")</f>
        <v/>
      </c>
      <c r="IT15" s="456"/>
      <c r="IV15" s="447">
        <f t="shared" ca="1" si="19"/>
        <v>14</v>
      </c>
      <c r="IW15" s="448" t="str">
        <f ca="1">GrpB!$B$6</f>
        <v>Croatia</v>
      </c>
      <c r="IX15" s="449">
        <f t="shared" ca="1" si="161"/>
        <v>10</v>
      </c>
      <c r="IY15" s="448" t="str">
        <f ca="1">GrpB!$D$6</f>
        <v>Albania</v>
      </c>
      <c r="IZ15" s="452"/>
      <c r="JA15" s="452"/>
      <c r="JB15" s="455"/>
      <c r="JC15" s="449" t="str">
        <f t="shared" ca="1" si="162"/>
        <v/>
      </c>
      <c r="JD15" s="449" t="str">
        <f ca="1">IF((JC15&lt;&gt;""),IF(OR($F15&lt;&gt;$G15,PrSettings!$M$4="●"),(($F15-$G15)=(IZ15-JA15))*1,0),"")</f>
        <v/>
      </c>
      <c r="JE15" s="449" t="str">
        <f t="shared" ca="1" si="163"/>
        <v/>
      </c>
      <c r="JF15" s="449" t="str">
        <f ca="1">IF(JC15&lt;&gt;"",IF(ABS($F15-$G15)&gt;=PrSettings!$M$7,(ABS($F15-$G15-IZ15+JA15)&lt;=1)*1,IF(AND(JC15,$F15=$G15,$F15&gt;=PrSettings!$M$6),(ABS(IZ15-$F15)&lt;=1)*1,IF(AND(ABS($F15-$G15-IZ15+JA15)&lt;=1,$F15+$G15&gt;=PrSettings!$M$8),(ABS(IZ15-$F15)&lt;=1)*(ABS(JA15-$G15)&lt;=1)*1,""))),"")</f>
        <v/>
      </c>
      <c r="JG15" s="456"/>
      <c r="JI15" s="447">
        <f t="shared" ca="1" si="20"/>
        <v>14</v>
      </c>
      <c r="JJ15" s="448" t="str">
        <f ca="1">GrpB!$B$6</f>
        <v>Croatia</v>
      </c>
      <c r="JK15" s="449">
        <f t="shared" ca="1" si="164"/>
        <v>10</v>
      </c>
      <c r="JL15" s="448" t="str">
        <f ca="1">GrpB!$D$6</f>
        <v>Albania</v>
      </c>
      <c r="JM15" s="452"/>
      <c r="JN15" s="452"/>
      <c r="JO15" s="455"/>
      <c r="JP15" s="449" t="str">
        <f t="shared" ca="1" si="165"/>
        <v/>
      </c>
      <c r="JQ15" s="449" t="str">
        <f ca="1">IF((JP15&lt;&gt;""),IF(OR($F15&lt;&gt;$G15,PrSettings!$M$4="●"),(($F15-$G15)=(JM15-JN15))*1,0),"")</f>
        <v/>
      </c>
      <c r="JR15" s="449" t="str">
        <f t="shared" ca="1" si="166"/>
        <v/>
      </c>
      <c r="JS15" s="449" t="str">
        <f ca="1">IF(JP15&lt;&gt;"",IF(ABS($F15-$G15)&gt;=PrSettings!$M$7,(ABS($F15-$G15-JM15+JN15)&lt;=1)*1,IF(AND(JP15,$F15=$G15,$F15&gt;=PrSettings!$M$6),(ABS(JM15-$F15)&lt;=1)*1,IF(AND(ABS($F15-$G15-JM15+JN15)&lt;=1,$F15+$G15&gt;=PrSettings!$M$8),(ABS(JM15-$F15)&lt;=1)*(ABS(JN15-$G15)&lt;=1)*1,""))),"")</f>
        <v/>
      </c>
      <c r="JT15" s="456"/>
      <c r="JV15" s="447">
        <f t="shared" ca="1" si="21"/>
        <v>14</v>
      </c>
      <c r="JW15" s="448" t="str">
        <f ca="1">GrpB!$B$6</f>
        <v>Croatia</v>
      </c>
      <c r="JX15" s="449">
        <f t="shared" ca="1" si="167"/>
        <v>10</v>
      </c>
      <c r="JY15" s="448" t="str">
        <f ca="1">GrpB!$D$6</f>
        <v>Albania</v>
      </c>
      <c r="JZ15" s="452"/>
      <c r="KA15" s="452"/>
      <c r="KB15" s="455"/>
      <c r="KC15" s="449" t="str">
        <f t="shared" ca="1" si="168"/>
        <v/>
      </c>
      <c r="KD15" s="449" t="str">
        <f ca="1">IF((KC15&lt;&gt;""),IF(OR($F15&lt;&gt;$G15,PrSettings!$M$4="●"),(($F15-$G15)=(JZ15-KA15))*1,0),"")</f>
        <v/>
      </c>
      <c r="KE15" s="449" t="str">
        <f t="shared" ca="1" si="169"/>
        <v/>
      </c>
      <c r="KF15" s="449" t="str">
        <f ca="1">IF(KC15&lt;&gt;"",IF(ABS($F15-$G15)&gt;=PrSettings!$M$7,(ABS($F15-$G15-JZ15+KA15)&lt;=1)*1,IF(AND(KC15,$F15=$G15,$F15&gt;=PrSettings!$M$6),(ABS(JZ15-$F15)&lt;=1)*1,IF(AND(ABS($F15-$G15-JZ15+KA15)&lt;=1,$F15+$G15&gt;=PrSettings!$M$8),(ABS(JZ15-$F15)&lt;=1)*(ABS(KA15-$G15)&lt;=1)*1,""))),"")</f>
        <v/>
      </c>
      <c r="KG15" s="456"/>
      <c r="KI15" s="447">
        <f t="shared" ca="1" si="22"/>
        <v>14</v>
      </c>
      <c r="KJ15" s="448" t="str">
        <f ca="1">GrpB!$B$6</f>
        <v>Croatia</v>
      </c>
      <c r="KK15" s="449">
        <f t="shared" ca="1" si="170"/>
        <v>10</v>
      </c>
      <c r="KL15" s="448" t="str">
        <f ca="1">GrpB!$D$6</f>
        <v>Albania</v>
      </c>
      <c r="KM15" s="452"/>
      <c r="KN15" s="452"/>
      <c r="KO15" s="455"/>
      <c r="KP15" s="449" t="str">
        <f t="shared" ca="1" si="171"/>
        <v/>
      </c>
      <c r="KQ15" s="449" t="str">
        <f ca="1">IF((KP15&lt;&gt;""),IF(OR($F15&lt;&gt;$G15,PrSettings!$M$4="●"),(($F15-$G15)=(KM15-KN15))*1,0),"")</f>
        <v/>
      </c>
      <c r="KR15" s="449" t="str">
        <f t="shared" ca="1" si="172"/>
        <v/>
      </c>
      <c r="KS15" s="449" t="str">
        <f ca="1">IF(KP15&lt;&gt;"",IF(ABS($F15-$G15)&gt;=PrSettings!$M$7,(ABS($F15-$G15-KM15+KN15)&lt;=1)*1,IF(AND(KP15,$F15=$G15,$F15&gt;=PrSettings!$M$6),(ABS(KM15-$F15)&lt;=1)*1,IF(AND(ABS($F15-$G15-KM15+KN15)&lt;=1,$F15+$G15&gt;=PrSettings!$M$8),(ABS(KM15-$F15)&lt;=1)*(ABS(KN15-$G15)&lt;=1)*1,""))),"")</f>
        <v/>
      </c>
      <c r="KT15" s="456"/>
      <c r="KV15" s="447">
        <f t="shared" ca="1" si="23"/>
        <v>14</v>
      </c>
      <c r="KW15" s="448" t="str">
        <f ca="1">GrpB!$B$6</f>
        <v>Croatia</v>
      </c>
      <c r="KX15" s="449">
        <f t="shared" ca="1" si="173"/>
        <v>10</v>
      </c>
      <c r="KY15" s="448" t="str">
        <f ca="1">GrpB!$D$6</f>
        <v>Albania</v>
      </c>
      <c r="KZ15" s="452"/>
      <c r="LA15" s="452"/>
      <c r="LB15" s="455"/>
      <c r="LC15" s="449" t="str">
        <f t="shared" ca="1" si="174"/>
        <v/>
      </c>
      <c r="LD15" s="449" t="str">
        <f ca="1">IF((LC15&lt;&gt;""),IF(OR($F15&lt;&gt;$G15,PrSettings!$M$4="●"),(($F15-$G15)=(KZ15-LA15))*1,0),"")</f>
        <v/>
      </c>
      <c r="LE15" s="449" t="str">
        <f t="shared" ca="1" si="175"/>
        <v/>
      </c>
      <c r="LF15" s="449" t="str">
        <f ca="1">IF(LC15&lt;&gt;"",IF(ABS($F15-$G15)&gt;=PrSettings!$M$7,(ABS($F15-$G15-KZ15+LA15)&lt;=1)*1,IF(AND(LC15,$F15=$G15,$F15&gt;=PrSettings!$M$6),(ABS(KZ15-$F15)&lt;=1)*1,IF(AND(ABS($F15-$G15-KZ15+LA15)&lt;=1,$F15+$G15&gt;=PrSettings!$M$8),(ABS(KZ15-$F15)&lt;=1)*(ABS(LA15-$G15)&lt;=1)*1,""))),"")</f>
        <v/>
      </c>
      <c r="LG15" s="456"/>
      <c r="LI15" s="447">
        <f t="shared" ca="1" si="24"/>
        <v>14</v>
      </c>
      <c r="LJ15" s="448" t="str">
        <f ca="1">GrpB!$B$6</f>
        <v>Croatia</v>
      </c>
      <c r="LK15" s="449">
        <f t="shared" ca="1" si="176"/>
        <v>10</v>
      </c>
      <c r="LL15" s="448" t="str">
        <f ca="1">GrpB!$D$6</f>
        <v>Albania</v>
      </c>
      <c r="LM15" s="452"/>
      <c r="LN15" s="452"/>
      <c r="LO15" s="455"/>
      <c r="LP15" s="449" t="str">
        <f t="shared" ca="1" si="177"/>
        <v/>
      </c>
      <c r="LQ15" s="449" t="str">
        <f ca="1">IF((LP15&lt;&gt;""),IF(OR($F15&lt;&gt;$G15,PrSettings!$M$4="●"),(($F15-$G15)=(LM15-LN15))*1,0),"")</f>
        <v/>
      </c>
      <c r="LR15" s="449" t="str">
        <f t="shared" ca="1" si="178"/>
        <v/>
      </c>
      <c r="LS15" s="449" t="str">
        <f ca="1">IF(LP15&lt;&gt;"",IF(ABS($F15-$G15)&gt;=PrSettings!$M$7,(ABS($F15-$G15-LM15+LN15)&lt;=1)*1,IF(AND(LP15,$F15=$G15,$F15&gt;=PrSettings!$M$6),(ABS(LM15-$F15)&lt;=1)*1,IF(AND(ABS($F15-$G15-LM15+LN15)&lt;=1,$F15+$G15&gt;=PrSettings!$M$8),(ABS(LM15-$F15)&lt;=1)*(ABS(LN15-$G15)&lt;=1)*1,""))),"")</f>
        <v/>
      </c>
      <c r="LT15" s="456"/>
      <c r="LV15" s="447">
        <f t="shared" ca="1" si="25"/>
        <v>14</v>
      </c>
      <c r="LW15" s="448" t="str">
        <f ca="1">GrpB!$B$6</f>
        <v>Croatia</v>
      </c>
      <c r="LX15" s="449">
        <f t="shared" ca="1" si="179"/>
        <v>10</v>
      </c>
      <c r="LY15" s="448" t="str">
        <f ca="1">GrpB!$D$6</f>
        <v>Albania</v>
      </c>
      <c r="LZ15" s="452"/>
      <c r="MA15" s="452"/>
      <c r="MB15" s="455"/>
      <c r="MC15" s="449" t="str">
        <f t="shared" ca="1" si="180"/>
        <v/>
      </c>
      <c r="MD15" s="449" t="str">
        <f ca="1">IF((MC15&lt;&gt;""),IF(OR($F15&lt;&gt;$G15,PrSettings!$M$4="●"),(($F15-$G15)=(LZ15-MA15))*1,0),"")</f>
        <v/>
      </c>
      <c r="ME15" s="449" t="str">
        <f t="shared" ca="1" si="181"/>
        <v/>
      </c>
      <c r="MF15" s="449" t="str">
        <f ca="1">IF(MC15&lt;&gt;"",IF(ABS($F15-$G15)&gt;=PrSettings!$M$7,(ABS($F15-$G15-LZ15+MA15)&lt;=1)*1,IF(AND(MC15,$F15=$G15,$F15&gt;=PrSettings!$M$6),(ABS(LZ15-$F15)&lt;=1)*1,IF(AND(ABS($F15-$G15-LZ15+MA15)&lt;=1,$F15+$G15&gt;=PrSettings!$M$8),(ABS(LZ15-$F15)&lt;=1)*(ABS(MA15-$G15)&lt;=1)*1,""))),"")</f>
        <v/>
      </c>
      <c r="MG15" s="456"/>
    </row>
    <row r="16" spans="1:345" x14ac:dyDescent="0.25">
      <c r="B16" s="447">
        <f ca="1">INDEX(Groups!$C$7:$C$35,MATCH(C16,Groups!$D$7:$D$35,0))</f>
        <v>3</v>
      </c>
      <c r="C16" s="448" t="str">
        <f ca="1">GrpB!$B$7</f>
        <v>Spain</v>
      </c>
      <c r="D16" s="449">
        <f ca="1">INDEX(Groups!$C$7:$C$35,MATCH(E16,Groups!$D$7:$D$35,0))</f>
        <v>18</v>
      </c>
      <c r="E16" s="448" t="str">
        <f ca="1">GrpB!$D$7</f>
        <v>Italy</v>
      </c>
      <c r="F16" s="450" t="str">
        <f ca="1">GrpB!$E$7</f>
        <v/>
      </c>
      <c r="G16" s="451" t="str">
        <f ca="1">GrpB!$G$7</f>
        <v/>
      </c>
      <c r="I16" s="447">
        <f t="shared" ca="1" si="0"/>
        <v>3</v>
      </c>
      <c r="J16" s="448" t="str">
        <f ca="1">GrpB!$B$7</f>
        <v>Spain</v>
      </c>
      <c r="K16" s="449">
        <f t="shared" ca="1" si="104"/>
        <v>18</v>
      </c>
      <c r="L16" s="448" t="str">
        <f ca="1">GrpB!$D$7</f>
        <v>Italy</v>
      </c>
      <c r="M16" s="452"/>
      <c r="N16" s="452"/>
      <c r="O16" s="455"/>
      <c r="P16" s="449" t="str">
        <f t="shared" ca="1" si="105"/>
        <v/>
      </c>
      <c r="Q16" s="449" t="str">
        <f ca="1">IF((P16&lt;&gt;""),IF(OR($F16&lt;&gt;$G16,PrSettings!$M$4="●"),(($F16-$G16)=(M16-N16))*1,0),"")</f>
        <v/>
      </c>
      <c r="R16" s="449" t="str">
        <f t="shared" ca="1" si="106"/>
        <v/>
      </c>
      <c r="S16" s="449" t="str">
        <f ca="1">IF(P16&lt;&gt;"",IF(ABS($F16-$G16)&gt;=PrSettings!$M$7,(ABS($F16-$G16-M16+N16)&lt;=1)*1,IF(AND(P16,$F16=$G16,$F16&gt;=PrSettings!$M$6),(ABS(M16-$F16)&lt;=1)*1,IF(AND(ABS($F16-$G16-M16+N16)&lt;=1,$F16+$G16&gt;=PrSettings!$M$8),(ABS(M16-$F16)&lt;=1)*(ABS(N16-$G16)&lt;=1)*1,""))),"")</f>
        <v/>
      </c>
      <c r="T16" s="456"/>
      <c r="V16" s="447">
        <f t="shared" ca="1" si="1"/>
        <v>3</v>
      </c>
      <c r="W16" s="448" t="str">
        <f ca="1">GrpB!$B$7</f>
        <v>Spain</v>
      </c>
      <c r="X16" s="449">
        <f t="shared" ca="1" si="107"/>
        <v>18</v>
      </c>
      <c r="Y16" s="448" t="str">
        <f ca="1">GrpB!$D$7</f>
        <v>Italy</v>
      </c>
      <c r="Z16" s="452"/>
      <c r="AA16" s="452"/>
      <c r="AB16" s="455"/>
      <c r="AC16" s="449" t="str">
        <f t="shared" ca="1" si="108"/>
        <v/>
      </c>
      <c r="AD16" s="449" t="str">
        <f ca="1">IF((AC16&lt;&gt;""),IF(OR($F16&lt;&gt;$G16,PrSettings!$M$4="●"),(($F16-$G16)=(Z16-AA16))*1,0),"")</f>
        <v/>
      </c>
      <c r="AE16" s="449" t="str">
        <f t="shared" ca="1" si="109"/>
        <v/>
      </c>
      <c r="AF16" s="449" t="str">
        <f ca="1">IF(AC16&lt;&gt;"",IF(ABS($F16-$G16)&gt;=PrSettings!$M$7,(ABS($F16-$G16-Z16+AA16)&lt;=1)*1,IF(AND(AC16,$F16=$G16,$F16&gt;=PrSettings!$M$6),(ABS(Z16-$F16)&lt;=1)*1,IF(AND(ABS($F16-$G16-Z16+AA16)&lt;=1,$F16+$G16&gt;=PrSettings!$M$8),(ABS(Z16-$F16)&lt;=1)*(ABS(AA16-$G16)&lt;=1)*1,""))),"")</f>
        <v/>
      </c>
      <c r="AG16" s="456"/>
      <c r="AI16" s="447">
        <f t="shared" ca="1" si="2"/>
        <v>3</v>
      </c>
      <c r="AJ16" s="448" t="str">
        <f ca="1">GrpB!$B$7</f>
        <v>Spain</v>
      </c>
      <c r="AK16" s="449">
        <f t="shared" ca="1" si="110"/>
        <v>18</v>
      </c>
      <c r="AL16" s="448" t="str">
        <f ca="1">GrpB!$D$7</f>
        <v>Italy</v>
      </c>
      <c r="AM16" s="452"/>
      <c r="AN16" s="452"/>
      <c r="AO16" s="455"/>
      <c r="AP16" s="449" t="str">
        <f t="shared" ca="1" si="111"/>
        <v/>
      </c>
      <c r="AQ16" s="449" t="str">
        <f ca="1">IF((AP16&lt;&gt;""),IF(OR($F16&lt;&gt;$G16,PrSettings!$M$4="●"),(($F16-$G16)=(AM16-AN16))*1,0),"")</f>
        <v/>
      </c>
      <c r="AR16" s="449" t="str">
        <f t="shared" ca="1" si="112"/>
        <v/>
      </c>
      <c r="AS16" s="449" t="str">
        <f ca="1">IF(AP16&lt;&gt;"",IF(ABS($F16-$G16)&gt;=PrSettings!$M$7,(ABS($F16-$G16-AM16+AN16)&lt;=1)*1,IF(AND(AP16,$F16=$G16,$F16&gt;=PrSettings!$M$6),(ABS(AM16-$F16)&lt;=1)*1,IF(AND(ABS($F16-$G16-AM16+AN16)&lt;=1,$F16+$G16&gt;=PrSettings!$M$8),(ABS(AM16-$F16)&lt;=1)*(ABS(AN16-$G16)&lt;=1)*1,""))),"")</f>
        <v/>
      </c>
      <c r="AT16" s="456"/>
      <c r="AV16" s="447">
        <f t="shared" ca="1" si="3"/>
        <v>3</v>
      </c>
      <c r="AW16" s="448" t="str">
        <f ca="1">GrpB!$B$7</f>
        <v>Spain</v>
      </c>
      <c r="AX16" s="449">
        <f t="shared" ca="1" si="113"/>
        <v>18</v>
      </c>
      <c r="AY16" s="448" t="str">
        <f ca="1">GrpB!$D$7</f>
        <v>Italy</v>
      </c>
      <c r="AZ16" s="452"/>
      <c r="BA16" s="452"/>
      <c r="BB16" s="455"/>
      <c r="BC16" s="449" t="str">
        <f t="shared" ca="1" si="114"/>
        <v/>
      </c>
      <c r="BD16" s="449" t="str">
        <f ca="1">IF((BC16&lt;&gt;""),IF(OR($F16&lt;&gt;$G16,PrSettings!$M$4="●"),(($F16-$G16)=(AZ16-BA16))*1,0),"")</f>
        <v/>
      </c>
      <c r="BE16" s="449" t="str">
        <f t="shared" ca="1" si="115"/>
        <v/>
      </c>
      <c r="BF16" s="449" t="str">
        <f ca="1">IF(BC16&lt;&gt;"",IF(ABS($F16-$G16)&gt;=PrSettings!$M$7,(ABS($F16-$G16-AZ16+BA16)&lt;=1)*1,IF(AND(BC16,$F16=$G16,$F16&gt;=PrSettings!$M$6),(ABS(AZ16-$F16)&lt;=1)*1,IF(AND(ABS($F16-$G16-AZ16+BA16)&lt;=1,$F16+$G16&gt;=PrSettings!$M$8),(ABS(AZ16-$F16)&lt;=1)*(ABS(BA16-$G16)&lt;=1)*1,""))),"")</f>
        <v/>
      </c>
      <c r="BG16" s="456"/>
      <c r="BI16" s="447">
        <f t="shared" ca="1" si="4"/>
        <v>3</v>
      </c>
      <c r="BJ16" s="448" t="str">
        <f ca="1">GrpB!$B$7</f>
        <v>Spain</v>
      </c>
      <c r="BK16" s="449">
        <f t="shared" ca="1" si="116"/>
        <v>18</v>
      </c>
      <c r="BL16" s="448" t="str">
        <f ca="1">GrpB!$D$7</f>
        <v>Italy</v>
      </c>
      <c r="BM16" s="452"/>
      <c r="BN16" s="452"/>
      <c r="BO16" s="455"/>
      <c r="BP16" s="449" t="str">
        <f t="shared" ca="1" si="117"/>
        <v/>
      </c>
      <c r="BQ16" s="449" t="str">
        <f ca="1">IF((BP16&lt;&gt;""),IF(OR($F16&lt;&gt;$G16,PrSettings!$M$4="●"),(($F16-$G16)=(BM16-BN16))*1,0),"")</f>
        <v/>
      </c>
      <c r="BR16" s="449" t="str">
        <f t="shared" ca="1" si="118"/>
        <v/>
      </c>
      <c r="BS16" s="449" t="str">
        <f ca="1">IF(BP16&lt;&gt;"",IF(ABS($F16-$G16)&gt;=PrSettings!$M$7,(ABS($F16-$G16-BM16+BN16)&lt;=1)*1,IF(AND(BP16,$F16=$G16,$F16&gt;=PrSettings!$M$6),(ABS(BM16-$F16)&lt;=1)*1,IF(AND(ABS($F16-$G16-BM16+BN16)&lt;=1,$F16+$G16&gt;=PrSettings!$M$8),(ABS(BM16-$F16)&lt;=1)*(ABS(BN16-$G16)&lt;=1)*1,""))),"")</f>
        <v/>
      </c>
      <c r="BT16" s="456"/>
      <c r="BV16" s="447">
        <f t="shared" ca="1" si="5"/>
        <v>3</v>
      </c>
      <c r="BW16" s="448" t="str">
        <f ca="1">GrpB!$B$7</f>
        <v>Spain</v>
      </c>
      <c r="BX16" s="449">
        <f t="shared" ca="1" si="119"/>
        <v>18</v>
      </c>
      <c r="BY16" s="448" t="str">
        <f ca="1">GrpB!$D$7</f>
        <v>Italy</v>
      </c>
      <c r="BZ16" s="452"/>
      <c r="CA16" s="452"/>
      <c r="CB16" s="455"/>
      <c r="CC16" s="449" t="str">
        <f t="shared" ca="1" si="120"/>
        <v/>
      </c>
      <c r="CD16" s="449" t="str">
        <f ca="1">IF((CC16&lt;&gt;""),IF(OR($F16&lt;&gt;$G16,PrSettings!$M$4="●"),(($F16-$G16)=(BZ16-CA16))*1,0),"")</f>
        <v/>
      </c>
      <c r="CE16" s="449" t="str">
        <f t="shared" ca="1" si="121"/>
        <v/>
      </c>
      <c r="CF16" s="449" t="str">
        <f ca="1">IF(CC16&lt;&gt;"",IF(ABS($F16-$G16)&gt;=PrSettings!$M$7,(ABS($F16-$G16-BZ16+CA16)&lt;=1)*1,IF(AND(CC16,$F16=$G16,$F16&gt;=PrSettings!$M$6),(ABS(BZ16-$F16)&lt;=1)*1,IF(AND(ABS($F16-$G16-BZ16+CA16)&lt;=1,$F16+$G16&gt;=PrSettings!$M$8),(ABS(BZ16-$F16)&lt;=1)*(ABS(CA16-$G16)&lt;=1)*1,""))),"")</f>
        <v/>
      </c>
      <c r="CG16" s="456"/>
      <c r="CI16" s="447">
        <f t="shared" ca="1" si="6"/>
        <v>3</v>
      </c>
      <c r="CJ16" s="448" t="str">
        <f ca="1">GrpB!$B$7</f>
        <v>Spain</v>
      </c>
      <c r="CK16" s="449">
        <f t="shared" ca="1" si="122"/>
        <v>18</v>
      </c>
      <c r="CL16" s="448" t="str">
        <f ca="1">GrpB!$D$7</f>
        <v>Italy</v>
      </c>
      <c r="CM16" s="452"/>
      <c r="CN16" s="452"/>
      <c r="CO16" s="455"/>
      <c r="CP16" s="449" t="str">
        <f t="shared" ca="1" si="123"/>
        <v/>
      </c>
      <c r="CQ16" s="449" t="str">
        <f ca="1">IF((CP16&lt;&gt;""),IF(OR($F16&lt;&gt;$G16,PrSettings!$M$4="●"),(($F16-$G16)=(CM16-CN16))*1,0),"")</f>
        <v/>
      </c>
      <c r="CR16" s="449" t="str">
        <f t="shared" ca="1" si="124"/>
        <v/>
      </c>
      <c r="CS16" s="449" t="str">
        <f ca="1">IF(CP16&lt;&gt;"",IF(ABS($F16-$G16)&gt;=PrSettings!$M$7,(ABS($F16-$G16-CM16+CN16)&lt;=1)*1,IF(AND(CP16,$F16=$G16,$F16&gt;=PrSettings!$M$6),(ABS(CM16-$F16)&lt;=1)*1,IF(AND(ABS($F16-$G16-CM16+CN16)&lt;=1,$F16+$G16&gt;=PrSettings!$M$8),(ABS(CM16-$F16)&lt;=1)*(ABS(CN16-$G16)&lt;=1)*1,""))),"")</f>
        <v/>
      </c>
      <c r="CT16" s="456"/>
      <c r="CV16" s="447">
        <f t="shared" ca="1" si="7"/>
        <v>3</v>
      </c>
      <c r="CW16" s="448" t="str">
        <f ca="1">GrpB!$B$7</f>
        <v>Spain</v>
      </c>
      <c r="CX16" s="449">
        <f t="shared" ca="1" si="125"/>
        <v>18</v>
      </c>
      <c r="CY16" s="448" t="str">
        <f ca="1">GrpB!$D$7</f>
        <v>Italy</v>
      </c>
      <c r="CZ16" s="452"/>
      <c r="DA16" s="452"/>
      <c r="DB16" s="455"/>
      <c r="DC16" s="449" t="str">
        <f t="shared" ca="1" si="126"/>
        <v/>
      </c>
      <c r="DD16" s="449" t="str">
        <f ca="1">IF((DC16&lt;&gt;""),IF(OR($F16&lt;&gt;$G16,PrSettings!$M$4="●"),(($F16-$G16)=(CZ16-DA16))*1,0),"")</f>
        <v/>
      </c>
      <c r="DE16" s="449" t="str">
        <f t="shared" ca="1" si="127"/>
        <v/>
      </c>
      <c r="DF16" s="449" t="str">
        <f ca="1">IF(DC16&lt;&gt;"",IF(ABS($F16-$G16)&gt;=PrSettings!$M$7,(ABS($F16-$G16-CZ16+DA16)&lt;=1)*1,IF(AND(DC16,$F16=$G16,$F16&gt;=PrSettings!$M$6),(ABS(CZ16-$F16)&lt;=1)*1,IF(AND(ABS($F16-$G16-CZ16+DA16)&lt;=1,$F16+$G16&gt;=PrSettings!$M$8),(ABS(CZ16-$F16)&lt;=1)*(ABS(DA16-$G16)&lt;=1)*1,""))),"")</f>
        <v/>
      </c>
      <c r="DG16" s="456"/>
      <c r="DI16" s="447">
        <f t="shared" ca="1" si="8"/>
        <v>3</v>
      </c>
      <c r="DJ16" s="448" t="str">
        <f ca="1">GrpB!$B$7</f>
        <v>Spain</v>
      </c>
      <c r="DK16" s="449">
        <f t="shared" ca="1" si="128"/>
        <v>18</v>
      </c>
      <c r="DL16" s="448" t="str">
        <f ca="1">GrpB!$D$7</f>
        <v>Italy</v>
      </c>
      <c r="DM16" s="452"/>
      <c r="DN16" s="452"/>
      <c r="DO16" s="455"/>
      <c r="DP16" s="449" t="str">
        <f t="shared" ca="1" si="129"/>
        <v/>
      </c>
      <c r="DQ16" s="449" t="str">
        <f ca="1">IF((DP16&lt;&gt;""),IF(OR($F16&lt;&gt;$G16,PrSettings!$M$4="●"),(($F16-$G16)=(DM16-DN16))*1,0),"")</f>
        <v/>
      </c>
      <c r="DR16" s="449" t="str">
        <f t="shared" ca="1" si="130"/>
        <v/>
      </c>
      <c r="DS16" s="449" t="str">
        <f ca="1">IF(DP16&lt;&gt;"",IF(ABS($F16-$G16)&gt;=PrSettings!$M$7,(ABS($F16-$G16-DM16+DN16)&lt;=1)*1,IF(AND(DP16,$F16=$G16,$F16&gt;=PrSettings!$M$6),(ABS(DM16-$F16)&lt;=1)*1,IF(AND(ABS($F16-$G16-DM16+DN16)&lt;=1,$F16+$G16&gt;=PrSettings!$M$8),(ABS(DM16-$F16)&lt;=1)*(ABS(DN16-$G16)&lt;=1)*1,""))),"")</f>
        <v/>
      </c>
      <c r="DT16" s="456"/>
      <c r="DV16" s="447">
        <f t="shared" ca="1" si="9"/>
        <v>3</v>
      </c>
      <c r="DW16" s="448" t="str">
        <f ca="1">GrpB!$B$7</f>
        <v>Spain</v>
      </c>
      <c r="DX16" s="449">
        <f t="shared" ca="1" si="131"/>
        <v>18</v>
      </c>
      <c r="DY16" s="448" t="str">
        <f ca="1">GrpB!$D$7</f>
        <v>Italy</v>
      </c>
      <c r="DZ16" s="452"/>
      <c r="EA16" s="452"/>
      <c r="EB16" s="455"/>
      <c r="EC16" s="449" t="str">
        <f t="shared" ca="1" si="132"/>
        <v/>
      </c>
      <c r="ED16" s="449" t="str">
        <f ca="1">IF((EC16&lt;&gt;""),IF(OR($F16&lt;&gt;$G16,PrSettings!$M$4="●"),(($F16-$G16)=(DZ16-EA16))*1,0),"")</f>
        <v/>
      </c>
      <c r="EE16" s="449" t="str">
        <f t="shared" ca="1" si="133"/>
        <v/>
      </c>
      <c r="EF16" s="449" t="str">
        <f ca="1">IF(EC16&lt;&gt;"",IF(ABS($F16-$G16)&gt;=PrSettings!$M$7,(ABS($F16-$G16-DZ16+EA16)&lt;=1)*1,IF(AND(EC16,$F16=$G16,$F16&gt;=PrSettings!$M$6),(ABS(DZ16-$F16)&lt;=1)*1,IF(AND(ABS($F16-$G16-DZ16+EA16)&lt;=1,$F16+$G16&gt;=PrSettings!$M$8),(ABS(DZ16-$F16)&lt;=1)*(ABS(EA16-$G16)&lt;=1)*1,""))),"")</f>
        <v/>
      </c>
      <c r="EG16" s="456"/>
      <c r="EI16" s="447">
        <f t="shared" ca="1" si="10"/>
        <v>3</v>
      </c>
      <c r="EJ16" s="448" t="str">
        <f ca="1">GrpB!$B$7</f>
        <v>Spain</v>
      </c>
      <c r="EK16" s="449">
        <f t="shared" ca="1" si="134"/>
        <v>18</v>
      </c>
      <c r="EL16" s="448" t="str">
        <f ca="1">GrpB!$D$7</f>
        <v>Italy</v>
      </c>
      <c r="EM16" s="452"/>
      <c r="EN16" s="452"/>
      <c r="EO16" s="455"/>
      <c r="EP16" s="449" t="str">
        <f t="shared" ca="1" si="135"/>
        <v/>
      </c>
      <c r="EQ16" s="449" t="str">
        <f ca="1">IF((EP16&lt;&gt;""),IF(OR($F16&lt;&gt;$G16,PrSettings!$M$4="●"),(($F16-$G16)=(EM16-EN16))*1,0),"")</f>
        <v/>
      </c>
      <c r="ER16" s="449" t="str">
        <f t="shared" ca="1" si="136"/>
        <v/>
      </c>
      <c r="ES16" s="449" t="str">
        <f ca="1">IF(EP16&lt;&gt;"",IF(ABS($F16-$G16)&gt;=PrSettings!$M$7,(ABS($F16-$G16-EM16+EN16)&lt;=1)*1,IF(AND(EP16,$F16=$G16,$F16&gt;=PrSettings!$M$6),(ABS(EM16-$F16)&lt;=1)*1,IF(AND(ABS($F16-$G16-EM16+EN16)&lt;=1,$F16+$G16&gt;=PrSettings!$M$8),(ABS(EM16-$F16)&lt;=1)*(ABS(EN16-$G16)&lt;=1)*1,""))),"")</f>
        <v/>
      </c>
      <c r="ET16" s="456"/>
      <c r="EV16" s="447">
        <f t="shared" ca="1" si="11"/>
        <v>3</v>
      </c>
      <c r="EW16" s="448" t="str">
        <f ca="1">GrpB!$B$7</f>
        <v>Spain</v>
      </c>
      <c r="EX16" s="449">
        <f t="shared" ca="1" si="137"/>
        <v>18</v>
      </c>
      <c r="EY16" s="448" t="str">
        <f ca="1">GrpB!$D$7</f>
        <v>Italy</v>
      </c>
      <c r="EZ16" s="452"/>
      <c r="FA16" s="452"/>
      <c r="FB16" s="455"/>
      <c r="FC16" s="449" t="str">
        <f t="shared" ca="1" si="138"/>
        <v/>
      </c>
      <c r="FD16" s="449" t="str">
        <f ca="1">IF((FC16&lt;&gt;""),IF(OR($F16&lt;&gt;$G16,PrSettings!$M$4="●"),(($F16-$G16)=(EZ16-FA16))*1,0),"")</f>
        <v/>
      </c>
      <c r="FE16" s="449" t="str">
        <f t="shared" ca="1" si="139"/>
        <v/>
      </c>
      <c r="FF16" s="449" t="str">
        <f ca="1">IF(FC16&lt;&gt;"",IF(ABS($F16-$G16)&gt;=PrSettings!$M$7,(ABS($F16-$G16-EZ16+FA16)&lt;=1)*1,IF(AND(FC16,$F16=$G16,$F16&gt;=PrSettings!$M$6),(ABS(EZ16-$F16)&lt;=1)*1,IF(AND(ABS($F16-$G16-EZ16+FA16)&lt;=1,$F16+$G16&gt;=PrSettings!$M$8),(ABS(EZ16-$F16)&lt;=1)*(ABS(FA16-$G16)&lt;=1)*1,""))),"")</f>
        <v/>
      </c>
      <c r="FG16" s="456"/>
      <c r="FI16" s="447">
        <f t="shared" ca="1" si="12"/>
        <v>3</v>
      </c>
      <c r="FJ16" s="448" t="str">
        <f ca="1">GrpB!$B$7</f>
        <v>Spain</v>
      </c>
      <c r="FK16" s="449">
        <f t="shared" ca="1" si="140"/>
        <v>18</v>
      </c>
      <c r="FL16" s="448" t="str">
        <f ca="1">GrpB!$D$7</f>
        <v>Italy</v>
      </c>
      <c r="FM16" s="452"/>
      <c r="FN16" s="452"/>
      <c r="FO16" s="455"/>
      <c r="FP16" s="449" t="str">
        <f t="shared" ca="1" si="141"/>
        <v/>
      </c>
      <c r="FQ16" s="449" t="str">
        <f ca="1">IF((FP16&lt;&gt;""),IF(OR($F16&lt;&gt;$G16,PrSettings!$M$4="●"),(($F16-$G16)=(FM16-FN16))*1,0),"")</f>
        <v/>
      </c>
      <c r="FR16" s="449" t="str">
        <f t="shared" ca="1" si="142"/>
        <v/>
      </c>
      <c r="FS16" s="449" t="str">
        <f ca="1">IF(FP16&lt;&gt;"",IF(ABS($F16-$G16)&gt;=PrSettings!$M$7,(ABS($F16-$G16-FM16+FN16)&lt;=1)*1,IF(AND(FP16,$F16=$G16,$F16&gt;=PrSettings!$M$6),(ABS(FM16-$F16)&lt;=1)*1,IF(AND(ABS($F16-$G16-FM16+FN16)&lt;=1,$F16+$G16&gt;=PrSettings!$M$8),(ABS(FM16-$F16)&lt;=1)*(ABS(FN16-$G16)&lt;=1)*1,""))),"")</f>
        <v/>
      </c>
      <c r="FT16" s="456"/>
      <c r="FV16" s="447">
        <f t="shared" ca="1" si="13"/>
        <v>3</v>
      </c>
      <c r="FW16" s="448" t="str">
        <f ca="1">GrpB!$B$7</f>
        <v>Spain</v>
      </c>
      <c r="FX16" s="449">
        <f t="shared" ca="1" si="143"/>
        <v>18</v>
      </c>
      <c r="FY16" s="448" t="str">
        <f ca="1">GrpB!$D$7</f>
        <v>Italy</v>
      </c>
      <c r="FZ16" s="452"/>
      <c r="GA16" s="452"/>
      <c r="GB16" s="455"/>
      <c r="GC16" s="449" t="str">
        <f t="shared" ca="1" si="144"/>
        <v/>
      </c>
      <c r="GD16" s="449" t="str">
        <f ca="1">IF((GC16&lt;&gt;""),IF(OR($F16&lt;&gt;$G16,PrSettings!$M$4="●"),(($F16-$G16)=(FZ16-GA16))*1,0),"")</f>
        <v/>
      </c>
      <c r="GE16" s="449" t="str">
        <f t="shared" ca="1" si="145"/>
        <v/>
      </c>
      <c r="GF16" s="449" t="str">
        <f ca="1">IF(GC16&lt;&gt;"",IF(ABS($F16-$G16)&gt;=PrSettings!$M$7,(ABS($F16-$G16-FZ16+GA16)&lt;=1)*1,IF(AND(GC16,$F16=$G16,$F16&gt;=PrSettings!$M$6),(ABS(FZ16-$F16)&lt;=1)*1,IF(AND(ABS($F16-$G16-FZ16+GA16)&lt;=1,$F16+$G16&gt;=PrSettings!$M$8),(ABS(FZ16-$F16)&lt;=1)*(ABS(GA16-$G16)&lt;=1)*1,""))),"")</f>
        <v/>
      </c>
      <c r="GG16" s="456"/>
      <c r="GI16" s="447">
        <f t="shared" ca="1" si="14"/>
        <v>3</v>
      </c>
      <c r="GJ16" s="448" t="str">
        <f ca="1">GrpB!$B$7</f>
        <v>Spain</v>
      </c>
      <c r="GK16" s="449">
        <f t="shared" ca="1" si="146"/>
        <v>18</v>
      </c>
      <c r="GL16" s="448" t="str">
        <f ca="1">GrpB!$D$7</f>
        <v>Italy</v>
      </c>
      <c r="GM16" s="452"/>
      <c r="GN16" s="452"/>
      <c r="GO16" s="455"/>
      <c r="GP16" s="449" t="str">
        <f t="shared" ca="1" si="147"/>
        <v/>
      </c>
      <c r="GQ16" s="449" t="str">
        <f ca="1">IF((GP16&lt;&gt;""),IF(OR($F16&lt;&gt;$G16,PrSettings!$M$4="●"),(($F16-$G16)=(GM16-GN16))*1,0),"")</f>
        <v/>
      </c>
      <c r="GR16" s="449" t="str">
        <f t="shared" ca="1" si="148"/>
        <v/>
      </c>
      <c r="GS16" s="449" t="str">
        <f ca="1">IF(GP16&lt;&gt;"",IF(ABS($F16-$G16)&gt;=PrSettings!$M$7,(ABS($F16-$G16-GM16+GN16)&lt;=1)*1,IF(AND(GP16,$F16=$G16,$F16&gt;=PrSettings!$M$6),(ABS(GM16-$F16)&lt;=1)*1,IF(AND(ABS($F16-$G16-GM16+GN16)&lt;=1,$F16+$G16&gt;=PrSettings!$M$8),(ABS(GM16-$F16)&lt;=1)*(ABS(GN16-$G16)&lt;=1)*1,""))),"")</f>
        <v/>
      </c>
      <c r="GT16" s="456"/>
      <c r="GV16" s="447">
        <f t="shared" ca="1" si="15"/>
        <v>3</v>
      </c>
      <c r="GW16" s="448" t="str">
        <f ca="1">GrpB!$B$7</f>
        <v>Spain</v>
      </c>
      <c r="GX16" s="449">
        <f t="shared" ca="1" si="149"/>
        <v>18</v>
      </c>
      <c r="GY16" s="448" t="str">
        <f ca="1">GrpB!$D$7</f>
        <v>Italy</v>
      </c>
      <c r="GZ16" s="452"/>
      <c r="HA16" s="452"/>
      <c r="HB16" s="455"/>
      <c r="HC16" s="449" t="str">
        <f t="shared" ca="1" si="150"/>
        <v/>
      </c>
      <c r="HD16" s="449" t="str">
        <f ca="1">IF((HC16&lt;&gt;""),IF(OR($F16&lt;&gt;$G16,PrSettings!$M$4="●"),(($F16-$G16)=(GZ16-HA16))*1,0),"")</f>
        <v/>
      </c>
      <c r="HE16" s="449" t="str">
        <f t="shared" ca="1" si="151"/>
        <v/>
      </c>
      <c r="HF16" s="449" t="str">
        <f ca="1">IF(HC16&lt;&gt;"",IF(ABS($F16-$G16)&gt;=PrSettings!$M$7,(ABS($F16-$G16-GZ16+HA16)&lt;=1)*1,IF(AND(HC16,$F16=$G16,$F16&gt;=PrSettings!$M$6),(ABS(GZ16-$F16)&lt;=1)*1,IF(AND(ABS($F16-$G16-GZ16+HA16)&lt;=1,$F16+$G16&gt;=PrSettings!$M$8),(ABS(GZ16-$F16)&lt;=1)*(ABS(HA16-$G16)&lt;=1)*1,""))),"")</f>
        <v/>
      </c>
      <c r="HG16" s="456"/>
      <c r="HI16" s="447">
        <f t="shared" ca="1" si="16"/>
        <v>3</v>
      </c>
      <c r="HJ16" s="448" t="str">
        <f ca="1">GrpB!$B$7</f>
        <v>Spain</v>
      </c>
      <c r="HK16" s="449">
        <f t="shared" ca="1" si="152"/>
        <v>18</v>
      </c>
      <c r="HL16" s="448" t="str">
        <f ca="1">GrpB!$D$7</f>
        <v>Italy</v>
      </c>
      <c r="HM16" s="452"/>
      <c r="HN16" s="452"/>
      <c r="HO16" s="455"/>
      <c r="HP16" s="449" t="str">
        <f t="shared" ca="1" si="153"/>
        <v/>
      </c>
      <c r="HQ16" s="449" t="str">
        <f ca="1">IF((HP16&lt;&gt;""),IF(OR($F16&lt;&gt;$G16,PrSettings!$M$4="●"),(($F16-$G16)=(HM16-HN16))*1,0),"")</f>
        <v/>
      </c>
      <c r="HR16" s="449" t="str">
        <f t="shared" ca="1" si="154"/>
        <v/>
      </c>
      <c r="HS16" s="449" t="str">
        <f ca="1">IF(HP16&lt;&gt;"",IF(ABS($F16-$G16)&gt;=PrSettings!$M$7,(ABS($F16-$G16-HM16+HN16)&lt;=1)*1,IF(AND(HP16,$F16=$G16,$F16&gt;=PrSettings!$M$6),(ABS(HM16-$F16)&lt;=1)*1,IF(AND(ABS($F16-$G16-HM16+HN16)&lt;=1,$F16+$G16&gt;=PrSettings!$M$8),(ABS(HM16-$F16)&lt;=1)*(ABS(HN16-$G16)&lt;=1)*1,""))),"")</f>
        <v/>
      </c>
      <c r="HT16" s="456"/>
      <c r="HV16" s="447">
        <f t="shared" ca="1" si="17"/>
        <v>3</v>
      </c>
      <c r="HW16" s="448" t="str">
        <f ca="1">GrpB!$B$7</f>
        <v>Spain</v>
      </c>
      <c r="HX16" s="449">
        <f t="shared" ca="1" si="155"/>
        <v>18</v>
      </c>
      <c r="HY16" s="448" t="str">
        <f ca="1">GrpB!$D$7</f>
        <v>Italy</v>
      </c>
      <c r="HZ16" s="452"/>
      <c r="IA16" s="452"/>
      <c r="IB16" s="455"/>
      <c r="IC16" s="449" t="str">
        <f t="shared" ca="1" si="156"/>
        <v/>
      </c>
      <c r="ID16" s="449" t="str">
        <f ca="1">IF((IC16&lt;&gt;""),IF(OR($F16&lt;&gt;$G16,PrSettings!$M$4="●"),(($F16-$G16)=(HZ16-IA16))*1,0),"")</f>
        <v/>
      </c>
      <c r="IE16" s="449" t="str">
        <f t="shared" ca="1" si="157"/>
        <v/>
      </c>
      <c r="IF16" s="449" t="str">
        <f ca="1">IF(IC16&lt;&gt;"",IF(ABS($F16-$G16)&gt;=PrSettings!$M$7,(ABS($F16-$G16-HZ16+IA16)&lt;=1)*1,IF(AND(IC16,$F16=$G16,$F16&gt;=PrSettings!$M$6),(ABS(HZ16-$F16)&lt;=1)*1,IF(AND(ABS($F16-$G16-HZ16+IA16)&lt;=1,$F16+$G16&gt;=PrSettings!$M$8),(ABS(HZ16-$F16)&lt;=1)*(ABS(IA16-$G16)&lt;=1)*1,""))),"")</f>
        <v/>
      </c>
      <c r="IG16" s="456"/>
      <c r="II16" s="447">
        <f t="shared" ca="1" si="18"/>
        <v>3</v>
      </c>
      <c r="IJ16" s="448" t="str">
        <f ca="1">GrpB!$B$7</f>
        <v>Spain</v>
      </c>
      <c r="IK16" s="449">
        <f t="shared" ca="1" si="158"/>
        <v>18</v>
      </c>
      <c r="IL16" s="448" t="str">
        <f ca="1">GrpB!$D$7</f>
        <v>Italy</v>
      </c>
      <c r="IM16" s="452"/>
      <c r="IN16" s="452"/>
      <c r="IO16" s="455"/>
      <c r="IP16" s="449" t="str">
        <f t="shared" ca="1" si="159"/>
        <v/>
      </c>
      <c r="IQ16" s="449" t="str">
        <f ca="1">IF((IP16&lt;&gt;""),IF(OR($F16&lt;&gt;$G16,PrSettings!$M$4="●"),(($F16-$G16)=(IM16-IN16))*1,0),"")</f>
        <v/>
      </c>
      <c r="IR16" s="449" t="str">
        <f t="shared" ca="1" si="160"/>
        <v/>
      </c>
      <c r="IS16" s="449" t="str">
        <f ca="1">IF(IP16&lt;&gt;"",IF(ABS($F16-$G16)&gt;=PrSettings!$M$7,(ABS($F16-$G16-IM16+IN16)&lt;=1)*1,IF(AND(IP16,$F16=$G16,$F16&gt;=PrSettings!$M$6),(ABS(IM16-$F16)&lt;=1)*1,IF(AND(ABS($F16-$G16-IM16+IN16)&lt;=1,$F16+$G16&gt;=PrSettings!$M$8),(ABS(IM16-$F16)&lt;=1)*(ABS(IN16-$G16)&lt;=1)*1,""))),"")</f>
        <v/>
      </c>
      <c r="IT16" s="456"/>
      <c r="IV16" s="447">
        <f t="shared" ca="1" si="19"/>
        <v>3</v>
      </c>
      <c r="IW16" s="448" t="str">
        <f ca="1">GrpB!$B$7</f>
        <v>Spain</v>
      </c>
      <c r="IX16" s="449">
        <f t="shared" ca="1" si="161"/>
        <v>18</v>
      </c>
      <c r="IY16" s="448" t="str">
        <f ca="1">GrpB!$D$7</f>
        <v>Italy</v>
      </c>
      <c r="IZ16" s="452"/>
      <c r="JA16" s="452"/>
      <c r="JB16" s="455"/>
      <c r="JC16" s="449" t="str">
        <f t="shared" ca="1" si="162"/>
        <v/>
      </c>
      <c r="JD16" s="449" t="str">
        <f ca="1">IF((JC16&lt;&gt;""),IF(OR($F16&lt;&gt;$G16,PrSettings!$M$4="●"),(($F16-$G16)=(IZ16-JA16))*1,0),"")</f>
        <v/>
      </c>
      <c r="JE16" s="449" t="str">
        <f t="shared" ca="1" si="163"/>
        <v/>
      </c>
      <c r="JF16" s="449" t="str">
        <f ca="1">IF(JC16&lt;&gt;"",IF(ABS($F16-$G16)&gt;=PrSettings!$M$7,(ABS($F16-$G16-IZ16+JA16)&lt;=1)*1,IF(AND(JC16,$F16=$G16,$F16&gt;=PrSettings!$M$6),(ABS(IZ16-$F16)&lt;=1)*1,IF(AND(ABS($F16-$G16-IZ16+JA16)&lt;=1,$F16+$G16&gt;=PrSettings!$M$8),(ABS(IZ16-$F16)&lt;=1)*(ABS(JA16-$G16)&lt;=1)*1,""))),"")</f>
        <v/>
      </c>
      <c r="JG16" s="456"/>
      <c r="JI16" s="447">
        <f t="shared" ca="1" si="20"/>
        <v>3</v>
      </c>
      <c r="JJ16" s="448" t="str">
        <f ca="1">GrpB!$B$7</f>
        <v>Spain</v>
      </c>
      <c r="JK16" s="449">
        <f t="shared" ca="1" si="164"/>
        <v>18</v>
      </c>
      <c r="JL16" s="448" t="str">
        <f ca="1">GrpB!$D$7</f>
        <v>Italy</v>
      </c>
      <c r="JM16" s="452"/>
      <c r="JN16" s="452"/>
      <c r="JO16" s="455"/>
      <c r="JP16" s="449" t="str">
        <f t="shared" ca="1" si="165"/>
        <v/>
      </c>
      <c r="JQ16" s="449" t="str">
        <f ca="1">IF((JP16&lt;&gt;""),IF(OR($F16&lt;&gt;$G16,PrSettings!$M$4="●"),(($F16-$G16)=(JM16-JN16))*1,0),"")</f>
        <v/>
      </c>
      <c r="JR16" s="449" t="str">
        <f t="shared" ca="1" si="166"/>
        <v/>
      </c>
      <c r="JS16" s="449" t="str">
        <f ca="1">IF(JP16&lt;&gt;"",IF(ABS($F16-$G16)&gt;=PrSettings!$M$7,(ABS($F16-$G16-JM16+JN16)&lt;=1)*1,IF(AND(JP16,$F16=$G16,$F16&gt;=PrSettings!$M$6),(ABS(JM16-$F16)&lt;=1)*1,IF(AND(ABS($F16-$G16-JM16+JN16)&lt;=1,$F16+$G16&gt;=PrSettings!$M$8),(ABS(JM16-$F16)&lt;=1)*(ABS(JN16-$G16)&lt;=1)*1,""))),"")</f>
        <v/>
      </c>
      <c r="JT16" s="456"/>
      <c r="JV16" s="447">
        <f t="shared" ca="1" si="21"/>
        <v>3</v>
      </c>
      <c r="JW16" s="448" t="str">
        <f ca="1">GrpB!$B$7</f>
        <v>Spain</v>
      </c>
      <c r="JX16" s="449">
        <f t="shared" ca="1" si="167"/>
        <v>18</v>
      </c>
      <c r="JY16" s="448" t="str">
        <f ca="1">GrpB!$D$7</f>
        <v>Italy</v>
      </c>
      <c r="JZ16" s="452"/>
      <c r="KA16" s="452"/>
      <c r="KB16" s="455"/>
      <c r="KC16" s="449" t="str">
        <f t="shared" ca="1" si="168"/>
        <v/>
      </c>
      <c r="KD16" s="449" t="str">
        <f ca="1">IF((KC16&lt;&gt;""),IF(OR($F16&lt;&gt;$G16,PrSettings!$M$4="●"),(($F16-$G16)=(JZ16-KA16))*1,0),"")</f>
        <v/>
      </c>
      <c r="KE16" s="449" t="str">
        <f t="shared" ca="1" si="169"/>
        <v/>
      </c>
      <c r="KF16" s="449" t="str">
        <f ca="1">IF(KC16&lt;&gt;"",IF(ABS($F16-$G16)&gt;=PrSettings!$M$7,(ABS($F16-$G16-JZ16+KA16)&lt;=1)*1,IF(AND(KC16,$F16=$G16,$F16&gt;=PrSettings!$M$6),(ABS(JZ16-$F16)&lt;=1)*1,IF(AND(ABS($F16-$G16-JZ16+KA16)&lt;=1,$F16+$G16&gt;=PrSettings!$M$8),(ABS(JZ16-$F16)&lt;=1)*(ABS(KA16-$G16)&lt;=1)*1,""))),"")</f>
        <v/>
      </c>
      <c r="KG16" s="456"/>
      <c r="KI16" s="447">
        <f t="shared" ca="1" si="22"/>
        <v>3</v>
      </c>
      <c r="KJ16" s="448" t="str">
        <f ca="1">GrpB!$B$7</f>
        <v>Spain</v>
      </c>
      <c r="KK16" s="449">
        <f t="shared" ca="1" si="170"/>
        <v>18</v>
      </c>
      <c r="KL16" s="448" t="str">
        <f ca="1">GrpB!$D$7</f>
        <v>Italy</v>
      </c>
      <c r="KM16" s="452"/>
      <c r="KN16" s="452"/>
      <c r="KO16" s="455"/>
      <c r="KP16" s="449" t="str">
        <f t="shared" ca="1" si="171"/>
        <v/>
      </c>
      <c r="KQ16" s="449" t="str">
        <f ca="1">IF((KP16&lt;&gt;""),IF(OR($F16&lt;&gt;$G16,PrSettings!$M$4="●"),(($F16-$G16)=(KM16-KN16))*1,0),"")</f>
        <v/>
      </c>
      <c r="KR16" s="449" t="str">
        <f t="shared" ca="1" si="172"/>
        <v/>
      </c>
      <c r="KS16" s="449" t="str">
        <f ca="1">IF(KP16&lt;&gt;"",IF(ABS($F16-$G16)&gt;=PrSettings!$M$7,(ABS($F16-$G16-KM16+KN16)&lt;=1)*1,IF(AND(KP16,$F16=$G16,$F16&gt;=PrSettings!$M$6),(ABS(KM16-$F16)&lt;=1)*1,IF(AND(ABS($F16-$G16-KM16+KN16)&lt;=1,$F16+$G16&gt;=PrSettings!$M$8),(ABS(KM16-$F16)&lt;=1)*(ABS(KN16-$G16)&lt;=1)*1,""))),"")</f>
        <v/>
      </c>
      <c r="KT16" s="456"/>
      <c r="KV16" s="447">
        <f t="shared" ca="1" si="23"/>
        <v>3</v>
      </c>
      <c r="KW16" s="448" t="str">
        <f ca="1">GrpB!$B$7</f>
        <v>Spain</v>
      </c>
      <c r="KX16" s="449">
        <f t="shared" ca="1" si="173"/>
        <v>18</v>
      </c>
      <c r="KY16" s="448" t="str">
        <f ca="1">GrpB!$D$7</f>
        <v>Italy</v>
      </c>
      <c r="KZ16" s="452"/>
      <c r="LA16" s="452"/>
      <c r="LB16" s="455"/>
      <c r="LC16" s="449" t="str">
        <f t="shared" ca="1" si="174"/>
        <v/>
      </c>
      <c r="LD16" s="449" t="str">
        <f ca="1">IF((LC16&lt;&gt;""),IF(OR($F16&lt;&gt;$G16,PrSettings!$M$4="●"),(($F16-$G16)=(KZ16-LA16))*1,0),"")</f>
        <v/>
      </c>
      <c r="LE16" s="449" t="str">
        <f t="shared" ca="1" si="175"/>
        <v/>
      </c>
      <c r="LF16" s="449" t="str">
        <f ca="1">IF(LC16&lt;&gt;"",IF(ABS($F16-$G16)&gt;=PrSettings!$M$7,(ABS($F16-$G16-KZ16+LA16)&lt;=1)*1,IF(AND(LC16,$F16=$G16,$F16&gt;=PrSettings!$M$6),(ABS(KZ16-$F16)&lt;=1)*1,IF(AND(ABS($F16-$G16-KZ16+LA16)&lt;=1,$F16+$G16&gt;=PrSettings!$M$8),(ABS(KZ16-$F16)&lt;=1)*(ABS(LA16-$G16)&lt;=1)*1,""))),"")</f>
        <v/>
      </c>
      <c r="LG16" s="456"/>
      <c r="LI16" s="447">
        <f t="shared" ca="1" si="24"/>
        <v>3</v>
      </c>
      <c r="LJ16" s="448" t="str">
        <f ca="1">GrpB!$B$7</f>
        <v>Spain</v>
      </c>
      <c r="LK16" s="449">
        <f t="shared" ca="1" si="176"/>
        <v>18</v>
      </c>
      <c r="LL16" s="448" t="str">
        <f ca="1">GrpB!$D$7</f>
        <v>Italy</v>
      </c>
      <c r="LM16" s="452"/>
      <c r="LN16" s="452"/>
      <c r="LO16" s="455"/>
      <c r="LP16" s="449" t="str">
        <f t="shared" ca="1" si="177"/>
        <v/>
      </c>
      <c r="LQ16" s="449" t="str">
        <f ca="1">IF((LP16&lt;&gt;""),IF(OR($F16&lt;&gt;$G16,PrSettings!$M$4="●"),(($F16-$G16)=(LM16-LN16))*1,0),"")</f>
        <v/>
      </c>
      <c r="LR16" s="449" t="str">
        <f t="shared" ca="1" si="178"/>
        <v/>
      </c>
      <c r="LS16" s="449" t="str">
        <f ca="1">IF(LP16&lt;&gt;"",IF(ABS($F16-$G16)&gt;=PrSettings!$M$7,(ABS($F16-$G16-LM16+LN16)&lt;=1)*1,IF(AND(LP16,$F16=$G16,$F16&gt;=PrSettings!$M$6),(ABS(LM16-$F16)&lt;=1)*1,IF(AND(ABS($F16-$G16-LM16+LN16)&lt;=1,$F16+$G16&gt;=PrSettings!$M$8),(ABS(LM16-$F16)&lt;=1)*(ABS(LN16-$G16)&lt;=1)*1,""))),"")</f>
        <v/>
      </c>
      <c r="LT16" s="456"/>
      <c r="LV16" s="447">
        <f t="shared" ca="1" si="25"/>
        <v>3</v>
      </c>
      <c r="LW16" s="448" t="str">
        <f ca="1">GrpB!$B$7</f>
        <v>Spain</v>
      </c>
      <c r="LX16" s="449">
        <f t="shared" ca="1" si="179"/>
        <v>18</v>
      </c>
      <c r="LY16" s="448" t="str">
        <f ca="1">GrpB!$D$7</f>
        <v>Italy</v>
      </c>
      <c r="LZ16" s="452"/>
      <c r="MA16" s="452"/>
      <c r="MB16" s="455"/>
      <c r="MC16" s="449" t="str">
        <f t="shared" ca="1" si="180"/>
        <v/>
      </c>
      <c r="MD16" s="449" t="str">
        <f ca="1">IF((MC16&lt;&gt;""),IF(OR($F16&lt;&gt;$G16,PrSettings!$M$4="●"),(($F16-$G16)=(LZ16-MA16))*1,0),"")</f>
        <v/>
      </c>
      <c r="ME16" s="449" t="str">
        <f t="shared" ca="1" si="181"/>
        <v/>
      </c>
      <c r="MF16" s="449" t="str">
        <f ca="1">IF(MC16&lt;&gt;"",IF(ABS($F16-$G16)&gt;=PrSettings!$M$7,(ABS($F16-$G16-LZ16+MA16)&lt;=1)*1,IF(AND(MC16,$F16=$G16,$F16&gt;=PrSettings!$M$6),(ABS(LZ16-$F16)&lt;=1)*1,IF(AND(ABS($F16-$G16-LZ16+MA16)&lt;=1,$F16+$G16&gt;=PrSettings!$M$8),(ABS(LZ16-$F16)&lt;=1)*(ABS(MA16-$G16)&lt;=1)*1,""))),"")</f>
        <v/>
      </c>
      <c r="MG16" s="456"/>
    </row>
    <row r="17" spans="2:345" x14ac:dyDescent="0.25">
      <c r="B17" s="447">
        <f ca="1">INDEX(Groups!$C$7:$C$35,MATCH(C17,Groups!$D$7:$D$35,0))</f>
        <v>10</v>
      </c>
      <c r="C17" s="448" t="str">
        <f ca="1">GrpB!$B$8</f>
        <v>Albania</v>
      </c>
      <c r="D17" s="449">
        <f ca="1">INDEX(Groups!$C$7:$C$35,MATCH(E17,Groups!$D$7:$D$35,0))</f>
        <v>3</v>
      </c>
      <c r="E17" s="448" t="str">
        <f ca="1">GrpB!$D$8</f>
        <v>Spain</v>
      </c>
      <c r="F17" s="450" t="str">
        <f ca="1">GrpB!$E$8</f>
        <v/>
      </c>
      <c r="G17" s="451" t="str">
        <f ca="1">GrpB!$G$8</f>
        <v/>
      </c>
      <c r="I17" s="447">
        <f t="shared" ca="1" si="0"/>
        <v>10</v>
      </c>
      <c r="J17" s="448" t="str">
        <f ca="1">GrpB!$B$8</f>
        <v>Albania</v>
      </c>
      <c r="K17" s="449">
        <f t="shared" ca="1" si="104"/>
        <v>3</v>
      </c>
      <c r="L17" s="448" t="str">
        <f ca="1">GrpB!$D$8</f>
        <v>Spain</v>
      </c>
      <c r="M17" s="452"/>
      <c r="N17" s="452"/>
      <c r="O17" s="455"/>
      <c r="P17" s="449" t="str">
        <f t="shared" ca="1" si="105"/>
        <v/>
      </c>
      <c r="Q17" s="449" t="str">
        <f ca="1">IF((P17&lt;&gt;""),IF(OR($F17&lt;&gt;$G17,PrSettings!$M$4="●"),(($F17-$G17)=(M17-N17))*1,0),"")</f>
        <v/>
      </c>
      <c r="R17" s="449" t="str">
        <f t="shared" ca="1" si="106"/>
        <v/>
      </c>
      <c r="S17" s="449" t="str">
        <f ca="1">IF(P17&lt;&gt;"",IF(ABS($F17-$G17)&gt;=PrSettings!$M$7,(ABS($F17-$G17-M17+N17)&lt;=1)*1,IF(AND(P17,$F17=$G17,$F17&gt;=PrSettings!$M$6),(ABS(M17-$F17)&lt;=1)*1,IF(AND(ABS($F17-$G17-M17+N17)&lt;=1,$F17+$G17&gt;=PrSettings!$M$8),(ABS(M17-$F17)&lt;=1)*(ABS(N17-$G17)&lt;=1)*1,""))),"")</f>
        <v/>
      </c>
      <c r="T17" s="456"/>
      <c r="V17" s="447">
        <f t="shared" ca="1" si="1"/>
        <v>10</v>
      </c>
      <c r="W17" s="448" t="str">
        <f ca="1">GrpB!$B$8</f>
        <v>Albania</v>
      </c>
      <c r="X17" s="449">
        <f t="shared" ca="1" si="107"/>
        <v>3</v>
      </c>
      <c r="Y17" s="448" t="str">
        <f ca="1">GrpB!$D$8</f>
        <v>Spain</v>
      </c>
      <c r="Z17" s="452"/>
      <c r="AA17" s="452"/>
      <c r="AB17" s="455"/>
      <c r="AC17" s="449" t="str">
        <f t="shared" ca="1" si="108"/>
        <v/>
      </c>
      <c r="AD17" s="449" t="str">
        <f ca="1">IF((AC17&lt;&gt;""),IF(OR($F17&lt;&gt;$G17,PrSettings!$M$4="●"),(($F17-$G17)=(Z17-AA17))*1,0),"")</f>
        <v/>
      </c>
      <c r="AE17" s="449" t="str">
        <f t="shared" ca="1" si="109"/>
        <v/>
      </c>
      <c r="AF17" s="449" t="str">
        <f ca="1">IF(AC17&lt;&gt;"",IF(ABS($F17-$G17)&gt;=PrSettings!$M$7,(ABS($F17-$G17-Z17+AA17)&lt;=1)*1,IF(AND(AC17,$F17=$G17,$F17&gt;=PrSettings!$M$6),(ABS(Z17-$F17)&lt;=1)*1,IF(AND(ABS($F17-$G17-Z17+AA17)&lt;=1,$F17+$G17&gt;=PrSettings!$M$8),(ABS(Z17-$F17)&lt;=1)*(ABS(AA17-$G17)&lt;=1)*1,""))),"")</f>
        <v/>
      </c>
      <c r="AG17" s="456"/>
      <c r="AI17" s="447">
        <f t="shared" ca="1" si="2"/>
        <v>10</v>
      </c>
      <c r="AJ17" s="448" t="str">
        <f ca="1">GrpB!$B$8</f>
        <v>Albania</v>
      </c>
      <c r="AK17" s="449">
        <f t="shared" ca="1" si="110"/>
        <v>3</v>
      </c>
      <c r="AL17" s="448" t="str">
        <f ca="1">GrpB!$D$8</f>
        <v>Spain</v>
      </c>
      <c r="AM17" s="452"/>
      <c r="AN17" s="452"/>
      <c r="AO17" s="455"/>
      <c r="AP17" s="449" t="str">
        <f t="shared" ca="1" si="111"/>
        <v/>
      </c>
      <c r="AQ17" s="449" t="str">
        <f ca="1">IF((AP17&lt;&gt;""),IF(OR($F17&lt;&gt;$G17,PrSettings!$M$4="●"),(($F17-$G17)=(AM17-AN17))*1,0),"")</f>
        <v/>
      </c>
      <c r="AR17" s="449" t="str">
        <f t="shared" ca="1" si="112"/>
        <v/>
      </c>
      <c r="AS17" s="449" t="str">
        <f ca="1">IF(AP17&lt;&gt;"",IF(ABS($F17-$G17)&gt;=PrSettings!$M$7,(ABS($F17-$G17-AM17+AN17)&lt;=1)*1,IF(AND(AP17,$F17=$G17,$F17&gt;=PrSettings!$M$6),(ABS(AM17-$F17)&lt;=1)*1,IF(AND(ABS($F17-$G17-AM17+AN17)&lt;=1,$F17+$G17&gt;=PrSettings!$M$8),(ABS(AM17-$F17)&lt;=1)*(ABS(AN17-$G17)&lt;=1)*1,""))),"")</f>
        <v/>
      </c>
      <c r="AT17" s="456"/>
      <c r="AV17" s="447">
        <f t="shared" ca="1" si="3"/>
        <v>10</v>
      </c>
      <c r="AW17" s="448" t="str">
        <f ca="1">GrpB!$B$8</f>
        <v>Albania</v>
      </c>
      <c r="AX17" s="449">
        <f t="shared" ca="1" si="113"/>
        <v>3</v>
      </c>
      <c r="AY17" s="448" t="str">
        <f ca="1">GrpB!$D$8</f>
        <v>Spain</v>
      </c>
      <c r="AZ17" s="452"/>
      <c r="BA17" s="452"/>
      <c r="BB17" s="455"/>
      <c r="BC17" s="449" t="str">
        <f t="shared" ca="1" si="114"/>
        <v/>
      </c>
      <c r="BD17" s="449" t="str">
        <f ca="1">IF((BC17&lt;&gt;""),IF(OR($F17&lt;&gt;$G17,PrSettings!$M$4="●"),(($F17-$G17)=(AZ17-BA17))*1,0),"")</f>
        <v/>
      </c>
      <c r="BE17" s="449" t="str">
        <f t="shared" ca="1" si="115"/>
        <v/>
      </c>
      <c r="BF17" s="449" t="str">
        <f ca="1">IF(BC17&lt;&gt;"",IF(ABS($F17-$G17)&gt;=PrSettings!$M$7,(ABS($F17-$G17-AZ17+BA17)&lt;=1)*1,IF(AND(BC17,$F17=$G17,$F17&gt;=PrSettings!$M$6),(ABS(AZ17-$F17)&lt;=1)*1,IF(AND(ABS($F17-$G17-AZ17+BA17)&lt;=1,$F17+$G17&gt;=PrSettings!$M$8),(ABS(AZ17-$F17)&lt;=1)*(ABS(BA17-$G17)&lt;=1)*1,""))),"")</f>
        <v/>
      </c>
      <c r="BG17" s="456"/>
      <c r="BI17" s="447">
        <f t="shared" ca="1" si="4"/>
        <v>10</v>
      </c>
      <c r="BJ17" s="448" t="str">
        <f ca="1">GrpB!$B$8</f>
        <v>Albania</v>
      </c>
      <c r="BK17" s="449">
        <f t="shared" ca="1" si="116"/>
        <v>3</v>
      </c>
      <c r="BL17" s="448" t="str">
        <f ca="1">GrpB!$D$8</f>
        <v>Spain</v>
      </c>
      <c r="BM17" s="452"/>
      <c r="BN17" s="452"/>
      <c r="BO17" s="455"/>
      <c r="BP17" s="449" t="str">
        <f t="shared" ca="1" si="117"/>
        <v/>
      </c>
      <c r="BQ17" s="449" t="str">
        <f ca="1">IF((BP17&lt;&gt;""),IF(OR($F17&lt;&gt;$G17,PrSettings!$M$4="●"),(($F17-$G17)=(BM17-BN17))*1,0),"")</f>
        <v/>
      </c>
      <c r="BR17" s="449" t="str">
        <f t="shared" ca="1" si="118"/>
        <v/>
      </c>
      <c r="BS17" s="449" t="str">
        <f ca="1">IF(BP17&lt;&gt;"",IF(ABS($F17-$G17)&gt;=PrSettings!$M$7,(ABS($F17-$G17-BM17+BN17)&lt;=1)*1,IF(AND(BP17,$F17=$G17,$F17&gt;=PrSettings!$M$6),(ABS(BM17-$F17)&lt;=1)*1,IF(AND(ABS($F17-$G17-BM17+BN17)&lt;=1,$F17+$G17&gt;=PrSettings!$M$8),(ABS(BM17-$F17)&lt;=1)*(ABS(BN17-$G17)&lt;=1)*1,""))),"")</f>
        <v/>
      </c>
      <c r="BT17" s="456"/>
      <c r="BV17" s="447">
        <f t="shared" ca="1" si="5"/>
        <v>10</v>
      </c>
      <c r="BW17" s="448" t="str">
        <f ca="1">GrpB!$B$8</f>
        <v>Albania</v>
      </c>
      <c r="BX17" s="449">
        <f t="shared" ca="1" si="119"/>
        <v>3</v>
      </c>
      <c r="BY17" s="448" t="str">
        <f ca="1">GrpB!$D$8</f>
        <v>Spain</v>
      </c>
      <c r="BZ17" s="452"/>
      <c r="CA17" s="452"/>
      <c r="CB17" s="455"/>
      <c r="CC17" s="449" t="str">
        <f t="shared" ca="1" si="120"/>
        <v/>
      </c>
      <c r="CD17" s="449" t="str">
        <f ca="1">IF((CC17&lt;&gt;""),IF(OR($F17&lt;&gt;$G17,PrSettings!$M$4="●"),(($F17-$G17)=(BZ17-CA17))*1,0),"")</f>
        <v/>
      </c>
      <c r="CE17" s="449" t="str">
        <f t="shared" ca="1" si="121"/>
        <v/>
      </c>
      <c r="CF17" s="449" t="str">
        <f ca="1">IF(CC17&lt;&gt;"",IF(ABS($F17-$G17)&gt;=PrSettings!$M$7,(ABS($F17-$G17-BZ17+CA17)&lt;=1)*1,IF(AND(CC17,$F17=$G17,$F17&gt;=PrSettings!$M$6),(ABS(BZ17-$F17)&lt;=1)*1,IF(AND(ABS($F17-$G17-BZ17+CA17)&lt;=1,$F17+$G17&gt;=PrSettings!$M$8),(ABS(BZ17-$F17)&lt;=1)*(ABS(CA17-$G17)&lt;=1)*1,""))),"")</f>
        <v/>
      </c>
      <c r="CG17" s="456"/>
      <c r="CI17" s="447">
        <f t="shared" ca="1" si="6"/>
        <v>10</v>
      </c>
      <c r="CJ17" s="448" t="str">
        <f ca="1">GrpB!$B$8</f>
        <v>Albania</v>
      </c>
      <c r="CK17" s="449">
        <f t="shared" ca="1" si="122"/>
        <v>3</v>
      </c>
      <c r="CL17" s="448" t="str">
        <f ca="1">GrpB!$D$8</f>
        <v>Spain</v>
      </c>
      <c r="CM17" s="452"/>
      <c r="CN17" s="452"/>
      <c r="CO17" s="455"/>
      <c r="CP17" s="449" t="str">
        <f t="shared" ca="1" si="123"/>
        <v/>
      </c>
      <c r="CQ17" s="449" t="str">
        <f ca="1">IF((CP17&lt;&gt;""),IF(OR($F17&lt;&gt;$G17,PrSettings!$M$4="●"),(($F17-$G17)=(CM17-CN17))*1,0),"")</f>
        <v/>
      </c>
      <c r="CR17" s="449" t="str">
        <f t="shared" ca="1" si="124"/>
        <v/>
      </c>
      <c r="CS17" s="449" t="str">
        <f ca="1">IF(CP17&lt;&gt;"",IF(ABS($F17-$G17)&gt;=PrSettings!$M$7,(ABS($F17-$G17-CM17+CN17)&lt;=1)*1,IF(AND(CP17,$F17=$G17,$F17&gt;=PrSettings!$M$6),(ABS(CM17-$F17)&lt;=1)*1,IF(AND(ABS($F17-$G17-CM17+CN17)&lt;=1,$F17+$G17&gt;=PrSettings!$M$8),(ABS(CM17-$F17)&lt;=1)*(ABS(CN17-$G17)&lt;=1)*1,""))),"")</f>
        <v/>
      </c>
      <c r="CT17" s="456"/>
      <c r="CV17" s="447">
        <f t="shared" ca="1" si="7"/>
        <v>10</v>
      </c>
      <c r="CW17" s="448" t="str">
        <f ca="1">GrpB!$B$8</f>
        <v>Albania</v>
      </c>
      <c r="CX17" s="449">
        <f t="shared" ca="1" si="125"/>
        <v>3</v>
      </c>
      <c r="CY17" s="448" t="str">
        <f ca="1">GrpB!$D$8</f>
        <v>Spain</v>
      </c>
      <c r="CZ17" s="452"/>
      <c r="DA17" s="452"/>
      <c r="DB17" s="455"/>
      <c r="DC17" s="449" t="str">
        <f t="shared" ca="1" si="126"/>
        <v/>
      </c>
      <c r="DD17" s="449" t="str">
        <f ca="1">IF((DC17&lt;&gt;""),IF(OR($F17&lt;&gt;$G17,PrSettings!$M$4="●"),(($F17-$G17)=(CZ17-DA17))*1,0),"")</f>
        <v/>
      </c>
      <c r="DE17" s="449" t="str">
        <f t="shared" ca="1" si="127"/>
        <v/>
      </c>
      <c r="DF17" s="449" t="str">
        <f ca="1">IF(DC17&lt;&gt;"",IF(ABS($F17-$G17)&gt;=PrSettings!$M$7,(ABS($F17-$G17-CZ17+DA17)&lt;=1)*1,IF(AND(DC17,$F17=$G17,$F17&gt;=PrSettings!$M$6),(ABS(CZ17-$F17)&lt;=1)*1,IF(AND(ABS($F17-$G17-CZ17+DA17)&lt;=1,$F17+$G17&gt;=PrSettings!$M$8),(ABS(CZ17-$F17)&lt;=1)*(ABS(DA17-$G17)&lt;=1)*1,""))),"")</f>
        <v/>
      </c>
      <c r="DG17" s="456"/>
      <c r="DI17" s="447">
        <f t="shared" ca="1" si="8"/>
        <v>10</v>
      </c>
      <c r="DJ17" s="448" t="str">
        <f ca="1">GrpB!$B$8</f>
        <v>Albania</v>
      </c>
      <c r="DK17" s="449">
        <f t="shared" ca="1" si="128"/>
        <v>3</v>
      </c>
      <c r="DL17" s="448" t="str">
        <f ca="1">GrpB!$D$8</f>
        <v>Spain</v>
      </c>
      <c r="DM17" s="452"/>
      <c r="DN17" s="452"/>
      <c r="DO17" s="455"/>
      <c r="DP17" s="449" t="str">
        <f t="shared" ca="1" si="129"/>
        <v/>
      </c>
      <c r="DQ17" s="449" t="str">
        <f ca="1">IF((DP17&lt;&gt;""),IF(OR($F17&lt;&gt;$G17,PrSettings!$M$4="●"),(($F17-$G17)=(DM17-DN17))*1,0),"")</f>
        <v/>
      </c>
      <c r="DR17" s="449" t="str">
        <f t="shared" ca="1" si="130"/>
        <v/>
      </c>
      <c r="DS17" s="449" t="str">
        <f ca="1">IF(DP17&lt;&gt;"",IF(ABS($F17-$G17)&gt;=PrSettings!$M$7,(ABS($F17-$G17-DM17+DN17)&lt;=1)*1,IF(AND(DP17,$F17=$G17,$F17&gt;=PrSettings!$M$6),(ABS(DM17-$F17)&lt;=1)*1,IF(AND(ABS($F17-$G17-DM17+DN17)&lt;=1,$F17+$G17&gt;=PrSettings!$M$8),(ABS(DM17-$F17)&lt;=1)*(ABS(DN17-$G17)&lt;=1)*1,""))),"")</f>
        <v/>
      </c>
      <c r="DT17" s="456"/>
      <c r="DV17" s="447">
        <f t="shared" ca="1" si="9"/>
        <v>10</v>
      </c>
      <c r="DW17" s="448" t="str">
        <f ca="1">GrpB!$B$8</f>
        <v>Albania</v>
      </c>
      <c r="DX17" s="449">
        <f t="shared" ca="1" si="131"/>
        <v>3</v>
      </c>
      <c r="DY17" s="448" t="str">
        <f ca="1">GrpB!$D$8</f>
        <v>Spain</v>
      </c>
      <c r="DZ17" s="452"/>
      <c r="EA17" s="452"/>
      <c r="EB17" s="455"/>
      <c r="EC17" s="449" t="str">
        <f t="shared" ca="1" si="132"/>
        <v/>
      </c>
      <c r="ED17" s="449" t="str">
        <f ca="1">IF((EC17&lt;&gt;""),IF(OR($F17&lt;&gt;$G17,PrSettings!$M$4="●"),(($F17-$G17)=(DZ17-EA17))*1,0),"")</f>
        <v/>
      </c>
      <c r="EE17" s="449" t="str">
        <f t="shared" ca="1" si="133"/>
        <v/>
      </c>
      <c r="EF17" s="449" t="str">
        <f ca="1">IF(EC17&lt;&gt;"",IF(ABS($F17-$G17)&gt;=PrSettings!$M$7,(ABS($F17-$G17-DZ17+EA17)&lt;=1)*1,IF(AND(EC17,$F17=$G17,$F17&gt;=PrSettings!$M$6),(ABS(DZ17-$F17)&lt;=1)*1,IF(AND(ABS($F17-$G17-DZ17+EA17)&lt;=1,$F17+$G17&gt;=PrSettings!$M$8),(ABS(DZ17-$F17)&lt;=1)*(ABS(EA17-$G17)&lt;=1)*1,""))),"")</f>
        <v/>
      </c>
      <c r="EG17" s="456"/>
      <c r="EI17" s="447">
        <f t="shared" ca="1" si="10"/>
        <v>10</v>
      </c>
      <c r="EJ17" s="448" t="str">
        <f ca="1">GrpB!$B$8</f>
        <v>Albania</v>
      </c>
      <c r="EK17" s="449">
        <f t="shared" ca="1" si="134"/>
        <v>3</v>
      </c>
      <c r="EL17" s="448" t="str">
        <f ca="1">GrpB!$D$8</f>
        <v>Spain</v>
      </c>
      <c r="EM17" s="452"/>
      <c r="EN17" s="452"/>
      <c r="EO17" s="455"/>
      <c r="EP17" s="449" t="str">
        <f t="shared" ca="1" si="135"/>
        <v/>
      </c>
      <c r="EQ17" s="449" t="str">
        <f ca="1">IF((EP17&lt;&gt;""),IF(OR($F17&lt;&gt;$G17,PrSettings!$M$4="●"),(($F17-$G17)=(EM17-EN17))*1,0),"")</f>
        <v/>
      </c>
      <c r="ER17" s="449" t="str">
        <f t="shared" ca="1" si="136"/>
        <v/>
      </c>
      <c r="ES17" s="449" t="str">
        <f ca="1">IF(EP17&lt;&gt;"",IF(ABS($F17-$G17)&gt;=PrSettings!$M$7,(ABS($F17-$G17-EM17+EN17)&lt;=1)*1,IF(AND(EP17,$F17=$G17,$F17&gt;=PrSettings!$M$6),(ABS(EM17-$F17)&lt;=1)*1,IF(AND(ABS($F17-$G17-EM17+EN17)&lt;=1,$F17+$G17&gt;=PrSettings!$M$8),(ABS(EM17-$F17)&lt;=1)*(ABS(EN17-$G17)&lt;=1)*1,""))),"")</f>
        <v/>
      </c>
      <c r="ET17" s="456"/>
      <c r="EV17" s="447">
        <f t="shared" ca="1" si="11"/>
        <v>10</v>
      </c>
      <c r="EW17" s="448" t="str">
        <f ca="1">GrpB!$B$8</f>
        <v>Albania</v>
      </c>
      <c r="EX17" s="449">
        <f t="shared" ca="1" si="137"/>
        <v>3</v>
      </c>
      <c r="EY17" s="448" t="str">
        <f ca="1">GrpB!$D$8</f>
        <v>Spain</v>
      </c>
      <c r="EZ17" s="452"/>
      <c r="FA17" s="452"/>
      <c r="FB17" s="455"/>
      <c r="FC17" s="449" t="str">
        <f t="shared" ca="1" si="138"/>
        <v/>
      </c>
      <c r="FD17" s="449" t="str">
        <f ca="1">IF((FC17&lt;&gt;""),IF(OR($F17&lt;&gt;$G17,PrSettings!$M$4="●"),(($F17-$G17)=(EZ17-FA17))*1,0),"")</f>
        <v/>
      </c>
      <c r="FE17" s="449" t="str">
        <f t="shared" ca="1" si="139"/>
        <v/>
      </c>
      <c r="FF17" s="449" t="str">
        <f ca="1">IF(FC17&lt;&gt;"",IF(ABS($F17-$G17)&gt;=PrSettings!$M$7,(ABS($F17-$G17-EZ17+FA17)&lt;=1)*1,IF(AND(FC17,$F17=$G17,$F17&gt;=PrSettings!$M$6),(ABS(EZ17-$F17)&lt;=1)*1,IF(AND(ABS($F17-$G17-EZ17+FA17)&lt;=1,$F17+$G17&gt;=PrSettings!$M$8),(ABS(EZ17-$F17)&lt;=1)*(ABS(FA17-$G17)&lt;=1)*1,""))),"")</f>
        <v/>
      </c>
      <c r="FG17" s="456"/>
      <c r="FI17" s="447">
        <f t="shared" ca="1" si="12"/>
        <v>10</v>
      </c>
      <c r="FJ17" s="448" t="str">
        <f ca="1">GrpB!$B$8</f>
        <v>Albania</v>
      </c>
      <c r="FK17" s="449">
        <f t="shared" ca="1" si="140"/>
        <v>3</v>
      </c>
      <c r="FL17" s="448" t="str">
        <f ca="1">GrpB!$D$8</f>
        <v>Spain</v>
      </c>
      <c r="FM17" s="452"/>
      <c r="FN17" s="452"/>
      <c r="FO17" s="455"/>
      <c r="FP17" s="449" t="str">
        <f t="shared" ca="1" si="141"/>
        <v/>
      </c>
      <c r="FQ17" s="449" t="str">
        <f ca="1">IF((FP17&lt;&gt;""),IF(OR($F17&lt;&gt;$G17,PrSettings!$M$4="●"),(($F17-$G17)=(FM17-FN17))*1,0),"")</f>
        <v/>
      </c>
      <c r="FR17" s="449" t="str">
        <f t="shared" ca="1" si="142"/>
        <v/>
      </c>
      <c r="FS17" s="449" t="str">
        <f ca="1">IF(FP17&lt;&gt;"",IF(ABS($F17-$G17)&gt;=PrSettings!$M$7,(ABS($F17-$G17-FM17+FN17)&lt;=1)*1,IF(AND(FP17,$F17=$G17,$F17&gt;=PrSettings!$M$6),(ABS(FM17-$F17)&lt;=1)*1,IF(AND(ABS($F17-$G17-FM17+FN17)&lt;=1,$F17+$G17&gt;=PrSettings!$M$8),(ABS(FM17-$F17)&lt;=1)*(ABS(FN17-$G17)&lt;=1)*1,""))),"")</f>
        <v/>
      </c>
      <c r="FT17" s="456"/>
      <c r="FV17" s="447">
        <f t="shared" ca="1" si="13"/>
        <v>10</v>
      </c>
      <c r="FW17" s="448" t="str">
        <f ca="1">GrpB!$B$8</f>
        <v>Albania</v>
      </c>
      <c r="FX17" s="449">
        <f t="shared" ca="1" si="143"/>
        <v>3</v>
      </c>
      <c r="FY17" s="448" t="str">
        <f ca="1">GrpB!$D$8</f>
        <v>Spain</v>
      </c>
      <c r="FZ17" s="452"/>
      <c r="GA17" s="452"/>
      <c r="GB17" s="455"/>
      <c r="GC17" s="449" t="str">
        <f t="shared" ca="1" si="144"/>
        <v/>
      </c>
      <c r="GD17" s="449" t="str">
        <f ca="1">IF((GC17&lt;&gt;""),IF(OR($F17&lt;&gt;$G17,PrSettings!$M$4="●"),(($F17-$G17)=(FZ17-GA17))*1,0),"")</f>
        <v/>
      </c>
      <c r="GE17" s="449" t="str">
        <f t="shared" ca="1" si="145"/>
        <v/>
      </c>
      <c r="GF17" s="449" t="str">
        <f ca="1">IF(GC17&lt;&gt;"",IF(ABS($F17-$G17)&gt;=PrSettings!$M$7,(ABS($F17-$G17-FZ17+GA17)&lt;=1)*1,IF(AND(GC17,$F17=$G17,$F17&gt;=PrSettings!$M$6),(ABS(FZ17-$F17)&lt;=1)*1,IF(AND(ABS($F17-$G17-FZ17+GA17)&lt;=1,$F17+$G17&gt;=PrSettings!$M$8),(ABS(FZ17-$F17)&lt;=1)*(ABS(GA17-$G17)&lt;=1)*1,""))),"")</f>
        <v/>
      </c>
      <c r="GG17" s="456"/>
      <c r="GI17" s="447">
        <f t="shared" ca="1" si="14"/>
        <v>10</v>
      </c>
      <c r="GJ17" s="448" t="str">
        <f ca="1">GrpB!$B$8</f>
        <v>Albania</v>
      </c>
      <c r="GK17" s="449">
        <f t="shared" ca="1" si="146"/>
        <v>3</v>
      </c>
      <c r="GL17" s="448" t="str">
        <f ca="1">GrpB!$D$8</f>
        <v>Spain</v>
      </c>
      <c r="GM17" s="452"/>
      <c r="GN17" s="452"/>
      <c r="GO17" s="455"/>
      <c r="GP17" s="449" t="str">
        <f t="shared" ca="1" si="147"/>
        <v/>
      </c>
      <c r="GQ17" s="449" t="str">
        <f ca="1">IF((GP17&lt;&gt;""),IF(OR($F17&lt;&gt;$G17,PrSettings!$M$4="●"),(($F17-$G17)=(GM17-GN17))*1,0),"")</f>
        <v/>
      </c>
      <c r="GR17" s="449" t="str">
        <f t="shared" ca="1" si="148"/>
        <v/>
      </c>
      <c r="GS17" s="449" t="str">
        <f ca="1">IF(GP17&lt;&gt;"",IF(ABS($F17-$G17)&gt;=PrSettings!$M$7,(ABS($F17-$G17-GM17+GN17)&lt;=1)*1,IF(AND(GP17,$F17=$G17,$F17&gt;=PrSettings!$M$6),(ABS(GM17-$F17)&lt;=1)*1,IF(AND(ABS($F17-$G17-GM17+GN17)&lt;=1,$F17+$G17&gt;=PrSettings!$M$8),(ABS(GM17-$F17)&lt;=1)*(ABS(GN17-$G17)&lt;=1)*1,""))),"")</f>
        <v/>
      </c>
      <c r="GT17" s="456"/>
      <c r="GV17" s="447">
        <f t="shared" ca="1" si="15"/>
        <v>10</v>
      </c>
      <c r="GW17" s="448" t="str">
        <f ca="1">GrpB!$B$8</f>
        <v>Albania</v>
      </c>
      <c r="GX17" s="449">
        <f t="shared" ca="1" si="149"/>
        <v>3</v>
      </c>
      <c r="GY17" s="448" t="str">
        <f ca="1">GrpB!$D$8</f>
        <v>Spain</v>
      </c>
      <c r="GZ17" s="452"/>
      <c r="HA17" s="452"/>
      <c r="HB17" s="455"/>
      <c r="HC17" s="449" t="str">
        <f t="shared" ca="1" si="150"/>
        <v/>
      </c>
      <c r="HD17" s="449" t="str">
        <f ca="1">IF((HC17&lt;&gt;""),IF(OR($F17&lt;&gt;$G17,PrSettings!$M$4="●"),(($F17-$G17)=(GZ17-HA17))*1,0),"")</f>
        <v/>
      </c>
      <c r="HE17" s="449" t="str">
        <f t="shared" ca="1" si="151"/>
        <v/>
      </c>
      <c r="HF17" s="449" t="str">
        <f ca="1">IF(HC17&lt;&gt;"",IF(ABS($F17-$G17)&gt;=PrSettings!$M$7,(ABS($F17-$G17-GZ17+HA17)&lt;=1)*1,IF(AND(HC17,$F17=$G17,$F17&gt;=PrSettings!$M$6),(ABS(GZ17-$F17)&lt;=1)*1,IF(AND(ABS($F17-$G17-GZ17+HA17)&lt;=1,$F17+$G17&gt;=PrSettings!$M$8),(ABS(GZ17-$F17)&lt;=1)*(ABS(HA17-$G17)&lt;=1)*1,""))),"")</f>
        <v/>
      </c>
      <c r="HG17" s="456"/>
      <c r="HI17" s="447">
        <f t="shared" ca="1" si="16"/>
        <v>10</v>
      </c>
      <c r="HJ17" s="448" t="str">
        <f ca="1">GrpB!$B$8</f>
        <v>Albania</v>
      </c>
      <c r="HK17" s="449">
        <f t="shared" ca="1" si="152"/>
        <v>3</v>
      </c>
      <c r="HL17" s="448" t="str">
        <f ca="1">GrpB!$D$8</f>
        <v>Spain</v>
      </c>
      <c r="HM17" s="452"/>
      <c r="HN17" s="452"/>
      <c r="HO17" s="455"/>
      <c r="HP17" s="449" t="str">
        <f t="shared" ca="1" si="153"/>
        <v/>
      </c>
      <c r="HQ17" s="449" t="str">
        <f ca="1">IF((HP17&lt;&gt;""),IF(OR($F17&lt;&gt;$G17,PrSettings!$M$4="●"),(($F17-$G17)=(HM17-HN17))*1,0),"")</f>
        <v/>
      </c>
      <c r="HR17" s="449" t="str">
        <f t="shared" ca="1" si="154"/>
        <v/>
      </c>
      <c r="HS17" s="449" t="str">
        <f ca="1">IF(HP17&lt;&gt;"",IF(ABS($F17-$G17)&gt;=PrSettings!$M$7,(ABS($F17-$G17-HM17+HN17)&lt;=1)*1,IF(AND(HP17,$F17=$G17,$F17&gt;=PrSettings!$M$6),(ABS(HM17-$F17)&lt;=1)*1,IF(AND(ABS($F17-$G17-HM17+HN17)&lt;=1,$F17+$G17&gt;=PrSettings!$M$8),(ABS(HM17-$F17)&lt;=1)*(ABS(HN17-$G17)&lt;=1)*1,""))),"")</f>
        <v/>
      </c>
      <c r="HT17" s="456"/>
      <c r="HV17" s="447">
        <f t="shared" ca="1" si="17"/>
        <v>10</v>
      </c>
      <c r="HW17" s="448" t="str">
        <f ca="1">GrpB!$B$8</f>
        <v>Albania</v>
      </c>
      <c r="HX17" s="449">
        <f t="shared" ca="1" si="155"/>
        <v>3</v>
      </c>
      <c r="HY17" s="448" t="str">
        <f ca="1">GrpB!$D$8</f>
        <v>Spain</v>
      </c>
      <c r="HZ17" s="452"/>
      <c r="IA17" s="452"/>
      <c r="IB17" s="455"/>
      <c r="IC17" s="449" t="str">
        <f t="shared" ca="1" si="156"/>
        <v/>
      </c>
      <c r="ID17" s="449" t="str">
        <f ca="1">IF((IC17&lt;&gt;""),IF(OR($F17&lt;&gt;$G17,PrSettings!$M$4="●"),(($F17-$G17)=(HZ17-IA17))*1,0),"")</f>
        <v/>
      </c>
      <c r="IE17" s="449" t="str">
        <f t="shared" ca="1" si="157"/>
        <v/>
      </c>
      <c r="IF17" s="449" t="str">
        <f ca="1">IF(IC17&lt;&gt;"",IF(ABS($F17-$G17)&gt;=PrSettings!$M$7,(ABS($F17-$G17-HZ17+IA17)&lt;=1)*1,IF(AND(IC17,$F17=$G17,$F17&gt;=PrSettings!$M$6),(ABS(HZ17-$F17)&lt;=1)*1,IF(AND(ABS($F17-$G17-HZ17+IA17)&lt;=1,$F17+$G17&gt;=PrSettings!$M$8),(ABS(HZ17-$F17)&lt;=1)*(ABS(IA17-$G17)&lt;=1)*1,""))),"")</f>
        <v/>
      </c>
      <c r="IG17" s="456"/>
      <c r="II17" s="447">
        <f t="shared" ca="1" si="18"/>
        <v>10</v>
      </c>
      <c r="IJ17" s="448" t="str">
        <f ca="1">GrpB!$B$8</f>
        <v>Albania</v>
      </c>
      <c r="IK17" s="449">
        <f t="shared" ca="1" si="158"/>
        <v>3</v>
      </c>
      <c r="IL17" s="448" t="str">
        <f ca="1">GrpB!$D$8</f>
        <v>Spain</v>
      </c>
      <c r="IM17" s="452"/>
      <c r="IN17" s="452"/>
      <c r="IO17" s="455"/>
      <c r="IP17" s="449" t="str">
        <f t="shared" ca="1" si="159"/>
        <v/>
      </c>
      <c r="IQ17" s="449" t="str">
        <f ca="1">IF((IP17&lt;&gt;""),IF(OR($F17&lt;&gt;$G17,PrSettings!$M$4="●"),(($F17-$G17)=(IM17-IN17))*1,0),"")</f>
        <v/>
      </c>
      <c r="IR17" s="449" t="str">
        <f t="shared" ca="1" si="160"/>
        <v/>
      </c>
      <c r="IS17" s="449" t="str">
        <f ca="1">IF(IP17&lt;&gt;"",IF(ABS($F17-$G17)&gt;=PrSettings!$M$7,(ABS($F17-$G17-IM17+IN17)&lt;=1)*1,IF(AND(IP17,$F17=$G17,$F17&gt;=PrSettings!$M$6),(ABS(IM17-$F17)&lt;=1)*1,IF(AND(ABS($F17-$G17-IM17+IN17)&lt;=1,$F17+$G17&gt;=PrSettings!$M$8),(ABS(IM17-$F17)&lt;=1)*(ABS(IN17-$G17)&lt;=1)*1,""))),"")</f>
        <v/>
      </c>
      <c r="IT17" s="456"/>
      <c r="IV17" s="447">
        <f t="shared" ca="1" si="19"/>
        <v>10</v>
      </c>
      <c r="IW17" s="448" t="str">
        <f ca="1">GrpB!$B$8</f>
        <v>Albania</v>
      </c>
      <c r="IX17" s="449">
        <f t="shared" ca="1" si="161"/>
        <v>3</v>
      </c>
      <c r="IY17" s="448" t="str">
        <f ca="1">GrpB!$D$8</f>
        <v>Spain</v>
      </c>
      <c r="IZ17" s="452"/>
      <c r="JA17" s="452"/>
      <c r="JB17" s="455"/>
      <c r="JC17" s="449" t="str">
        <f t="shared" ca="1" si="162"/>
        <v/>
      </c>
      <c r="JD17" s="449" t="str">
        <f ca="1">IF((JC17&lt;&gt;""),IF(OR($F17&lt;&gt;$G17,PrSettings!$M$4="●"),(($F17-$G17)=(IZ17-JA17))*1,0),"")</f>
        <v/>
      </c>
      <c r="JE17" s="449" t="str">
        <f t="shared" ca="1" si="163"/>
        <v/>
      </c>
      <c r="JF17" s="449" t="str">
        <f ca="1">IF(JC17&lt;&gt;"",IF(ABS($F17-$G17)&gt;=PrSettings!$M$7,(ABS($F17-$G17-IZ17+JA17)&lt;=1)*1,IF(AND(JC17,$F17=$G17,$F17&gt;=PrSettings!$M$6),(ABS(IZ17-$F17)&lt;=1)*1,IF(AND(ABS($F17-$G17-IZ17+JA17)&lt;=1,$F17+$G17&gt;=PrSettings!$M$8),(ABS(IZ17-$F17)&lt;=1)*(ABS(JA17-$G17)&lt;=1)*1,""))),"")</f>
        <v/>
      </c>
      <c r="JG17" s="456"/>
      <c r="JI17" s="447">
        <f t="shared" ca="1" si="20"/>
        <v>10</v>
      </c>
      <c r="JJ17" s="448" t="str">
        <f ca="1">GrpB!$B$8</f>
        <v>Albania</v>
      </c>
      <c r="JK17" s="449">
        <f t="shared" ca="1" si="164"/>
        <v>3</v>
      </c>
      <c r="JL17" s="448" t="str">
        <f ca="1">GrpB!$D$8</f>
        <v>Spain</v>
      </c>
      <c r="JM17" s="452"/>
      <c r="JN17" s="452"/>
      <c r="JO17" s="455"/>
      <c r="JP17" s="449" t="str">
        <f t="shared" ca="1" si="165"/>
        <v/>
      </c>
      <c r="JQ17" s="449" t="str">
        <f ca="1">IF((JP17&lt;&gt;""),IF(OR($F17&lt;&gt;$G17,PrSettings!$M$4="●"),(($F17-$G17)=(JM17-JN17))*1,0),"")</f>
        <v/>
      </c>
      <c r="JR17" s="449" t="str">
        <f t="shared" ca="1" si="166"/>
        <v/>
      </c>
      <c r="JS17" s="449" t="str">
        <f ca="1">IF(JP17&lt;&gt;"",IF(ABS($F17-$G17)&gt;=PrSettings!$M$7,(ABS($F17-$G17-JM17+JN17)&lt;=1)*1,IF(AND(JP17,$F17=$G17,$F17&gt;=PrSettings!$M$6),(ABS(JM17-$F17)&lt;=1)*1,IF(AND(ABS($F17-$G17-JM17+JN17)&lt;=1,$F17+$G17&gt;=PrSettings!$M$8),(ABS(JM17-$F17)&lt;=1)*(ABS(JN17-$G17)&lt;=1)*1,""))),"")</f>
        <v/>
      </c>
      <c r="JT17" s="456"/>
      <c r="JV17" s="447">
        <f t="shared" ca="1" si="21"/>
        <v>10</v>
      </c>
      <c r="JW17" s="448" t="str">
        <f ca="1">GrpB!$B$8</f>
        <v>Albania</v>
      </c>
      <c r="JX17" s="449">
        <f t="shared" ca="1" si="167"/>
        <v>3</v>
      </c>
      <c r="JY17" s="448" t="str">
        <f ca="1">GrpB!$D$8</f>
        <v>Spain</v>
      </c>
      <c r="JZ17" s="452"/>
      <c r="KA17" s="452"/>
      <c r="KB17" s="455"/>
      <c r="KC17" s="449" t="str">
        <f t="shared" ca="1" si="168"/>
        <v/>
      </c>
      <c r="KD17" s="449" t="str">
        <f ca="1">IF((KC17&lt;&gt;""),IF(OR($F17&lt;&gt;$G17,PrSettings!$M$4="●"),(($F17-$G17)=(JZ17-KA17))*1,0),"")</f>
        <v/>
      </c>
      <c r="KE17" s="449" t="str">
        <f t="shared" ca="1" si="169"/>
        <v/>
      </c>
      <c r="KF17" s="449" t="str">
        <f ca="1">IF(KC17&lt;&gt;"",IF(ABS($F17-$G17)&gt;=PrSettings!$M$7,(ABS($F17-$G17-JZ17+KA17)&lt;=1)*1,IF(AND(KC17,$F17=$G17,$F17&gt;=PrSettings!$M$6),(ABS(JZ17-$F17)&lt;=1)*1,IF(AND(ABS($F17-$G17-JZ17+KA17)&lt;=1,$F17+$G17&gt;=PrSettings!$M$8),(ABS(JZ17-$F17)&lt;=1)*(ABS(KA17-$G17)&lt;=1)*1,""))),"")</f>
        <v/>
      </c>
      <c r="KG17" s="456"/>
      <c r="KI17" s="447">
        <f t="shared" ca="1" si="22"/>
        <v>10</v>
      </c>
      <c r="KJ17" s="448" t="str">
        <f ca="1">GrpB!$B$8</f>
        <v>Albania</v>
      </c>
      <c r="KK17" s="449">
        <f t="shared" ca="1" si="170"/>
        <v>3</v>
      </c>
      <c r="KL17" s="448" t="str">
        <f ca="1">GrpB!$D$8</f>
        <v>Spain</v>
      </c>
      <c r="KM17" s="452"/>
      <c r="KN17" s="452"/>
      <c r="KO17" s="455"/>
      <c r="KP17" s="449" t="str">
        <f t="shared" ca="1" si="171"/>
        <v/>
      </c>
      <c r="KQ17" s="449" t="str">
        <f ca="1">IF((KP17&lt;&gt;""),IF(OR($F17&lt;&gt;$G17,PrSettings!$M$4="●"),(($F17-$G17)=(KM17-KN17))*1,0),"")</f>
        <v/>
      </c>
      <c r="KR17" s="449" t="str">
        <f t="shared" ca="1" si="172"/>
        <v/>
      </c>
      <c r="KS17" s="449" t="str">
        <f ca="1">IF(KP17&lt;&gt;"",IF(ABS($F17-$G17)&gt;=PrSettings!$M$7,(ABS($F17-$G17-KM17+KN17)&lt;=1)*1,IF(AND(KP17,$F17=$G17,$F17&gt;=PrSettings!$M$6),(ABS(KM17-$F17)&lt;=1)*1,IF(AND(ABS($F17-$G17-KM17+KN17)&lt;=1,$F17+$G17&gt;=PrSettings!$M$8),(ABS(KM17-$F17)&lt;=1)*(ABS(KN17-$G17)&lt;=1)*1,""))),"")</f>
        <v/>
      </c>
      <c r="KT17" s="456"/>
      <c r="KV17" s="447">
        <f t="shared" ca="1" si="23"/>
        <v>10</v>
      </c>
      <c r="KW17" s="448" t="str">
        <f ca="1">GrpB!$B$8</f>
        <v>Albania</v>
      </c>
      <c r="KX17" s="449">
        <f t="shared" ca="1" si="173"/>
        <v>3</v>
      </c>
      <c r="KY17" s="448" t="str">
        <f ca="1">GrpB!$D$8</f>
        <v>Spain</v>
      </c>
      <c r="KZ17" s="452"/>
      <c r="LA17" s="452"/>
      <c r="LB17" s="455"/>
      <c r="LC17" s="449" t="str">
        <f t="shared" ca="1" si="174"/>
        <v/>
      </c>
      <c r="LD17" s="449" t="str">
        <f ca="1">IF((LC17&lt;&gt;""),IF(OR($F17&lt;&gt;$G17,PrSettings!$M$4="●"),(($F17-$G17)=(KZ17-LA17))*1,0),"")</f>
        <v/>
      </c>
      <c r="LE17" s="449" t="str">
        <f t="shared" ca="1" si="175"/>
        <v/>
      </c>
      <c r="LF17" s="449" t="str">
        <f ca="1">IF(LC17&lt;&gt;"",IF(ABS($F17-$G17)&gt;=PrSettings!$M$7,(ABS($F17-$G17-KZ17+LA17)&lt;=1)*1,IF(AND(LC17,$F17=$G17,$F17&gt;=PrSettings!$M$6),(ABS(KZ17-$F17)&lt;=1)*1,IF(AND(ABS($F17-$G17-KZ17+LA17)&lt;=1,$F17+$G17&gt;=PrSettings!$M$8),(ABS(KZ17-$F17)&lt;=1)*(ABS(LA17-$G17)&lt;=1)*1,""))),"")</f>
        <v/>
      </c>
      <c r="LG17" s="456"/>
      <c r="LI17" s="447">
        <f t="shared" ca="1" si="24"/>
        <v>10</v>
      </c>
      <c r="LJ17" s="448" t="str">
        <f ca="1">GrpB!$B$8</f>
        <v>Albania</v>
      </c>
      <c r="LK17" s="449">
        <f t="shared" ca="1" si="176"/>
        <v>3</v>
      </c>
      <c r="LL17" s="448" t="str">
        <f ca="1">GrpB!$D$8</f>
        <v>Spain</v>
      </c>
      <c r="LM17" s="452"/>
      <c r="LN17" s="452"/>
      <c r="LO17" s="455"/>
      <c r="LP17" s="449" t="str">
        <f t="shared" ca="1" si="177"/>
        <v/>
      </c>
      <c r="LQ17" s="449" t="str">
        <f ca="1">IF((LP17&lt;&gt;""),IF(OR($F17&lt;&gt;$G17,PrSettings!$M$4="●"),(($F17-$G17)=(LM17-LN17))*1,0),"")</f>
        <v/>
      </c>
      <c r="LR17" s="449" t="str">
        <f t="shared" ca="1" si="178"/>
        <v/>
      </c>
      <c r="LS17" s="449" t="str">
        <f ca="1">IF(LP17&lt;&gt;"",IF(ABS($F17-$G17)&gt;=PrSettings!$M$7,(ABS($F17-$G17-LM17+LN17)&lt;=1)*1,IF(AND(LP17,$F17=$G17,$F17&gt;=PrSettings!$M$6),(ABS(LM17-$F17)&lt;=1)*1,IF(AND(ABS($F17-$G17-LM17+LN17)&lt;=1,$F17+$G17&gt;=PrSettings!$M$8),(ABS(LM17-$F17)&lt;=1)*(ABS(LN17-$G17)&lt;=1)*1,""))),"")</f>
        <v/>
      </c>
      <c r="LT17" s="456"/>
      <c r="LV17" s="447">
        <f t="shared" ca="1" si="25"/>
        <v>10</v>
      </c>
      <c r="LW17" s="448" t="str">
        <f ca="1">GrpB!$B$8</f>
        <v>Albania</v>
      </c>
      <c r="LX17" s="449">
        <f t="shared" ca="1" si="179"/>
        <v>3</v>
      </c>
      <c r="LY17" s="448" t="str">
        <f ca="1">GrpB!$D$8</f>
        <v>Spain</v>
      </c>
      <c r="LZ17" s="452"/>
      <c r="MA17" s="452"/>
      <c r="MB17" s="455"/>
      <c r="MC17" s="449" t="str">
        <f t="shared" ca="1" si="180"/>
        <v/>
      </c>
      <c r="MD17" s="449" t="str">
        <f ca="1">IF((MC17&lt;&gt;""),IF(OR($F17&lt;&gt;$G17,PrSettings!$M$4="●"),(($F17-$G17)=(LZ17-MA17))*1,0),"")</f>
        <v/>
      </c>
      <c r="ME17" s="449" t="str">
        <f t="shared" ca="1" si="181"/>
        <v/>
      </c>
      <c r="MF17" s="449" t="str">
        <f ca="1">IF(MC17&lt;&gt;"",IF(ABS($F17-$G17)&gt;=PrSettings!$M$7,(ABS($F17-$G17-LZ17+MA17)&lt;=1)*1,IF(AND(MC17,$F17=$G17,$F17&gt;=PrSettings!$M$6),(ABS(LZ17-$F17)&lt;=1)*1,IF(AND(ABS($F17-$G17-LZ17+MA17)&lt;=1,$F17+$G17&gt;=PrSettings!$M$8),(ABS(LZ17-$F17)&lt;=1)*(ABS(MA17-$G17)&lt;=1)*1,""))),"")</f>
        <v/>
      </c>
      <c r="MG17" s="456"/>
    </row>
    <row r="18" spans="2:345" x14ac:dyDescent="0.25">
      <c r="B18" s="447">
        <f ca="1">INDEX(Groups!$C$7:$C$35,MATCH(C18,Groups!$D$7:$D$35,0))</f>
        <v>14</v>
      </c>
      <c r="C18" s="448" t="str">
        <f ca="1">GrpB!$B$9</f>
        <v>Croatia</v>
      </c>
      <c r="D18" s="449">
        <f ca="1">INDEX(Groups!$C$7:$C$35,MATCH(E18,Groups!$D$7:$D$35,0))</f>
        <v>18</v>
      </c>
      <c r="E18" s="448" t="str">
        <f ca="1">GrpB!$D$9</f>
        <v>Italy</v>
      </c>
      <c r="F18" s="450" t="str">
        <f ca="1">GrpB!$E$9</f>
        <v/>
      </c>
      <c r="G18" s="451" t="str">
        <f ca="1">GrpB!$G$9</f>
        <v/>
      </c>
      <c r="I18" s="447">
        <f t="shared" ca="1" si="0"/>
        <v>14</v>
      </c>
      <c r="J18" s="448" t="str">
        <f ca="1">GrpB!$B$9</f>
        <v>Croatia</v>
      </c>
      <c r="K18" s="449">
        <f t="shared" ca="1" si="104"/>
        <v>18</v>
      </c>
      <c r="L18" s="448" t="str">
        <f ca="1">GrpB!$D$9</f>
        <v>Italy</v>
      </c>
      <c r="M18" s="452"/>
      <c r="N18" s="452"/>
      <c r="O18" s="457"/>
      <c r="P18" s="449" t="str">
        <f t="shared" ca="1" si="105"/>
        <v/>
      </c>
      <c r="Q18" s="449" t="str">
        <f ca="1">IF((P18&lt;&gt;""),IF(OR($F18&lt;&gt;$G18,PrSettings!$M$4="●"),(($F18-$G18)=(M18-N18))*1,0),"")</f>
        <v/>
      </c>
      <c r="R18" s="449" t="str">
        <f t="shared" ca="1" si="106"/>
        <v/>
      </c>
      <c r="S18" s="449" t="str">
        <f ca="1">IF(P18&lt;&gt;"",IF(ABS($F18-$G18)&gt;=PrSettings!$M$7,(ABS($F18-$G18-M18+N18)&lt;=1)*1,IF(AND(P18,$F18=$G18,$F18&gt;=PrSettings!$M$6),(ABS(M18-$F18)&lt;=1)*1,IF(AND(ABS($F18-$G18-M18+N18)&lt;=1,$F18+$G18&gt;=PrSettings!$M$8),(ABS(M18-$F18)&lt;=1)*(ABS(N18-$G18)&lt;=1)*1,""))),"")</f>
        <v/>
      </c>
      <c r="T18" s="458"/>
      <c r="V18" s="447">
        <f t="shared" ca="1" si="1"/>
        <v>14</v>
      </c>
      <c r="W18" s="448" t="str">
        <f ca="1">GrpB!$B$9</f>
        <v>Croatia</v>
      </c>
      <c r="X18" s="449">
        <f t="shared" ca="1" si="107"/>
        <v>18</v>
      </c>
      <c r="Y18" s="448" t="str">
        <f ca="1">GrpB!$D$9</f>
        <v>Italy</v>
      </c>
      <c r="Z18" s="452"/>
      <c r="AA18" s="452"/>
      <c r="AB18" s="457"/>
      <c r="AC18" s="449" t="str">
        <f t="shared" ca="1" si="108"/>
        <v/>
      </c>
      <c r="AD18" s="449" t="str">
        <f ca="1">IF((AC18&lt;&gt;""),IF(OR($F18&lt;&gt;$G18,PrSettings!$M$4="●"),(($F18-$G18)=(Z18-AA18))*1,0),"")</f>
        <v/>
      </c>
      <c r="AE18" s="449" t="str">
        <f t="shared" ca="1" si="109"/>
        <v/>
      </c>
      <c r="AF18" s="449" t="str">
        <f ca="1">IF(AC18&lt;&gt;"",IF(ABS($F18-$G18)&gt;=PrSettings!$M$7,(ABS($F18-$G18-Z18+AA18)&lt;=1)*1,IF(AND(AC18,$F18=$G18,$F18&gt;=PrSettings!$M$6),(ABS(Z18-$F18)&lt;=1)*1,IF(AND(ABS($F18-$G18-Z18+AA18)&lt;=1,$F18+$G18&gt;=PrSettings!$M$8),(ABS(Z18-$F18)&lt;=1)*(ABS(AA18-$G18)&lt;=1)*1,""))),"")</f>
        <v/>
      </c>
      <c r="AG18" s="458"/>
      <c r="AI18" s="447">
        <f t="shared" ca="1" si="2"/>
        <v>14</v>
      </c>
      <c r="AJ18" s="448" t="str">
        <f ca="1">GrpB!$B$9</f>
        <v>Croatia</v>
      </c>
      <c r="AK18" s="449">
        <f t="shared" ca="1" si="110"/>
        <v>18</v>
      </c>
      <c r="AL18" s="448" t="str">
        <f ca="1">GrpB!$D$9</f>
        <v>Italy</v>
      </c>
      <c r="AM18" s="452"/>
      <c r="AN18" s="452"/>
      <c r="AO18" s="457"/>
      <c r="AP18" s="449" t="str">
        <f t="shared" ca="1" si="111"/>
        <v/>
      </c>
      <c r="AQ18" s="449" t="str">
        <f ca="1">IF((AP18&lt;&gt;""),IF(OR($F18&lt;&gt;$G18,PrSettings!$M$4="●"),(($F18-$G18)=(AM18-AN18))*1,0),"")</f>
        <v/>
      </c>
      <c r="AR18" s="449" t="str">
        <f t="shared" ca="1" si="112"/>
        <v/>
      </c>
      <c r="AS18" s="449" t="str">
        <f ca="1">IF(AP18&lt;&gt;"",IF(ABS($F18-$G18)&gt;=PrSettings!$M$7,(ABS($F18-$G18-AM18+AN18)&lt;=1)*1,IF(AND(AP18,$F18=$G18,$F18&gt;=PrSettings!$M$6),(ABS(AM18-$F18)&lt;=1)*1,IF(AND(ABS($F18-$G18-AM18+AN18)&lt;=1,$F18+$G18&gt;=PrSettings!$M$8),(ABS(AM18-$F18)&lt;=1)*(ABS(AN18-$G18)&lt;=1)*1,""))),"")</f>
        <v/>
      </c>
      <c r="AT18" s="458"/>
      <c r="AV18" s="447">
        <f t="shared" ca="1" si="3"/>
        <v>14</v>
      </c>
      <c r="AW18" s="448" t="str">
        <f ca="1">GrpB!$B$9</f>
        <v>Croatia</v>
      </c>
      <c r="AX18" s="449">
        <f t="shared" ca="1" si="113"/>
        <v>18</v>
      </c>
      <c r="AY18" s="448" t="str">
        <f ca="1">GrpB!$D$9</f>
        <v>Italy</v>
      </c>
      <c r="AZ18" s="452"/>
      <c r="BA18" s="452"/>
      <c r="BB18" s="457"/>
      <c r="BC18" s="449" t="str">
        <f t="shared" ca="1" si="114"/>
        <v/>
      </c>
      <c r="BD18" s="449" t="str">
        <f ca="1">IF((BC18&lt;&gt;""),IF(OR($F18&lt;&gt;$G18,PrSettings!$M$4="●"),(($F18-$G18)=(AZ18-BA18))*1,0),"")</f>
        <v/>
      </c>
      <c r="BE18" s="449" t="str">
        <f t="shared" ca="1" si="115"/>
        <v/>
      </c>
      <c r="BF18" s="449" t="str">
        <f ca="1">IF(BC18&lt;&gt;"",IF(ABS($F18-$G18)&gt;=PrSettings!$M$7,(ABS($F18-$G18-AZ18+BA18)&lt;=1)*1,IF(AND(BC18,$F18=$G18,$F18&gt;=PrSettings!$M$6),(ABS(AZ18-$F18)&lt;=1)*1,IF(AND(ABS($F18-$G18-AZ18+BA18)&lt;=1,$F18+$G18&gt;=PrSettings!$M$8),(ABS(AZ18-$F18)&lt;=1)*(ABS(BA18-$G18)&lt;=1)*1,""))),"")</f>
        <v/>
      </c>
      <c r="BG18" s="458"/>
      <c r="BI18" s="447">
        <f t="shared" ca="1" si="4"/>
        <v>14</v>
      </c>
      <c r="BJ18" s="448" t="str">
        <f ca="1">GrpB!$B$9</f>
        <v>Croatia</v>
      </c>
      <c r="BK18" s="449">
        <f t="shared" ca="1" si="116"/>
        <v>18</v>
      </c>
      <c r="BL18" s="448" t="str">
        <f ca="1">GrpB!$D$9</f>
        <v>Italy</v>
      </c>
      <c r="BM18" s="452"/>
      <c r="BN18" s="452"/>
      <c r="BO18" s="457"/>
      <c r="BP18" s="449" t="str">
        <f t="shared" ca="1" si="117"/>
        <v/>
      </c>
      <c r="BQ18" s="449" t="str">
        <f ca="1">IF((BP18&lt;&gt;""),IF(OR($F18&lt;&gt;$G18,PrSettings!$M$4="●"),(($F18-$G18)=(BM18-BN18))*1,0),"")</f>
        <v/>
      </c>
      <c r="BR18" s="449" t="str">
        <f t="shared" ca="1" si="118"/>
        <v/>
      </c>
      <c r="BS18" s="449" t="str">
        <f ca="1">IF(BP18&lt;&gt;"",IF(ABS($F18-$G18)&gt;=PrSettings!$M$7,(ABS($F18-$G18-BM18+BN18)&lt;=1)*1,IF(AND(BP18,$F18=$G18,$F18&gt;=PrSettings!$M$6),(ABS(BM18-$F18)&lt;=1)*1,IF(AND(ABS($F18-$G18-BM18+BN18)&lt;=1,$F18+$G18&gt;=PrSettings!$M$8),(ABS(BM18-$F18)&lt;=1)*(ABS(BN18-$G18)&lt;=1)*1,""))),"")</f>
        <v/>
      </c>
      <c r="BT18" s="458"/>
      <c r="BV18" s="447">
        <f t="shared" ca="1" si="5"/>
        <v>14</v>
      </c>
      <c r="BW18" s="448" t="str">
        <f ca="1">GrpB!$B$9</f>
        <v>Croatia</v>
      </c>
      <c r="BX18" s="449">
        <f t="shared" ca="1" si="119"/>
        <v>18</v>
      </c>
      <c r="BY18" s="448" t="str">
        <f ca="1">GrpB!$D$9</f>
        <v>Italy</v>
      </c>
      <c r="BZ18" s="452"/>
      <c r="CA18" s="452"/>
      <c r="CB18" s="457"/>
      <c r="CC18" s="449" t="str">
        <f t="shared" ca="1" si="120"/>
        <v/>
      </c>
      <c r="CD18" s="449" t="str">
        <f ca="1">IF((CC18&lt;&gt;""),IF(OR($F18&lt;&gt;$G18,PrSettings!$M$4="●"),(($F18-$G18)=(BZ18-CA18))*1,0),"")</f>
        <v/>
      </c>
      <c r="CE18" s="449" t="str">
        <f t="shared" ca="1" si="121"/>
        <v/>
      </c>
      <c r="CF18" s="449" t="str">
        <f ca="1">IF(CC18&lt;&gt;"",IF(ABS($F18-$G18)&gt;=PrSettings!$M$7,(ABS($F18-$G18-BZ18+CA18)&lt;=1)*1,IF(AND(CC18,$F18=$G18,$F18&gt;=PrSettings!$M$6),(ABS(BZ18-$F18)&lt;=1)*1,IF(AND(ABS($F18-$G18-BZ18+CA18)&lt;=1,$F18+$G18&gt;=PrSettings!$M$8),(ABS(BZ18-$F18)&lt;=1)*(ABS(CA18-$G18)&lt;=1)*1,""))),"")</f>
        <v/>
      </c>
      <c r="CG18" s="458"/>
      <c r="CI18" s="447">
        <f t="shared" ca="1" si="6"/>
        <v>14</v>
      </c>
      <c r="CJ18" s="448" t="str">
        <f ca="1">GrpB!$B$9</f>
        <v>Croatia</v>
      </c>
      <c r="CK18" s="449">
        <f t="shared" ca="1" si="122"/>
        <v>18</v>
      </c>
      <c r="CL18" s="448" t="str">
        <f ca="1">GrpB!$D$9</f>
        <v>Italy</v>
      </c>
      <c r="CM18" s="452"/>
      <c r="CN18" s="452"/>
      <c r="CO18" s="457"/>
      <c r="CP18" s="449" t="str">
        <f t="shared" ca="1" si="123"/>
        <v/>
      </c>
      <c r="CQ18" s="449" t="str">
        <f ca="1">IF((CP18&lt;&gt;""),IF(OR($F18&lt;&gt;$G18,PrSettings!$M$4="●"),(($F18-$G18)=(CM18-CN18))*1,0),"")</f>
        <v/>
      </c>
      <c r="CR18" s="449" t="str">
        <f t="shared" ca="1" si="124"/>
        <v/>
      </c>
      <c r="CS18" s="449" t="str">
        <f ca="1">IF(CP18&lt;&gt;"",IF(ABS($F18-$G18)&gt;=PrSettings!$M$7,(ABS($F18-$G18-CM18+CN18)&lt;=1)*1,IF(AND(CP18,$F18=$G18,$F18&gt;=PrSettings!$M$6),(ABS(CM18-$F18)&lt;=1)*1,IF(AND(ABS($F18-$G18-CM18+CN18)&lt;=1,$F18+$G18&gt;=PrSettings!$M$8),(ABS(CM18-$F18)&lt;=1)*(ABS(CN18-$G18)&lt;=1)*1,""))),"")</f>
        <v/>
      </c>
      <c r="CT18" s="458"/>
      <c r="CV18" s="447">
        <f t="shared" ca="1" si="7"/>
        <v>14</v>
      </c>
      <c r="CW18" s="448" t="str">
        <f ca="1">GrpB!$B$9</f>
        <v>Croatia</v>
      </c>
      <c r="CX18" s="449">
        <f t="shared" ca="1" si="125"/>
        <v>18</v>
      </c>
      <c r="CY18" s="448" t="str">
        <f ca="1">GrpB!$D$9</f>
        <v>Italy</v>
      </c>
      <c r="CZ18" s="452"/>
      <c r="DA18" s="452"/>
      <c r="DB18" s="457"/>
      <c r="DC18" s="449" t="str">
        <f t="shared" ca="1" si="126"/>
        <v/>
      </c>
      <c r="DD18" s="449" t="str">
        <f ca="1">IF((DC18&lt;&gt;""),IF(OR($F18&lt;&gt;$G18,PrSettings!$M$4="●"),(($F18-$G18)=(CZ18-DA18))*1,0),"")</f>
        <v/>
      </c>
      <c r="DE18" s="449" t="str">
        <f t="shared" ca="1" si="127"/>
        <v/>
      </c>
      <c r="DF18" s="449" t="str">
        <f ca="1">IF(DC18&lt;&gt;"",IF(ABS($F18-$G18)&gt;=PrSettings!$M$7,(ABS($F18-$G18-CZ18+DA18)&lt;=1)*1,IF(AND(DC18,$F18=$G18,$F18&gt;=PrSettings!$M$6),(ABS(CZ18-$F18)&lt;=1)*1,IF(AND(ABS($F18-$G18-CZ18+DA18)&lt;=1,$F18+$G18&gt;=PrSettings!$M$8),(ABS(CZ18-$F18)&lt;=1)*(ABS(DA18-$G18)&lt;=1)*1,""))),"")</f>
        <v/>
      </c>
      <c r="DG18" s="458"/>
      <c r="DI18" s="447">
        <f t="shared" ca="1" si="8"/>
        <v>14</v>
      </c>
      <c r="DJ18" s="448" t="str">
        <f ca="1">GrpB!$B$9</f>
        <v>Croatia</v>
      </c>
      <c r="DK18" s="449">
        <f t="shared" ca="1" si="128"/>
        <v>18</v>
      </c>
      <c r="DL18" s="448" t="str">
        <f ca="1">GrpB!$D$9</f>
        <v>Italy</v>
      </c>
      <c r="DM18" s="452"/>
      <c r="DN18" s="452"/>
      <c r="DO18" s="457"/>
      <c r="DP18" s="449" t="str">
        <f t="shared" ca="1" si="129"/>
        <v/>
      </c>
      <c r="DQ18" s="449" t="str">
        <f ca="1">IF((DP18&lt;&gt;""),IF(OR($F18&lt;&gt;$G18,PrSettings!$M$4="●"),(($F18-$G18)=(DM18-DN18))*1,0),"")</f>
        <v/>
      </c>
      <c r="DR18" s="449" t="str">
        <f t="shared" ca="1" si="130"/>
        <v/>
      </c>
      <c r="DS18" s="449" t="str">
        <f ca="1">IF(DP18&lt;&gt;"",IF(ABS($F18-$G18)&gt;=PrSettings!$M$7,(ABS($F18-$G18-DM18+DN18)&lt;=1)*1,IF(AND(DP18,$F18=$G18,$F18&gt;=PrSettings!$M$6),(ABS(DM18-$F18)&lt;=1)*1,IF(AND(ABS($F18-$G18-DM18+DN18)&lt;=1,$F18+$G18&gt;=PrSettings!$M$8),(ABS(DM18-$F18)&lt;=1)*(ABS(DN18-$G18)&lt;=1)*1,""))),"")</f>
        <v/>
      </c>
      <c r="DT18" s="458"/>
      <c r="DV18" s="447">
        <f t="shared" ca="1" si="9"/>
        <v>14</v>
      </c>
      <c r="DW18" s="448" t="str">
        <f ca="1">GrpB!$B$9</f>
        <v>Croatia</v>
      </c>
      <c r="DX18" s="449">
        <f t="shared" ca="1" si="131"/>
        <v>18</v>
      </c>
      <c r="DY18" s="448" t="str">
        <f ca="1">GrpB!$D$9</f>
        <v>Italy</v>
      </c>
      <c r="DZ18" s="452"/>
      <c r="EA18" s="452"/>
      <c r="EB18" s="457"/>
      <c r="EC18" s="449" t="str">
        <f t="shared" ca="1" si="132"/>
        <v/>
      </c>
      <c r="ED18" s="449" t="str">
        <f ca="1">IF((EC18&lt;&gt;""),IF(OR($F18&lt;&gt;$G18,PrSettings!$M$4="●"),(($F18-$G18)=(DZ18-EA18))*1,0),"")</f>
        <v/>
      </c>
      <c r="EE18" s="449" t="str">
        <f t="shared" ca="1" si="133"/>
        <v/>
      </c>
      <c r="EF18" s="449" t="str">
        <f ca="1">IF(EC18&lt;&gt;"",IF(ABS($F18-$G18)&gt;=PrSettings!$M$7,(ABS($F18-$G18-DZ18+EA18)&lt;=1)*1,IF(AND(EC18,$F18=$G18,$F18&gt;=PrSettings!$M$6),(ABS(DZ18-$F18)&lt;=1)*1,IF(AND(ABS($F18-$G18-DZ18+EA18)&lt;=1,$F18+$G18&gt;=PrSettings!$M$8),(ABS(DZ18-$F18)&lt;=1)*(ABS(EA18-$G18)&lt;=1)*1,""))),"")</f>
        <v/>
      </c>
      <c r="EG18" s="458"/>
      <c r="EI18" s="447">
        <f t="shared" ca="1" si="10"/>
        <v>14</v>
      </c>
      <c r="EJ18" s="448" t="str">
        <f ca="1">GrpB!$B$9</f>
        <v>Croatia</v>
      </c>
      <c r="EK18" s="449">
        <f t="shared" ca="1" si="134"/>
        <v>18</v>
      </c>
      <c r="EL18" s="448" t="str">
        <f ca="1">GrpB!$D$9</f>
        <v>Italy</v>
      </c>
      <c r="EM18" s="452"/>
      <c r="EN18" s="452"/>
      <c r="EO18" s="457"/>
      <c r="EP18" s="449" t="str">
        <f t="shared" ca="1" si="135"/>
        <v/>
      </c>
      <c r="EQ18" s="449" t="str">
        <f ca="1">IF((EP18&lt;&gt;""),IF(OR($F18&lt;&gt;$G18,PrSettings!$M$4="●"),(($F18-$G18)=(EM18-EN18))*1,0),"")</f>
        <v/>
      </c>
      <c r="ER18" s="449" t="str">
        <f t="shared" ca="1" si="136"/>
        <v/>
      </c>
      <c r="ES18" s="449" t="str">
        <f ca="1">IF(EP18&lt;&gt;"",IF(ABS($F18-$G18)&gt;=PrSettings!$M$7,(ABS($F18-$G18-EM18+EN18)&lt;=1)*1,IF(AND(EP18,$F18=$G18,$F18&gt;=PrSettings!$M$6),(ABS(EM18-$F18)&lt;=1)*1,IF(AND(ABS($F18-$G18-EM18+EN18)&lt;=1,$F18+$G18&gt;=PrSettings!$M$8),(ABS(EM18-$F18)&lt;=1)*(ABS(EN18-$G18)&lt;=1)*1,""))),"")</f>
        <v/>
      </c>
      <c r="ET18" s="458"/>
      <c r="EV18" s="447">
        <f t="shared" ca="1" si="11"/>
        <v>14</v>
      </c>
      <c r="EW18" s="448" t="str">
        <f ca="1">GrpB!$B$9</f>
        <v>Croatia</v>
      </c>
      <c r="EX18" s="449">
        <f t="shared" ca="1" si="137"/>
        <v>18</v>
      </c>
      <c r="EY18" s="448" t="str">
        <f ca="1">GrpB!$D$9</f>
        <v>Italy</v>
      </c>
      <c r="EZ18" s="452"/>
      <c r="FA18" s="452"/>
      <c r="FB18" s="457"/>
      <c r="FC18" s="449" t="str">
        <f t="shared" ca="1" si="138"/>
        <v/>
      </c>
      <c r="FD18" s="449" t="str">
        <f ca="1">IF((FC18&lt;&gt;""),IF(OR($F18&lt;&gt;$G18,PrSettings!$M$4="●"),(($F18-$G18)=(EZ18-FA18))*1,0),"")</f>
        <v/>
      </c>
      <c r="FE18" s="449" t="str">
        <f t="shared" ca="1" si="139"/>
        <v/>
      </c>
      <c r="FF18" s="449" t="str">
        <f ca="1">IF(FC18&lt;&gt;"",IF(ABS($F18-$G18)&gt;=PrSettings!$M$7,(ABS($F18-$G18-EZ18+FA18)&lt;=1)*1,IF(AND(FC18,$F18=$G18,$F18&gt;=PrSettings!$M$6),(ABS(EZ18-$F18)&lt;=1)*1,IF(AND(ABS($F18-$G18-EZ18+FA18)&lt;=1,$F18+$G18&gt;=PrSettings!$M$8),(ABS(EZ18-$F18)&lt;=1)*(ABS(FA18-$G18)&lt;=1)*1,""))),"")</f>
        <v/>
      </c>
      <c r="FG18" s="458"/>
      <c r="FI18" s="447">
        <f t="shared" ca="1" si="12"/>
        <v>14</v>
      </c>
      <c r="FJ18" s="448" t="str">
        <f ca="1">GrpB!$B$9</f>
        <v>Croatia</v>
      </c>
      <c r="FK18" s="449">
        <f t="shared" ca="1" si="140"/>
        <v>18</v>
      </c>
      <c r="FL18" s="448" t="str">
        <f ca="1">GrpB!$D$9</f>
        <v>Italy</v>
      </c>
      <c r="FM18" s="452"/>
      <c r="FN18" s="452"/>
      <c r="FO18" s="457"/>
      <c r="FP18" s="449" t="str">
        <f t="shared" ca="1" si="141"/>
        <v/>
      </c>
      <c r="FQ18" s="449" t="str">
        <f ca="1">IF((FP18&lt;&gt;""),IF(OR($F18&lt;&gt;$G18,PrSettings!$M$4="●"),(($F18-$G18)=(FM18-FN18))*1,0),"")</f>
        <v/>
      </c>
      <c r="FR18" s="449" t="str">
        <f t="shared" ca="1" si="142"/>
        <v/>
      </c>
      <c r="FS18" s="449" t="str">
        <f ca="1">IF(FP18&lt;&gt;"",IF(ABS($F18-$G18)&gt;=PrSettings!$M$7,(ABS($F18-$G18-FM18+FN18)&lt;=1)*1,IF(AND(FP18,$F18=$G18,$F18&gt;=PrSettings!$M$6),(ABS(FM18-$F18)&lt;=1)*1,IF(AND(ABS($F18-$G18-FM18+FN18)&lt;=1,$F18+$G18&gt;=PrSettings!$M$8),(ABS(FM18-$F18)&lt;=1)*(ABS(FN18-$G18)&lt;=1)*1,""))),"")</f>
        <v/>
      </c>
      <c r="FT18" s="458"/>
      <c r="FV18" s="447">
        <f t="shared" ca="1" si="13"/>
        <v>14</v>
      </c>
      <c r="FW18" s="448" t="str">
        <f ca="1">GrpB!$B$9</f>
        <v>Croatia</v>
      </c>
      <c r="FX18" s="449">
        <f t="shared" ca="1" si="143"/>
        <v>18</v>
      </c>
      <c r="FY18" s="448" t="str">
        <f ca="1">GrpB!$D$9</f>
        <v>Italy</v>
      </c>
      <c r="FZ18" s="452"/>
      <c r="GA18" s="452"/>
      <c r="GB18" s="457"/>
      <c r="GC18" s="449" t="str">
        <f t="shared" ca="1" si="144"/>
        <v/>
      </c>
      <c r="GD18" s="449" t="str">
        <f ca="1">IF((GC18&lt;&gt;""),IF(OR($F18&lt;&gt;$G18,PrSettings!$M$4="●"),(($F18-$G18)=(FZ18-GA18))*1,0),"")</f>
        <v/>
      </c>
      <c r="GE18" s="449" t="str">
        <f t="shared" ca="1" si="145"/>
        <v/>
      </c>
      <c r="GF18" s="449" t="str">
        <f ca="1">IF(GC18&lt;&gt;"",IF(ABS($F18-$G18)&gt;=PrSettings!$M$7,(ABS($F18-$G18-FZ18+GA18)&lt;=1)*1,IF(AND(GC18,$F18=$G18,$F18&gt;=PrSettings!$M$6),(ABS(FZ18-$F18)&lt;=1)*1,IF(AND(ABS($F18-$G18-FZ18+GA18)&lt;=1,$F18+$G18&gt;=PrSettings!$M$8),(ABS(FZ18-$F18)&lt;=1)*(ABS(GA18-$G18)&lt;=1)*1,""))),"")</f>
        <v/>
      </c>
      <c r="GG18" s="458"/>
      <c r="GI18" s="447">
        <f t="shared" ca="1" si="14"/>
        <v>14</v>
      </c>
      <c r="GJ18" s="448" t="str">
        <f ca="1">GrpB!$B$9</f>
        <v>Croatia</v>
      </c>
      <c r="GK18" s="449">
        <f t="shared" ca="1" si="146"/>
        <v>18</v>
      </c>
      <c r="GL18" s="448" t="str">
        <f ca="1">GrpB!$D$9</f>
        <v>Italy</v>
      </c>
      <c r="GM18" s="452"/>
      <c r="GN18" s="452"/>
      <c r="GO18" s="457"/>
      <c r="GP18" s="449" t="str">
        <f t="shared" ca="1" si="147"/>
        <v/>
      </c>
      <c r="GQ18" s="449" t="str">
        <f ca="1">IF((GP18&lt;&gt;""),IF(OR($F18&lt;&gt;$G18,PrSettings!$M$4="●"),(($F18-$G18)=(GM18-GN18))*1,0),"")</f>
        <v/>
      </c>
      <c r="GR18" s="449" t="str">
        <f t="shared" ca="1" si="148"/>
        <v/>
      </c>
      <c r="GS18" s="449" t="str">
        <f ca="1">IF(GP18&lt;&gt;"",IF(ABS($F18-$G18)&gt;=PrSettings!$M$7,(ABS($F18-$G18-GM18+GN18)&lt;=1)*1,IF(AND(GP18,$F18=$G18,$F18&gt;=PrSettings!$M$6),(ABS(GM18-$F18)&lt;=1)*1,IF(AND(ABS($F18-$G18-GM18+GN18)&lt;=1,$F18+$G18&gt;=PrSettings!$M$8),(ABS(GM18-$F18)&lt;=1)*(ABS(GN18-$G18)&lt;=1)*1,""))),"")</f>
        <v/>
      </c>
      <c r="GT18" s="458"/>
      <c r="GV18" s="447">
        <f t="shared" ca="1" si="15"/>
        <v>14</v>
      </c>
      <c r="GW18" s="448" t="str">
        <f ca="1">GrpB!$B$9</f>
        <v>Croatia</v>
      </c>
      <c r="GX18" s="449">
        <f t="shared" ca="1" si="149"/>
        <v>18</v>
      </c>
      <c r="GY18" s="448" t="str">
        <f ca="1">GrpB!$D$9</f>
        <v>Italy</v>
      </c>
      <c r="GZ18" s="452"/>
      <c r="HA18" s="452"/>
      <c r="HB18" s="457"/>
      <c r="HC18" s="449" t="str">
        <f t="shared" ca="1" si="150"/>
        <v/>
      </c>
      <c r="HD18" s="449" t="str">
        <f ca="1">IF((HC18&lt;&gt;""),IF(OR($F18&lt;&gt;$G18,PrSettings!$M$4="●"),(($F18-$G18)=(GZ18-HA18))*1,0),"")</f>
        <v/>
      </c>
      <c r="HE18" s="449" t="str">
        <f t="shared" ca="1" si="151"/>
        <v/>
      </c>
      <c r="HF18" s="449" t="str">
        <f ca="1">IF(HC18&lt;&gt;"",IF(ABS($F18-$G18)&gt;=PrSettings!$M$7,(ABS($F18-$G18-GZ18+HA18)&lt;=1)*1,IF(AND(HC18,$F18=$G18,$F18&gt;=PrSettings!$M$6),(ABS(GZ18-$F18)&lt;=1)*1,IF(AND(ABS($F18-$G18-GZ18+HA18)&lt;=1,$F18+$G18&gt;=PrSettings!$M$8),(ABS(GZ18-$F18)&lt;=1)*(ABS(HA18-$G18)&lt;=1)*1,""))),"")</f>
        <v/>
      </c>
      <c r="HG18" s="458"/>
      <c r="HI18" s="447">
        <f t="shared" ca="1" si="16"/>
        <v>14</v>
      </c>
      <c r="HJ18" s="448" t="str">
        <f ca="1">GrpB!$B$9</f>
        <v>Croatia</v>
      </c>
      <c r="HK18" s="449">
        <f t="shared" ca="1" si="152"/>
        <v>18</v>
      </c>
      <c r="HL18" s="448" t="str">
        <f ca="1">GrpB!$D$9</f>
        <v>Italy</v>
      </c>
      <c r="HM18" s="452"/>
      <c r="HN18" s="452"/>
      <c r="HO18" s="457"/>
      <c r="HP18" s="449" t="str">
        <f t="shared" ca="1" si="153"/>
        <v/>
      </c>
      <c r="HQ18" s="449" t="str">
        <f ca="1">IF((HP18&lt;&gt;""),IF(OR($F18&lt;&gt;$G18,PrSettings!$M$4="●"),(($F18-$G18)=(HM18-HN18))*1,0),"")</f>
        <v/>
      </c>
      <c r="HR18" s="449" t="str">
        <f t="shared" ca="1" si="154"/>
        <v/>
      </c>
      <c r="HS18" s="449" t="str">
        <f ca="1">IF(HP18&lt;&gt;"",IF(ABS($F18-$G18)&gt;=PrSettings!$M$7,(ABS($F18-$G18-HM18+HN18)&lt;=1)*1,IF(AND(HP18,$F18=$G18,$F18&gt;=PrSettings!$M$6),(ABS(HM18-$F18)&lt;=1)*1,IF(AND(ABS($F18-$G18-HM18+HN18)&lt;=1,$F18+$G18&gt;=PrSettings!$M$8),(ABS(HM18-$F18)&lt;=1)*(ABS(HN18-$G18)&lt;=1)*1,""))),"")</f>
        <v/>
      </c>
      <c r="HT18" s="458"/>
      <c r="HV18" s="447">
        <f t="shared" ca="1" si="17"/>
        <v>14</v>
      </c>
      <c r="HW18" s="448" t="str">
        <f ca="1">GrpB!$B$9</f>
        <v>Croatia</v>
      </c>
      <c r="HX18" s="449">
        <f t="shared" ca="1" si="155"/>
        <v>18</v>
      </c>
      <c r="HY18" s="448" t="str">
        <f ca="1">GrpB!$D$9</f>
        <v>Italy</v>
      </c>
      <c r="HZ18" s="452"/>
      <c r="IA18" s="452"/>
      <c r="IB18" s="457"/>
      <c r="IC18" s="449" t="str">
        <f t="shared" ca="1" si="156"/>
        <v/>
      </c>
      <c r="ID18" s="449" t="str">
        <f ca="1">IF((IC18&lt;&gt;""),IF(OR($F18&lt;&gt;$G18,PrSettings!$M$4="●"),(($F18-$G18)=(HZ18-IA18))*1,0),"")</f>
        <v/>
      </c>
      <c r="IE18" s="449" t="str">
        <f t="shared" ca="1" si="157"/>
        <v/>
      </c>
      <c r="IF18" s="449" t="str">
        <f ca="1">IF(IC18&lt;&gt;"",IF(ABS($F18-$G18)&gt;=PrSettings!$M$7,(ABS($F18-$G18-HZ18+IA18)&lt;=1)*1,IF(AND(IC18,$F18=$G18,$F18&gt;=PrSettings!$M$6),(ABS(HZ18-$F18)&lt;=1)*1,IF(AND(ABS($F18-$G18-HZ18+IA18)&lt;=1,$F18+$G18&gt;=PrSettings!$M$8),(ABS(HZ18-$F18)&lt;=1)*(ABS(IA18-$G18)&lt;=1)*1,""))),"")</f>
        <v/>
      </c>
      <c r="IG18" s="458"/>
      <c r="II18" s="447">
        <f t="shared" ca="1" si="18"/>
        <v>14</v>
      </c>
      <c r="IJ18" s="448" t="str">
        <f ca="1">GrpB!$B$9</f>
        <v>Croatia</v>
      </c>
      <c r="IK18" s="449">
        <f t="shared" ca="1" si="158"/>
        <v>18</v>
      </c>
      <c r="IL18" s="448" t="str">
        <f ca="1">GrpB!$D$9</f>
        <v>Italy</v>
      </c>
      <c r="IM18" s="452"/>
      <c r="IN18" s="452"/>
      <c r="IO18" s="457"/>
      <c r="IP18" s="449" t="str">
        <f t="shared" ca="1" si="159"/>
        <v/>
      </c>
      <c r="IQ18" s="449" t="str">
        <f ca="1">IF((IP18&lt;&gt;""),IF(OR($F18&lt;&gt;$G18,PrSettings!$M$4="●"),(($F18-$G18)=(IM18-IN18))*1,0),"")</f>
        <v/>
      </c>
      <c r="IR18" s="449" t="str">
        <f t="shared" ca="1" si="160"/>
        <v/>
      </c>
      <c r="IS18" s="449" t="str">
        <f ca="1">IF(IP18&lt;&gt;"",IF(ABS($F18-$G18)&gt;=PrSettings!$M$7,(ABS($F18-$G18-IM18+IN18)&lt;=1)*1,IF(AND(IP18,$F18=$G18,$F18&gt;=PrSettings!$M$6),(ABS(IM18-$F18)&lt;=1)*1,IF(AND(ABS($F18-$G18-IM18+IN18)&lt;=1,$F18+$G18&gt;=PrSettings!$M$8),(ABS(IM18-$F18)&lt;=1)*(ABS(IN18-$G18)&lt;=1)*1,""))),"")</f>
        <v/>
      </c>
      <c r="IT18" s="458"/>
      <c r="IV18" s="447">
        <f t="shared" ca="1" si="19"/>
        <v>14</v>
      </c>
      <c r="IW18" s="448" t="str">
        <f ca="1">GrpB!$B$9</f>
        <v>Croatia</v>
      </c>
      <c r="IX18" s="449">
        <f t="shared" ca="1" si="161"/>
        <v>18</v>
      </c>
      <c r="IY18" s="448" t="str">
        <f ca="1">GrpB!$D$9</f>
        <v>Italy</v>
      </c>
      <c r="IZ18" s="452"/>
      <c r="JA18" s="452"/>
      <c r="JB18" s="457"/>
      <c r="JC18" s="449" t="str">
        <f t="shared" ca="1" si="162"/>
        <v/>
      </c>
      <c r="JD18" s="449" t="str">
        <f ca="1">IF((JC18&lt;&gt;""),IF(OR($F18&lt;&gt;$G18,PrSettings!$M$4="●"),(($F18-$G18)=(IZ18-JA18))*1,0),"")</f>
        <v/>
      </c>
      <c r="JE18" s="449" t="str">
        <f t="shared" ca="1" si="163"/>
        <v/>
      </c>
      <c r="JF18" s="449" t="str">
        <f ca="1">IF(JC18&lt;&gt;"",IF(ABS($F18-$G18)&gt;=PrSettings!$M$7,(ABS($F18-$G18-IZ18+JA18)&lt;=1)*1,IF(AND(JC18,$F18=$G18,$F18&gt;=PrSettings!$M$6),(ABS(IZ18-$F18)&lt;=1)*1,IF(AND(ABS($F18-$G18-IZ18+JA18)&lt;=1,$F18+$G18&gt;=PrSettings!$M$8),(ABS(IZ18-$F18)&lt;=1)*(ABS(JA18-$G18)&lt;=1)*1,""))),"")</f>
        <v/>
      </c>
      <c r="JG18" s="458"/>
      <c r="JI18" s="447">
        <f t="shared" ca="1" si="20"/>
        <v>14</v>
      </c>
      <c r="JJ18" s="448" t="str">
        <f ca="1">GrpB!$B$9</f>
        <v>Croatia</v>
      </c>
      <c r="JK18" s="449">
        <f t="shared" ca="1" si="164"/>
        <v>18</v>
      </c>
      <c r="JL18" s="448" t="str">
        <f ca="1">GrpB!$D$9</f>
        <v>Italy</v>
      </c>
      <c r="JM18" s="452"/>
      <c r="JN18" s="452"/>
      <c r="JO18" s="457"/>
      <c r="JP18" s="449" t="str">
        <f t="shared" ca="1" si="165"/>
        <v/>
      </c>
      <c r="JQ18" s="449" t="str">
        <f ca="1">IF((JP18&lt;&gt;""),IF(OR($F18&lt;&gt;$G18,PrSettings!$M$4="●"),(($F18-$G18)=(JM18-JN18))*1,0),"")</f>
        <v/>
      </c>
      <c r="JR18" s="449" t="str">
        <f t="shared" ca="1" si="166"/>
        <v/>
      </c>
      <c r="JS18" s="449" t="str">
        <f ca="1">IF(JP18&lt;&gt;"",IF(ABS($F18-$G18)&gt;=PrSettings!$M$7,(ABS($F18-$G18-JM18+JN18)&lt;=1)*1,IF(AND(JP18,$F18=$G18,$F18&gt;=PrSettings!$M$6),(ABS(JM18-$F18)&lt;=1)*1,IF(AND(ABS($F18-$G18-JM18+JN18)&lt;=1,$F18+$G18&gt;=PrSettings!$M$8),(ABS(JM18-$F18)&lt;=1)*(ABS(JN18-$G18)&lt;=1)*1,""))),"")</f>
        <v/>
      </c>
      <c r="JT18" s="458"/>
      <c r="JV18" s="447">
        <f t="shared" ca="1" si="21"/>
        <v>14</v>
      </c>
      <c r="JW18" s="448" t="str">
        <f ca="1">GrpB!$B$9</f>
        <v>Croatia</v>
      </c>
      <c r="JX18" s="449">
        <f t="shared" ca="1" si="167"/>
        <v>18</v>
      </c>
      <c r="JY18" s="448" t="str">
        <f ca="1">GrpB!$D$9</f>
        <v>Italy</v>
      </c>
      <c r="JZ18" s="452"/>
      <c r="KA18" s="452"/>
      <c r="KB18" s="457"/>
      <c r="KC18" s="449" t="str">
        <f t="shared" ca="1" si="168"/>
        <v/>
      </c>
      <c r="KD18" s="449" t="str">
        <f ca="1">IF((KC18&lt;&gt;""),IF(OR($F18&lt;&gt;$G18,PrSettings!$M$4="●"),(($F18-$G18)=(JZ18-KA18))*1,0),"")</f>
        <v/>
      </c>
      <c r="KE18" s="449" t="str">
        <f t="shared" ca="1" si="169"/>
        <v/>
      </c>
      <c r="KF18" s="449" t="str">
        <f ca="1">IF(KC18&lt;&gt;"",IF(ABS($F18-$G18)&gt;=PrSettings!$M$7,(ABS($F18-$G18-JZ18+KA18)&lt;=1)*1,IF(AND(KC18,$F18=$G18,$F18&gt;=PrSettings!$M$6),(ABS(JZ18-$F18)&lt;=1)*1,IF(AND(ABS($F18-$G18-JZ18+KA18)&lt;=1,$F18+$G18&gt;=PrSettings!$M$8),(ABS(JZ18-$F18)&lt;=1)*(ABS(KA18-$G18)&lt;=1)*1,""))),"")</f>
        <v/>
      </c>
      <c r="KG18" s="458"/>
      <c r="KI18" s="447">
        <f t="shared" ca="1" si="22"/>
        <v>14</v>
      </c>
      <c r="KJ18" s="448" t="str">
        <f ca="1">GrpB!$B$9</f>
        <v>Croatia</v>
      </c>
      <c r="KK18" s="449">
        <f t="shared" ca="1" si="170"/>
        <v>18</v>
      </c>
      <c r="KL18" s="448" t="str">
        <f ca="1">GrpB!$D$9</f>
        <v>Italy</v>
      </c>
      <c r="KM18" s="452"/>
      <c r="KN18" s="452"/>
      <c r="KO18" s="457"/>
      <c r="KP18" s="449" t="str">
        <f t="shared" ca="1" si="171"/>
        <v/>
      </c>
      <c r="KQ18" s="449" t="str">
        <f ca="1">IF((KP18&lt;&gt;""),IF(OR($F18&lt;&gt;$G18,PrSettings!$M$4="●"),(($F18-$G18)=(KM18-KN18))*1,0),"")</f>
        <v/>
      </c>
      <c r="KR18" s="449" t="str">
        <f t="shared" ca="1" si="172"/>
        <v/>
      </c>
      <c r="KS18" s="449" t="str">
        <f ca="1">IF(KP18&lt;&gt;"",IF(ABS($F18-$G18)&gt;=PrSettings!$M$7,(ABS($F18-$G18-KM18+KN18)&lt;=1)*1,IF(AND(KP18,$F18=$G18,$F18&gt;=PrSettings!$M$6),(ABS(KM18-$F18)&lt;=1)*1,IF(AND(ABS($F18-$G18-KM18+KN18)&lt;=1,$F18+$G18&gt;=PrSettings!$M$8),(ABS(KM18-$F18)&lt;=1)*(ABS(KN18-$G18)&lt;=1)*1,""))),"")</f>
        <v/>
      </c>
      <c r="KT18" s="458"/>
      <c r="KV18" s="447">
        <f t="shared" ca="1" si="23"/>
        <v>14</v>
      </c>
      <c r="KW18" s="448" t="str">
        <f ca="1">GrpB!$B$9</f>
        <v>Croatia</v>
      </c>
      <c r="KX18" s="449">
        <f t="shared" ca="1" si="173"/>
        <v>18</v>
      </c>
      <c r="KY18" s="448" t="str">
        <f ca="1">GrpB!$D$9</f>
        <v>Italy</v>
      </c>
      <c r="KZ18" s="452"/>
      <c r="LA18" s="452"/>
      <c r="LB18" s="457"/>
      <c r="LC18" s="449" t="str">
        <f t="shared" ca="1" si="174"/>
        <v/>
      </c>
      <c r="LD18" s="449" t="str">
        <f ca="1">IF((LC18&lt;&gt;""),IF(OR($F18&lt;&gt;$G18,PrSettings!$M$4="●"),(($F18-$G18)=(KZ18-LA18))*1,0),"")</f>
        <v/>
      </c>
      <c r="LE18" s="449" t="str">
        <f t="shared" ca="1" si="175"/>
        <v/>
      </c>
      <c r="LF18" s="449" t="str">
        <f ca="1">IF(LC18&lt;&gt;"",IF(ABS($F18-$G18)&gt;=PrSettings!$M$7,(ABS($F18-$G18-KZ18+LA18)&lt;=1)*1,IF(AND(LC18,$F18=$G18,$F18&gt;=PrSettings!$M$6),(ABS(KZ18-$F18)&lt;=1)*1,IF(AND(ABS($F18-$G18-KZ18+LA18)&lt;=1,$F18+$G18&gt;=PrSettings!$M$8),(ABS(KZ18-$F18)&lt;=1)*(ABS(LA18-$G18)&lt;=1)*1,""))),"")</f>
        <v/>
      </c>
      <c r="LG18" s="458"/>
      <c r="LI18" s="447">
        <f t="shared" ca="1" si="24"/>
        <v>14</v>
      </c>
      <c r="LJ18" s="448" t="str">
        <f ca="1">GrpB!$B$9</f>
        <v>Croatia</v>
      </c>
      <c r="LK18" s="449">
        <f t="shared" ca="1" si="176"/>
        <v>18</v>
      </c>
      <c r="LL18" s="448" t="str">
        <f ca="1">GrpB!$D$9</f>
        <v>Italy</v>
      </c>
      <c r="LM18" s="452"/>
      <c r="LN18" s="452"/>
      <c r="LO18" s="457"/>
      <c r="LP18" s="449" t="str">
        <f t="shared" ca="1" si="177"/>
        <v/>
      </c>
      <c r="LQ18" s="449" t="str">
        <f ca="1">IF((LP18&lt;&gt;""),IF(OR($F18&lt;&gt;$G18,PrSettings!$M$4="●"),(($F18-$G18)=(LM18-LN18))*1,0),"")</f>
        <v/>
      </c>
      <c r="LR18" s="449" t="str">
        <f t="shared" ca="1" si="178"/>
        <v/>
      </c>
      <c r="LS18" s="449" t="str">
        <f ca="1">IF(LP18&lt;&gt;"",IF(ABS($F18-$G18)&gt;=PrSettings!$M$7,(ABS($F18-$G18-LM18+LN18)&lt;=1)*1,IF(AND(LP18,$F18=$G18,$F18&gt;=PrSettings!$M$6),(ABS(LM18-$F18)&lt;=1)*1,IF(AND(ABS($F18-$G18-LM18+LN18)&lt;=1,$F18+$G18&gt;=PrSettings!$M$8),(ABS(LM18-$F18)&lt;=1)*(ABS(LN18-$G18)&lt;=1)*1,""))),"")</f>
        <v/>
      </c>
      <c r="LT18" s="458"/>
      <c r="LV18" s="447">
        <f t="shared" ca="1" si="25"/>
        <v>14</v>
      </c>
      <c r="LW18" s="448" t="str">
        <f ca="1">GrpB!$B$9</f>
        <v>Croatia</v>
      </c>
      <c r="LX18" s="449">
        <f t="shared" ca="1" si="179"/>
        <v>18</v>
      </c>
      <c r="LY18" s="448" t="str">
        <f ca="1">GrpB!$D$9</f>
        <v>Italy</v>
      </c>
      <c r="LZ18" s="452"/>
      <c r="MA18" s="452"/>
      <c r="MB18" s="457"/>
      <c r="MC18" s="449" t="str">
        <f t="shared" ca="1" si="180"/>
        <v/>
      </c>
      <c r="MD18" s="449" t="str">
        <f ca="1">IF((MC18&lt;&gt;""),IF(OR($F18&lt;&gt;$G18,PrSettings!$M$4="●"),(($F18-$G18)=(LZ18-MA18))*1,0),"")</f>
        <v/>
      </c>
      <c r="ME18" s="449" t="str">
        <f t="shared" ca="1" si="181"/>
        <v/>
      </c>
      <c r="MF18" s="449" t="str">
        <f ca="1">IF(MC18&lt;&gt;"",IF(ABS($F18-$G18)&gt;=PrSettings!$M$7,(ABS($F18-$G18-LZ18+MA18)&lt;=1)*1,IF(AND(MC18,$F18=$G18,$F18&gt;=PrSettings!$M$6),(ABS(LZ18-$F18)&lt;=1)*1,IF(AND(ABS($F18-$G18-LZ18+MA18)&lt;=1,$F18+$G18&gt;=PrSettings!$M$8),(ABS(LZ18-$F18)&lt;=1)*(ABS(MA18-$G18)&lt;=1)*1,""))),"")</f>
        <v/>
      </c>
      <c r="MG18" s="458"/>
    </row>
    <row r="19" spans="2:345" ht="24" customHeight="1" x14ac:dyDescent="0.25">
      <c r="B19" s="437" t="str">
        <f>Language!$E$95&amp;" C"</f>
        <v>Group C</v>
      </c>
      <c r="C19" s="438"/>
      <c r="D19" s="459"/>
      <c r="E19" s="440"/>
      <c r="F19" s="460"/>
      <c r="G19" s="461"/>
      <c r="I19" s="437" t="str">
        <f t="shared" si="0"/>
        <v>Group C</v>
      </c>
      <c r="J19" s="439"/>
      <c r="K19" s="459"/>
      <c r="L19" s="440"/>
      <c r="M19" s="443"/>
      <c r="N19" s="444"/>
      <c r="O19" s="441"/>
      <c r="P19" s="445"/>
      <c r="Q19" s="445"/>
      <c r="R19" s="440"/>
      <c r="S19" s="440"/>
      <c r="T19" s="446"/>
      <c r="V19" s="437" t="str">
        <f t="shared" si="1"/>
        <v>Group C</v>
      </c>
      <c r="W19" s="439"/>
      <c r="X19" s="459"/>
      <c r="Y19" s="440"/>
      <c r="Z19" s="443"/>
      <c r="AA19" s="444"/>
      <c r="AB19" s="441"/>
      <c r="AC19" s="445"/>
      <c r="AD19" s="445"/>
      <c r="AE19" s="440"/>
      <c r="AF19" s="440"/>
      <c r="AG19" s="446"/>
      <c r="AI19" s="437" t="str">
        <f t="shared" si="2"/>
        <v>Group C</v>
      </c>
      <c r="AJ19" s="439"/>
      <c r="AK19" s="459"/>
      <c r="AL19" s="440"/>
      <c r="AM19" s="443"/>
      <c r="AN19" s="444"/>
      <c r="AO19" s="441"/>
      <c r="AP19" s="445"/>
      <c r="AQ19" s="445"/>
      <c r="AR19" s="440"/>
      <c r="AS19" s="440"/>
      <c r="AT19" s="446"/>
      <c r="AV19" s="437" t="str">
        <f t="shared" si="3"/>
        <v>Group C</v>
      </c>
      <c r="AW19" s="439"/>
      <c r="AX19" s="459"/>
      <c r="AY19" s="440"/>
      <c r="AZ19" s="443"/>
      <c r="BA19" s="444"/>
      <c r="BB19" s="441"/>
      <c r="BC19" s="445"/>
      <c r="BD19" s="445"/>
      <c r="BE19" s="440"/>
      <c r="BF19" s="440"/>
      <c r="BG19" s="446"/>
      <c r="BI19" s="437" t="str">
        <f t="shared" si="4"/>
        <v>Group C</v>
      </c>
      <c r="BJ19" s="439"/>
      <c r="BK19" s="459"/>
      <c r="BL19" s="440"/>
      <c r="BM19" s="443"/>
      <c r="BN19" s="444"/>
      <c r="BO19" s="441"/>
      <c r="BP19" s="445"/>
      <c r="BQ19" s="445"/>
      <c r="BR19" s="440"/>
      <c r="BS19" s="440"/>
      <c r="BT19" s="446"/>
      <c r="BV19" s="437" t="str">
        <f t="shared" si="5"/>
        <v>Group C</v>
      </c>
      <c r="BW19" s="439"/>
      <c r="BX19" s="459"/>
      <c r="BY19" s="440"/>
      <c r="BZ19" s="443"/>
      <c r="CA19" s="444"/>
      <c r="CB19" s="441"/>
      <c r="CC19" s="445"/>
      <c r="CD19" s="445"/>
      <c r="CE19" s="440"/>
      <c r="CF19" s="440"/>
      <c r="CG19" s="446"/>
      <c r="CI19" s="437" t="str">
        <f t="shared" si="6"/>
        <v>Group C</v>
      </c>
      <c r="CJ19" s="439"/>
      <c r="CK19" s="459"/>
      <c r="CL19" s="440"/>
      <c r="CM19" s="443"/>
      <c r="CN19" s="444"/>
      <c r="CO19" s="441"/>
      <c r="CP19" s="445"/>
      <c r="CQ19" s="445"/>
      <c r="CR19" s="440"/>
      <c r="CS19" s="440"/>
      <c r="CT19" s="446"/>
      <c r="CV19" s="437" t="str">
        <f t="shared" si="7"/>
        <v>Group C</v>
      </c>
      <c r="CW19" s="439"/>
      <c r="CX19" s="459"/>
      <c r="CY19" s="440"/>
      <c r="CZ19" s="443"/>
      <c r="DA19" s="444"/>
      <c r="DB19" s="441"/>
      <c r="DC19" s="445"/>
      <c r="DD19" s="445"/>
      <c r="DE19" s="440"/>
      <c r="DF19" s="440"/>
      <c r="DG19" s="446"/>
      <c r="DI19" s="437" t="str">
        <f t="shared" si="8"/>
        <v>Group C</v>
      </c>
      <c r="DJ19" s="439"/>
      <c r="DK19" s="459"/>
      <c r="DL19" s="440"/>
      <c r="DM19" s="443"/>
      <c r="DN19" s="444"/>
      <c r="DO19" s="441"/>
      <c r="DP19" s="445"/>
      <c r="DQ19" s="445"/>
      <c r="DR19" s="440"/>
      <c r="DS19" s="440"/>
      <c r="DT19" s="446"/>
      <c r="DV19" s="437" t="str">
        <f t="shared" si="9"/>
        <v>Group C</v>
      </c>
      <c r="DW19" s="439"/>
      <c r="DX19" s="459"/>
      <c r="DY19" s="440"/>
      <c r="DZ19" s="443"/>
      <c r="EA19" s="444"/>
      <c r="EB19" s="441"/>
      <c r="EC19" s="445"/>
      <c r="ED19" s="445"/>
      <c r="EE19" s="440"/>
      <c r="EF19" s="440"/>
      <c r="EG19" s="446"/>
      <c r="EI19" s="437" t="str">
        <f t="shared" si="10"/>
        <v>Group C</v>
      </c>
      <c r="EJ19" s="439"/>
      <c r="EK19" s="459"/>
      <c r="EL19" s="440"/>
      <c r="EM19" s="443"/>
      <c r="EN19" s="444"/>
      <c r="EO19" s="441"/>
      <c r="EP19" s="445"/>
      <c r="EQ19" s="445"/>
      <c r="ER19" s="440"/>
      <c r="ES19" s="440"/>
      <c r="ET19" s="446"/>
      <c r="EV19" s="437" t="str">
        <f t="shared" si="11"/>
        <v>Group C</v>
      </c>
      <c r="EW19" s="439"/>
      <c r="EX19" s="459"/>
      <c r="EY19" s="440"/>
      <c r="EZ19" s="443"/>
      <c r="FA19" s="444"/>
      <c r="FB19" s="441"/>
      <c r="FC19" s="445"/>
      <c r="FD19" s="445"/>
      <c r="FE19" s="440"/>
      <c r="FF19" s="440"/>
      <c r="FG19" s="446"/>
      <c r="FI19" s="437" t="str">
        <f t="shared" si="12"/>
        <v>Group C</v>
      </c>
      <c r="FJ19" s="439"/>
      <c r="FK19" s="459"/>
      <c r="FL19" s="440"/>
      <c r="FM19" s="443"/>
      <c r="FN19" s="444"/>
      <c r="FO19" s="441"/>
      <c r="FP19" s="445"/>
      <c r="FQ19" s="445"/>
      <c r="FR19" s="440"/>
      <c r="FS19" s="440"/>
      <c r="FT19" s="446"/>
      <c r="FV19" s="437" t="str">
        <f t="shared" si="13"/>
        <v>Group C</v>
      </c>
      <c r="FW19" s="439"/>
      <c r="FX19" s="459"/>
      <c r="FY19" s="440"/>
      <c r="FZ19" s="443"/>
      <c r="GA19" s="444"/>
      <c r="GB19" s="441"/>
      <c r="GC19" s="445"/>
      <c r="GD19" s="445"/>
      <c r="GE19" s="440"/>
      <c r="GF19" s="440"/>
      <c r="GG19" s="446"/>
      <c r="GI19" s="437" t="str">
        <f t="shared" si="14"/>
        <v>Group C</v>
      </c>
      <c r="GJ19" s="439"/>
      <c r="GK19" s="459"/>
      <c r="GL19" s="440"/>
      <c r="GM19" s="443"/>
      <c r="GN19" s="444"/>
      <c r="GO19" s="441"/>
      <c r="GP19" s="445"/>
      <c r="GQ19" s="445"/>
      <c r="GR19" s="440"/>
      <c r="GS19" s="440"/>
      <c r="GT19" s="446"/>
      <c r="GV19" s="437" t="str">
        <f t="shared" si="15"/>
        <v>Group C</v>
      </c>
      <c r="GW19" s="439"/>
      <c r="GX19" s="459"/>
      <c r="GY19" s="440"/>
      <c r="GZ19" s="443"/>
      <c r="HA19" s="444"/>
      <c r="HB19" s="441"/>
      <c r="HC19" s="445"/>
      <c r="HD19" s="445"/>
      <c r="HE19" s="440"/>
      <c r="HF19" s="440"/>
      <c r="HG19" s="446"/>
      <c r="HI19" s="437" t="str">
        <f t="shared" si="16"/>
        <v>Group C</v>
      </c>
      <c r="HJ19" s="439"/>
      <c r="HK19" s="459"/>
      <c r="HL19" s="440"/>
      <c r="HM19" s="443"/>
      <c r="HN19" s="444"/>
      <c r="HO19" s="441"/>
      <c r="HP19" s="445"/>
      <c r="HQ19" s="445"/>
      <c r="HR19" s="440"/>
      <c r="HS19" s="440"/>
      <c r="HT19" s="446"/>
      <c r="HV19" s="437" t="str">
        <f t="shared" si="17"/>
        <v>Group C</v>
      </c>
      <c r="HW19" s="439"/>
      <c r="HX19" s="459"/>
      <c r="HY19" s="440"/>
      <c r="HZ19" s="443"/>
      <c r="IA19" s="444"/>
      <c r="IB19" s="441"/>
      <c r="IC19" s="445"/>
      <c r="ID19" s="445"/>
      <c r="IE19" s="440"/>
      <c r="IF19" s="440"/>
      <c r="IG19" s="446"/>
      <c r="II19" s="437" t="str">
        <f t="shared" si="18"/>
        <v>Group C</v>
      </c>
      <c r="IJ19" s="439"/>
      <c r="IK19" s="459"/>
      <c r="IL19" s="440"/>
      <c r="IM19" s="443"/>
      <c r="IN19" s="444"/>
      <c r="IO19" s="441"/>
      <c r="IP19" s="445"/>
      <c r="IQ19" s="445"/>
      <c r="IR19" s="440"/>
      <c r="IS19" s="440"/>
      <c r="IT19" s="446"/>
      <c r="IV19" s="437" t="str">
        <f t="shared" si="19"/>
        <v>Group C</v>
      </c>
      <c r="IW19" s="439"/>
      <c r="IX19" s="459"/>
      <c r="IY19" s="440"/>
      <c r="IZ19" s="443"/>
      <c r="JA19" s="444"/>
      <c r="JB19" s="441"/>
      <c r="JC19" s="445"/>
      <c r="JD19" s="445"/>
      <c r="JE19" s="440"/>
      <c r="JF19" s="440"/>
      <c r="JG19" s="446"/>
      <c r="JI19" s="437" t="str">
        <f t="shared" si="20"/>
        <v>Group C</v>
      </c>
      <c r="JJ19" s="439"/>
      <c r="JK19" s="459"/>
      <c r="JL19" s="440"/>
      <c r="JM19" s="443"/>
      <c r="JN19" s="444"/>
      <c r="JO19" s="441"/>
      <c r="JP19" s="445"/>
      <c r="JQ19" s="445"/>
      <c r="JR19" s="440"/>
      <c r="JS19" s="440"/>
      <c r="JT19" s="446"/>
      <c r="JV19" s="437" t="str">
        <f t="shared" si="21"/>
        <v>Group C</v>
      </c>
      <c r="JW19" s="439"/>
      <c r="JX19" s="459"/>
      <c r="JY19" s="440"/>
      <c r="JZ19" s="443"/>
      <c r="KA19" s="444"/>
      <c r="KB19" s="441"/>
      <c r="KC19" s="445"/>
      <c r="KD19" s="445"/>
      <c r="KE19" s="440"/>
      <c r="KF19" s="440"/>
      <c r="KG19" s="446"/>
      <c r="KI19" s="437" t="str">
        <f t="shared" si="22"/>
        <v>Group C</v>
      </c>
      <c r="KJ19" s="439"/>
      <c r="KK19" s="459"/>
      <c r="KL19" s="440"/>
      <c r="KM19" s="443"/>
      <c r="KN19" s="444"/>
      <c r="KO19" s="441"/>
      <c r="KP19" s="445"/>
      <c r="KQ19" s="445"/>
      <c r="KR19" s="440"/>
      <c r="KS19" s="440"/>
      <c r="KT19" s="446"/>
      <c r="KV19" s="437" t="str">
        <f t="shared" si="23"/>
        <v>Group C</v>
      </c>
      <c r="KW19" s="439"/>
      <c r="KX19" s="459"/>
      <c r="KY19" s="440"/>
      <c r="KZ19" s="443"/>
      <c r="LA19" s="444"/>
      <c r="LB19" s="441"/>
      <c r="LC19" s="445"/>
      <c r="LD19" s="445"/>
      <c r="LE19" s="440"/>
      <c r="LF19" s="440"/>
      <c r="LG19" s="446"/>
      <c r="LI19" s="437" t="str">
        <f t="shared" si="24"/>
        <v>Group C</v>
      </c>
      <c r="LJ19" s="439"/>
      <c r="LK19" s="459"/>
      <c r="LL19" s="440"/>
      <c r="LM19" s="443"/>
      <c r="LN19" s="444"/>
      <c r="LO19" s="441"/>
      <c r="LP19" s="445"/>
      <c r="LQ19" s="445"/>
      <c r="LR19" s="440"/>
      <c r="LS19" s="440"/>
      <c r="LT19" s="446"/>
      <c r="LV19" s="437" t="str">
        <f t="shared" si="25"/>
        <v>Group C</v>
      </c>
      <c r="LW19" s="439"/>
      <c r="LX19" s="459"/>
      <c r="LY19" s="440"/>
      <c r="LZ19" s="443"/>
      <c r="MA19" s="444"/>
      <c r="MB19" s="441"/>
      <c r="MC19" s="445"/>
      <c r="MD19" s="445"/>
      <c r="ME19" s="440"/>
      <c r="MF19" s="440"/>
      <c r="MG19" s="446"/>
    </row>
    <row r="20" spans="2:345" x14ac:dyDescent="0.25">
      <c r="B20" s="447">
        <f ca="1">INDEX(Groups!$C$7:$C$35,MATCH(C20,Groups!$D$7:$D$35,0))</f>
        <v>15</v>
      </c>
      <c r="C20" s="448" t="str">
        <f ca="1">GrpC!$B$4</f>
        <v>Slovenia</v>
      </c>
      <c r="D20" s="449">
        <f ca="1">INDEX(Groups!$C$7:$C$35,MATCH(E20,Groups!$D$7:$D$35,0))</f>
        <v>9</v>
      </c>
      <c r="E20" s="448" t="str">
        <f ca="1">GrpC!$D$4</f>
        <v>Denmark</v>
      </c>
      <c r="F20" s="450" t="str">
        <f ca="1">GrpC!$E$4</f>
        <v/>
      </c>
      <c r="G20" s="451" t="str">
        <f ca="1">GrpC!$G$4</f>
        <v/>
      </c>
      <c r="I20" s="447">
        <f t="shared" ca="1" si="0"/>
        <v>15</v>
      </c>
      <c r="J20" s="448" t="str">
        <f ca="1">GrpC!$B$4</f>
        <v>Slovenia</v>
      </c>
      <c r="K20" s="449">
        <f t="shared" ref="K20:K25" ca="1" si="182">$D20</f>
        <v>9</v>
      </c>
      <c r="L20" s="448" t="str">
        <f ca="1">GrpC!$D$4</f>
        <v>Denmark</v>
      </c>
      <c r="M20" s="452"/>
      <c r="N20" s="452"/>
      <c r="O20" s="453"/>
      <c r="P20" s="449" t="str">
        <f t="shared" ref="P20:P25" ca="1" si="183">IF(($F20&lt;&gt;"")*($G20&lt;&gt;"")*(M20&lt;&gt;"")*(N20&lt;&gt;""),($F20&gt;$G20)*(M20&gt;N20)+($F20=$G20)*(M20=N20)+($F20&lt;$G20)*(M20&lt;N20),"")</f>
        <v/>
      </c>
      <c r="Q20" s="449" t="str">
        <f ca="1">IF((P20&lt;&gt;""),IF(OR($F20&lt;&gt;$G20,PrSettings!$M$4="●"),(($F20-$G20)=(M20-N20))*1,0),"")</f>
        <v/>
      </c>
      <c r="R20" s="449" t="str">
        <f t="shared" ref="R20:R25" ca="1" si="184">IF((P20&lt;&gt;""),($F20=M20)*($G20=N20),"")</f>
        <v/>
      </c>
      <c r="S20" s="449" t="str">
        <f ca="1">IF(P20&lt;&gt;"",IF(ABS($F20-$G20)&gt;=PrSettings!$M$7,(ABS($F20-$G20-M20+N20)&lt;=1)*1,IF(AND(P20,$F20=$G20,$F20&gt;=PrSettings!$M$6),(ABS(M20-$F20)&lt;=1)*1,IF(AND(ABS($F20-$G20-M20+N20)&lt;=1,$F20+$G20&gt;=PrSettings!$M$8),(ABS(M20-$F20)&lt;=1)*(ABS(N20-$G20)&lt;=1)*1,""))),"")</f>
        <v/>
      </c>
      <c r="T20" s="454"/>
      <c r="V20" s="447">
        <f t="shared" ca="1" si="1"/>
        <v>15</v>
      </c>
      <c r="W20" s="448" t="str">
        <f ca="1">GrpC!$B$4</f>
        <v>Slovenia</v>
      </c>
      <c r="X20" s="449">
        <f t="shared" ref="X20:X25" ca="1" si="185">$D20</f>
        <v>9</v>
      </c>
      <c r="Y20" s="448" t="str">
        <f ca="1">GrpC!$D$4</f>
        <v>Denmark</v>
      </c>
      <c r="Z20" s="452"/>
      <c r="AA20" s="452"/>
      <c r="AB20" s="453"/>
      <c r="AC20" s="449" t="str">
        <f t="shared" ref="AC20:AC25" ca="1" si="186">IF(($F20&lt;&gt;"")*($G20&lt;&gt;"")*(Z20&lt;&gt;"")*(AA20&lt;&gt;""),($F20&gt;$G20)*(Z20&gt;AA20)+($F20=$G20)*(Z20=AA20)+($F20&lt;$G20)*(Z20&lt;AA20),"")</f>
        <v/>
      </c>
      <c r="AD20" s="449" t="str">
        <f ca="1">IF((AC20&lt;&gt;""),IF(OR($F20&lt;&gt;$G20,PrSettings!$M$4="●"),(($F20-$G20)=(Z20-AA20))*1,0),"")</f>
        <v/>
      </c>
      <c r="AE20" s="449" t="str">
        <f t="shared" ref="AE20:AE25" ca="1" si="187">IF((AC20&lt;&gt;""),($F20=Z20)*($G20=AA20),"")</f>
        <v/>
      </c>
      <c r="AF20" s="449" t="str">
        <f ca="1">IF(AC20&lt;&gt;"",IF(ABS($F20-$G20)&gt;=PrSettings!$M$7,(ABS($F20-$G20-Z20+AA20)&lt;=1)*1,IF(AND(AC20,$F20=$G20,$F20&gt;=PrSettings!$M$6),(ABS(Z20-$F20)&lt;=1)*1,IF(AND(ABS($F20-$G20-Z20+AA20)&lt;=1,$F20+$G20&gt;=PrSettings!$M$8),(ABS(Z20-$F20)&lt;=1)*(ABS(AA20-$G20)&lt;=1)*1,""))),"")</f>
        <v/>
      </c>
      <c r="AG20" s="454"/>
      <c r="AI20" s="447">
        <f t="shared" ca="1" si="2"/>
        <v>15</v>
      </c>
      <c r="AJ20" s="448" t="str">
        <f ca="1">GrpC!$B$4</f>
        <v>Slovenia</v>
      </c>
      <c r="AK20" s="449">
        <f t="shared" ref="AK20:AK25" ca="1" si="188">$D20</f>
        <v>9</v>
      </c>
      <c r="AL20" s="448" t="str">
        <f ca="1">GrpC!$D$4</f>
        <v>Denmark</v>
      </c>
      <c r="AM20" s="452"/>
      <c r="AN20" s="452"/>
      <c r="AO20" s="453"/>
      <c r="AP20" s="449" t="str">
        <f t="shared" ref="AP20:AP25" ca="1" si="189">IF(($F20&lt;&gt;"")*($G20&lt;&gt;"")*(AM20&lt;&gt;"")*(AN20&lt;&gt;""),($F20&gt;$G20)*(AM20&gt;AN20)+($F20=$G20)*(AM20=AN20)+($F20&lt;$G20)*(AM20&lt;AN20),"")</f>
        <v/>
      </c>
      <c r="AQ20" s="449" t="str">
        <f ca="1">IF((AP20&lt;&gt;""),IF(OR($F20&lt;&gt;$G20,PrSettings!$M$4="●"),(($F20-$G20)=(AM20-AN20))*1,0),"")</f>
        <v/>
      </c>
      <c r="AR20" s="449" t="str">
        <f t="shared" ref="AR20:AR25" ca="1" si="190">IF((AP20&lt;&gt;""),($F20=AM20)*($G20=AN20),"")</f>
        <v/>
      </c>
      <c r="AS20" s="449" t="str">
        <f ca="1">IF(AP20&lt;&gt;"",IF(ABS($F20-$G20)&gt;=PrSettings!$M$7,(ABS($F20-$G20-AM20+AN20)&lt;=1)*1,IF(AND(AP20,$F20=$G20,$F20&gt;=PrSettings!$M$6),(ABS(AM20-$F20)&lt;=1)*1,IF(AND(ABS($F20-$G20-AM20+AN20)&lt;=1,$F20+$G20&gt;=PrSettings!$M$8),(ABS(AM20-$F20)&lt;=1)*(ABS(AN20-$G20)&lt;=1)*1,""))),"")</f>
        <v/>
      </c>
      <c r="AT20" s="454"/>
      <c r="AV20" s="447">
        <f t="shared" ca="1" si="3"/>
        <v>15</v>
      </c>
      <c r="AW20" s="448" t="str">
        <f ca="1">GrpC!$B$4</f>
        <v>Slovenia</v>
      </c>
      <c r="AX20" s="449">
        <f t="shared" ref="AX20:AX25" ca="1" si="191">$D20</f>
        <v>9</v>
      </c>
      <c r="AY20" s="448" t="str">
        <f ca="1">GrpC!$D$4</f>
        <v>Denmark</v>
      </c>
      <c r="AZ20" s="452"/>
      <c r="BA20" s="452"/>
      <c r="BB20" s="453"/>
      <c r="BC20" s="449" t="str">
        <f t="shared" ref="BC20:BC25" ca="1" si="192">IF(($F20&lt;&gt;"")*($G20&lt;&gt;"")*(AZ20&lt;&gt;"")*(BA20&lt;&gt;""),($F20&gt;$G20)*(AZ20&gt;BA20)+($F20=$G20)*(AZ20=BA20)+($F20&lt;$G20)*(AZ20&lt;BA20),"")</f>
        <v/>
      </c>
      <c r="BD20" s="449" t="str">
        <f ca="1">IF((BC20&lt;&gt;""),IF(OR($F20&lt;&gt;$G20,PrSettings!$M$4="●"),(($F20-$G20)=(AZ20-BA20))*1,0),"")</f>
        <v/>
      </c>
      <c r="BE20" s="449" t="str">
        <f t="shared" ref="BE20:BE25" ca="1" si="193">IF((BC20&lt;&gt;""),($F20=AZ20)*($G20=BA20),"")</f>
        <v/>
      </c>
      <c r="BF20" s="449" t="str">
        <f ca="1">IF(BC20&lt;&gt;"",IF(ABS($F20-$G20)&gt;=PrSettings!$M$7,(ABS($F20-$G20-AZ20+BA20)&lt;=1)*1,IF(AND(BC20,$F20=$G20,$F20&gt;=PrSettings!$M$6),(ABS(AZ20-$F20)&lt;=1)*1,IF(AND(ABS($F20-$G20-AZ20+BA20)&lt;=1,$F20+$G20&gt;=PrSettings!$M$8),(ABS(AZ20-$F20)&lt;=1)*(ABS(BA20-$G20)&lt;=1)*1,""))),"")</f>
        <v/>
      </c>
      <c r="BG20" s="454"/>
      <c r="BI20" s="447">
        <f t="shared" ca="1" si="4"/>
        <v>15</v>
      </c>
      <c r="BJ20" s="448" t="str">
        <f ca="1">GrpC!$B$4</f>
        <v>Slovenia</v>
      </c>
      <c r="BK20" s="449">
        <f t="shared" ref="BK20:BK25" ca="1" si="194">$D20</f>
        <v>9</v>
      </c>
      <c r="BL20" s="448" t="str">
        <f ca="1">GrpC!$D$4</f>
        <v>Denmark</v>
      </c>
      <c r="BM20" s="452"/>
      <c r="BN20" s="452"/>
      <c r="BO20" s="453"/>
      <c r="BP20" s="449" t="str">
        <f t="shared" ref="BP20:BP25" ca="1" si="195">IF(($F20&lt;&gt;"")*($G20&lt;&gt;"")*(BM20&lt;&gt;"")*(BN20&lt;&gt;""),($F20&gt;$G20)*(BM20&gt;BN20)+($F20=$G20)*(BM20=BN20)+($F20&lt;$G20)*(BM20&lt;BN20),"")</f>
        <v/>
      </c>
      <c r="BQ20" s="449" t="str">
        <f ca="1">IF((BP20&lt;&gt;""),IF(OR($F20&lt;&gt;$G20,PrSettings!$M$4="●"),(($F20-$G20)=(BM20-BN20))*1,0),"")</f>
        <v/>
      </c>
      <c r="BR20" s="449" t="str">
        <f t="shared" ref="BR20:BR25" ca="1" si="196">IF((BP20&lt;&gt;""),($F20=BM20)*($G20=BN20),"")</f>
        <v/>
      </c>
      <c r="BS20" s="449" t="str">
        <f ca="1">IF(BP20&lt;&gt;"",IF(ABS($F20-$G20)&gt;=PrSettings!$M$7,(ABS($F20-$G20-BM20+BN20)&lt;=1)*1,IF(AND(BP20,$F20=$G20,$F20&gt;=PrSettings!$M$6),(ABS(BM20-$F20)&lt;=1)*1,IF(AND(ABS($F20-$G20-BM20+BN20)&lt;=1,$F20+$G20&gt;=PrSettings!$M$8),(ABS(BM20-$F20)&lt;=1)*(ABS(BN20-$G20)&lt;=1)*1,""))),"")</f>
        <v/>
      </c>
      <c r="BT20" s="454"/>
      <c r="BV20" s="447">
        <f t="shared" ca="1" si="5"/>
        <v>15</v>
      </c>
      <c r="BW20" s="448" t="str">
        <f ca="1">GrpC!$B$4</f>
        <v>Slovenia</v>
      </c>
      <c r="BX20" s="449">
        <f t="shared" ref="BX20:BX25" ca="1" si="197">$D20</f>
        <v>9</v>
      </c>
      <c r="BY20" s="448" t="str">
        <f ca="1">GrpC!$D$4</f>
        <v>Denmark</v>
      </c>
      <c r="BZ20" s="452"/>
      <c r="CA20" s="452"/>
      <c r="CB20" s="453"/>
      <c r="CC20" s="449" t="str">
        <f t="shared" ref="CC20:CC25" ca="1" si="198">IF(($F20&lt;&gt;"")*($G20&lt;&gt;"")*(BZ20&lt;&gt;"")*(CA20&lt;&gt;""),($F20&gt;$G20)*(BZ20&gt;CA20)+($F20=$G20)*(BZ20=CA20)+($F20&lt;$G20)*(BZ20&lt;CA20),"")</f>
        <v/>
      </c>
      <c r="CD20" s="449" t="str">
        <f ca="1">IF((CC20&lt;&gt;""),IF(OR($F20&lt;&gt;$G20,PrSettings!$M$4="●"),(($F20-$G20)=(BZ20-CA20))*1,0),"")</f>
        <v/>
      </c>
      <c r="CE20" s="449" t="str">
        <f t="shared" ref="CE20:CE25" ca="1" si="199">IF((CC20&lt;&gt;""),($F20=BZ20)*($G20=CA20),"")</f>
        <v/>
      </c>
      <c r="CF20" s="449" t="str">
        <f ca="1">IF(CC20&lt;&gt;"",IF(ABS($F20-$G20)&gt;=PrSettings!$M$7,(ABS($F20-$G20-BZ20+CA20)&lt;=1)*1,IF(AND(CC20,$F20=$G20,$F20&gt;=PrSettings!$M$6),(ABS(BZ20-$F20)&lt;=1)*1,IF(AND(ABS($F20-$G20-BZ20+CA20)&lt;=1,$F20+$G20&gt;=PrSettings!$M$8),(ABS(BZ20-$F20)&lt;=1)*(ABS(CA20-$G20)&lt;=1)*1,""))),"")</f>
        <v/>
      </c>
      <c r="CG20" s="454"/>
      <c r="CI20" s="447">
        <f t="shared" ca="1" si="6"/>
        <v>15</v>
      </c>
      <c r="CJ20" s="448" t="str">
        <f ca="1">GrpC!$B$4</f>
        <v>Slovenia</v>
      </c>
      <c r="CK20" s="449">
        <f t="shared" ref="CK20:CK25" ca="1" si="200">$D20</f>
        <v>9</v>
      </c>
      <c r="CL20" s="448" t="str">
        <f ca="1">GrpC!$D$4</f>
        <v>Denmark</v>
      </c>
      <c r="CM20" s="452"/>
      <c r="CN20" s="452"/>
      <c r="CO20" s="453"/>
      <c r="CP20" s="449" t="str">
        <f t="shared" ref="CP20:CP25" ca="1" si="201">IF(($F20&lt;&gt;"")*($G20&lt;&gt;"")*(CM20&lt;&gt;"")*(CN20&lt;&gt;""),($F20&gt;$G20)*(CM20&gt;CN20)+($F20=$G20)*(CM20=CN20)+($F20&lt;$G20)*(CM20&lt;CN20),"")</f>
        <v/>
      </c>
      <c r="CQ20" s="449" t="str">
        <f ca="1">IF((CP20&lt;&gt;""),IF(OR($F20&lt;&gt;$G20,PrSettings!$M$4="●"),(($F20-$G20)=(CM20-CN20))*1,0),"")</f>
        <v/>
      </c>
      <c r="CR20" s="449" t="str">
        <f t="shared" ref="CR20:CR25" ca="1" si="202">IF((CP20&lt;&gt;""),($F20=CM20)*($G20=CN20),"")</f>
        <v/>
      </c>
      <c r="CS20" s="449" t="str">
        <f ca="1">IF(CP20&lt;&gt;"",IF(ABS($F20-$G20)&gt;=PrSettings!$M$7,(ABS($F20-$G20-CM20+CN20)&lt;=1)*1,IF(AND(CP20,$F20=$G20,$F20&gt;=PrSettings!$M$6),(ABS(CM20-$F20)&lt;=1)*1,IF(AND(ABS($F20-$G20-CM20+CN20)&lt;=1,$F20+$G20&gt;=PrSettings!$M$8),(ABS(CM20-$F20)&lt;=1)*(ABS(CN20-$G20)&lt;=1)*1,""))),"")</f>
        <v/>
      </c>
      <c r="CT20" s="454"/>
      <c r="CV20" s="447">
        <f t="shared" ca="1" si="7"/>
        <v>15</v>
      </c>
      <c r="CW20" s="448" t="str">
        <f ca="1">GrpC!$B$4</f>
        <v>Slovenia</v>
      </c>
      <c r="CX20" s="449">
        <f t="shared" ref="CX20:CX25" ca="1" si="203">$D20</f>
        <v>9</v>
      </c>
      <c r="CY20" s="448" t="str">
        <f ca="1">GrpC!$D$4</f>
        <v>Denmark</v>
      </c>
      <c r="CZ20" s="452"/>
      <c r="DA20" s="452"/>
      <c r="DB20" s="453"/>
      <c r="DC20" s="449" t="str">
        <f t="shared" ref="DC20:DC25" ca="1" si="204">IF(($F20&lt;&gt;"")*($G20&lt;&gt;"")*(CZ20&lt;&gt;"")*(DA20&lt;&gt;""),($F20&gt;$G20)*(CZ20&gt;DA20)+($F20=$G20)*(CZ20=DA20)+($F20&lt;$G20)*(CZ20&lt;DA20),"")</f>
        <v/>
      </c>
      <c r="DD20" s="449" t="str">
        <f ca="1">IF((DC20&lt;&gt;""),IF(OR($F20&lt;&gt;$G20,PrSettings!$M$4="●"),(($F20-$G20)=(CZ20-DA20))*1,0),"")</f>
        <v/>
      </c>
      <c r="DE20" s="449" t="str">
        <f t="shared" ref="DE20:DE25" ca="1" si="205">IF((DC20&lt;&gt;""),($F20=CZ20)*($G20=DA20),"")</f>
        <v/>
      </c>
      <c r="DF20" s="449" t="str">
        <f ca="1">IF(DC20&lt;&gt;"",IF(ABS($F20-$G20)&gt;=PrSettings!$M$7,(ABS($F20-$G20-CZ20+DA20)&lt;=1)*1,IF(AND(DC20,$F20=$G20,$F20&gt;=PrSettings!$M$6),(ABS(CZ20-$F20)&lt;=1)*1,IF(AND(ABS($F20-$G20-CZ20+DA20)&lt;=1,$F20+$G20&gt;=PrSettings!$M$8),(ABS(CZ20-$F20)&lt;=1)*(ABS(DA20-$G20)&lt;=1)*1,""))),"")</f>
        <v/>
      </c>
      <c r="DG20" s="454"/>
      <c r="DI20" s="447">
        <f t="shared" ca="1" si="8"/>
        <v>15</v>
      </c>
      <c r="DJ20" s="448" t="str">
        <f ca="1">GrpC!$B$4</f>
        <v>Slovenia</v>
      </c>
      <c r="DK20" s="449">
        <f t="shared" ref="DK20:DK25" ca="1" si="206">$D20</f>
        <v>9</v>
      </c>
      <c r="DL20" s="448" t="str">
        <f ca="1">GrpC!$D$4</f>
        <v>Denmark</v>
      </c>
      <c r="DM20" s="452"/>
      <c r="DN20" s="452"/>
      <c r="DO20" s="453"/>
      <c r="DP20" s="449" t="str">
        <f t="shared" ref="DP20:DP25" ca="1" si="207">IF(($F20&lt;&gt;"")*($G20&lt;&gt;"")*(DM20&lt;&gt;"")*(DN20&lt;&gt;""),($F20&gt;$G20)*(DM20&gt;DN20)+($F20=$G20)*(DM20=DN20)+($F20&lt;$G20)*(DM20&lt;DN20),"")</f>
        <v/>
      </c>
      <c r="DQ20" s="449" t="str">
        <f ca="1">IF((DP20&lt;&gt;""),IF(OR($F20&lt;&gt;$G20,PrSettings!$M$4="●"),(($F20-$G20)=(DM20-DN20))*1,0),"")</f>
        <v/>
      </c>
      <c r="DR20" s="449" t="str">
        <f t="shared" ref="DR20:DR25" ca="1" si="208">IF((DP20&lt;&gt;""),($F20=DM20)*($G20=DN20),"")</f>
        <v/>
      </c>
      <c r="DS20" s="449" t="str">
        <f ca="1">IF(DP20&lt;&gt;"",IF(ABS($F20-$G20)&gt;=PrSettings!$M$7,(ABS($F20-$G20-DM20+DN20)&lt;=1)*1,IF(AND(DP20,$F20=$G20,$F20&gt;=PrSettings!$M$6),(ABS(DM20-$F20)&lt;=1)*1,IF(AND(ABS($F20-$G20-DM20+DN20)&lt;=1,$F20+$G20&gt;=PrSettings!$M$8),(ABS(DM20-$F20)&lt;=1)*(ABS(DN20-$G20)&lt;=1)*1,""))),"")</f>
        <v/>
      </c>
      <c r="DT20" s="454"/>
      <c r="DV20" s="447">
        <f t="shared" ca="1" si="9"/>
        <v>15</v>
      </c>
      <c r="DW20" s="448" t="str">
        <f ca="1">GrpC!$B$4</f>
        <v>Slovenia</v>
      </c>
      <c r="DX20" s="449">
        <f t="shared" ref="DX20:DX25" ca="1" si="209">$D20</f>
        <v>9</v>
      </c>
      <c r="DY20" s="448" t="str">
        <f ca="1">GrpC!$D$4</f>
        <v>Denmark</v>
      </c>
      <c r="DZ20" s="452"/>
      <c r="EA20" s="452"/>
      <c r="EB20" s="453"/>
      <c r="EC20" s="449" t="str">
        <f t="shared" ref="EC20:EC25" ca="1" si="210">IF(($F20&lt;&gt;"")*($G20&lt;&gt;"")*(DZ20&lt;&gt;"")*(EA20&lt;&gt;""),($F20&gt;$G20)*(DZ20&gt;EA20)+($F20=$G20)*(DZ20=EA20)+($F20&lt;$G20)*(DZ20&lt;EA20),"")</f>
        <v/>
      </c>
      <c r="ED20" s="449" t="str">
        <f ca="1">IF((EC20&lt;&gt;""),IF(OR($F20&lt;&gt;$G20,PrSettings!$M$4="●"),(($F20-$G20)=(DZ20-EA20))*1,0),"")</f>
        <v/>
      </c>
      <c r="EE20" s="449" t="str">
        <f t="shared" ref="EE20:EE25" ca="1" si="211">IF((EC20&lt;&gt;""),($F20=DZ20)*($G20=EA20),"")</f>
        <v/>
      </c>
      <c r="EF20" s="449" t="str">
        <f ca="1">IF(EC20&lt;&gt;"",IF(ABS($F20-$G20)&gt;=PrSettings!$M$7,(ABS($F20-$G20-DZ20+EA20)&lt;=1)*1,IF(AND(EC20,$F20=$G20,$F20&gt;=PrSettings!$M$6),(ABS(DZ20-$F20)&lt;=1)*1,IF(AND(ABS($F20-$G20-DZ20+EA20)&lt;=1,$F20+$G20&gt;=PrSettings!$M$8),(ABS(DZ20-$F20)&lt;=1)*(ABS(EA20-$G20)&lt;=1)*1,""))),"")</f>
        <v/>
      </c>
      <c r="EG20" s="454"/>
      <c r="EI20" s="447">
        <f t="shared" ca="1" si="10"/>
        <v>15</v>
      </c>
      <c r="EJ20" s="448" t="str">
        <f ca="1">GrpC!$B$4</f>
        <v>Slovenia</v>
      </c>
      <c r="EK20" s="449">
        <f t="shared" ref="EK20:EK25" ca="1" si="212">$D20</f>
        <v>9</v>
      </c>
      <c r="EL20" s="448" t="str">
        <f ca="1">GrpC!$D$4</f>
        <v>Denmark</v>
      </c>
      <c r="EM20" s="452"/>
      <c r="EN20" s="452"/>
      <c r="EO20" s="453"/>
      <c r="EP20" s="449" t="str">
        <f t="shared" ref="EP20:EP25" ca="1" si="213">IF(($F20&lt;&gt;"")*($G20&lt;&gt;"")*(EM20&lt;&gt;"")*(EN20&lt;&gt;""),($F20&gt;$G20)*(EM20&gt;EN20)+($F20=$G20)*(EM20=EN20)+($F20&lt;$G20)*(EM20&lt;EN20),"")</f>
        <v/>
      </c>
      <c r="EQ20" s="449" t="str">
        <f ca="1">IF((EP20&lt;&gt;""),IF(OR($F20&lt;&gt;$G20,PrSettings!$M$4="●"),(($F20-$G20)=(EM20-EN20))*1,0),"")</f>
        <v/>
      </c>
      <c r="ER20" s="449" t="str">
        <f t="shared" ref="ER20:ER25" ca="1" si="214">IF((EP20&lt;&gt;""),($F20=EM20)*($G20=EN20),"")</f>
        <v/>
      </c>
      <c r="ES20" s="449" t="str">
        <f ca="1">IF(EP20&lt;&gt;"",IF(ABS($F20-$G20)&gt;=PrSettings!$M$7,(ABS($F20-$G20-EM20+EN20)&lt;=1)*1,IF(AND(EP20,$F20=$G20,$F20&gt;=PrSettings!$M$6),(ABS(EM20-$F20)&lt;=1)*1,IF(AND(ABS($F20-$G20-EM20+EN20)&lt;=1,$F20+$G20&gt;=PrSettings!$M$8),(ABS(EM20-$F20)&lt;=1)*(ABS(EN20-$G20)&lt;=1)*1,""))),"")</f>
        <v/>
      </c>
      <c r="ET20" s="454"/>
      <c r="EV20" s="447">
        <f t="shared" ca="1" si="11"/>
        <v>15</v>
      </c>
      <c r="EW20" s="448" t="str">
        <f ca="1">GrpC!$B$4</f>
        <v>Slovenia</v>
      </c>
      <c r="EX20" s="449">
        <f t="shared" ref="EX20:EX25" ca="1" si="215">$D20</f>
        <v>9</v>
      </c>
      <c r="EY20" s="448" t="str">
        <f ca="1">GrpC!$D$4</f>
        <v>Denmark</v>
      </c>
      <c r="EZ20" s="452"/>
      <c r="FA20" s="452"/>
      <c r="FB20" s="453"/>
      <c r="FC20" s="449" t="str">
        <f t="shared" ref="FC20:FC25" ca="1" si="216">IF(($F20&lt;&gt;"")*($G20&lt;&gt;"")*(EZ20&lt;&gt;"")*(FA20&lt;&gt;""),($F20&gt;$G20)*(EZ20&gt;FA20)+($F20=$G20)*(EZ20=FA20)+($F20&lt;$G20)*(EZ20&lt;FA20),"")</f>
        <v/>
      </c>
      <c r="FD20" s="449" t="str">
        <f ca="1">IF((FC20&lt;&gt;""),IF(OR($F20&lt;&gt;$G20,PrSettings!$M$4="●"),(($F20-$G20)=(EZ20-FA20))*1,0),"")</f>
        <v/>
      </c>
      <c r="FE20" s="449" t="str">
        <f t="shared" ref="FE20:FE25" ca="1" si="217">IF((FC20&lt;&gt;""),($F20=EZ20)*($G20=FA20),"")</f>
        <v/>
      </c>
      <c r="FF20" s="449" t="str">
        <f ca="1">IF(FC20&lt;&gt;"",IF(ABS($F20-$G20)&gt;=PrSettings!$M$7,(ABS($F20-$G20-EZ20+FA20)&lt;=1)*1,IF(AND(FC20,$F20=$G20,$F20&gt;=PrSettings!$M$6),(ABS(EZ20-$F20)&lt;=1)*1,IF(AND(ABS($F20-$G20-EZ20+FA20)&lt;=1,$F20+$G20&gt;=PrSettings!$M$8),(ABS(EZ20-$F20)&lt;=1)*(ABS(FA20-$G20)&lt;=1)*1,""))),"")</f>
        <v/>
      </c>
      <c r="FG20" s="454"/>
      <c r="FI20" s="447">
        <f t="shared" ca="1" si="12"/>
        <v>15</v>
      </c>
      <c r="FJ20" s="448" t="str">
        <f ca="1">GrpC!$B$4</f>
        <v>Slovenia</v>
      </c>
      <c r="FK20" s="449">
        <f t="shared" ref="FK20:FK25" ca="1" si="218">$D20</f>
        <v>9</v>
      </c>
      <c r="FL20" s="448" t="str">
        <f ca="1">GrpC!$D$4</f>
        <v>Denmark</v>
      </c>
      <c r="FM20" s="452"/>
      <c r="FN20" s="452"/>
      <c r="FO20" s="453"/>
      <c r="FP20" s="449" t="str">
        <f t="shared" ref="FP20:FP25" ca="1" si="219">IF(($F20&lt;&gt;"")*($G20&lt;&gt;"")*(FM20&lt;&gt;"")*(FN20&lt;&gt;""),($F20&gt;$G20)*(FM20&gt;FN20)+($F20=$G20)*(FM20=FN20)+($F20&lt;$G20)*(FM20&lt;FN20),"")</f>
        <v/>
      </c>
      <c r="FQ20" s="449" t="str">
        <f ca="1">IF((FP20&lt;&gt;""),IF(OR($F20&lt;&gt;$G20,PrSettings!$M$4="●"),(($F20-$G20)=(FM20-FN20))*1,0),"")</f>
        <v/>
      </c>
      <c r="FR20" s="449" t="str">
        <f t="shared" ref="FR20:FR25" ca="1" si="220">IF((FP20&lt;&gt;""),($F20=FM20)*($G20=FN20),"")</f>
        <v/>
      </c>
      <c r="FS20" s="449" t="str">
        <f ca="1">IF(FP20&lt;&gt;"",IF(ABS($F20-$G20)&gt;=PrSettings!$M$7,(ABS($F20-$G20-FM20+FN20)&lt;=1)*1,IF(AND(FP20,$F20=$G20,$F20&gt;=PrSettings!$M$6),(ABS(FM20-$F20)&lt;=1)*1,IF(AND(ABS($F20-$G20-FM20+FN20)&lt;=1,$F20+$G20&gt;=PrSettings!$M$8),(ABS(FM20-$F20)&lt;=1)*(ABS(FN20-$G20)&lt;=1)*1,""))),"")</f>
        <v/>
      </c>
      <c r="FT20" s="454"/>
      <c r="FV20" s="447">
        <f t="shared" ca="1" si="13"/>
        <v>15</v>
      </c>
      <c r="FW20" s="448" t="str">
        <f ca="1">GrpC!$B$4</f>
        <v>Slovenia</v>
      </c>
      <c r="FX20" s="449">
        <f t="shared" ref="FX20:FX25" ca="1" si="221">$D20</f>
        <v>9</v>
      </c>
      <c r="FY20" s="448" t="str">
        <f ca="1">GrpC!$D$4</f>
        <v>Denmark</v>
      </c>
      <c r="FZ20" s="452"/>
      <c r="GA20" s="452"/>
      <c r="GB20" s="453"/>
      <c r="GC20" s="449" t="str">
        <f t="shared" ref="GC20:GC25" ca="1" si="222">IF(($F20&lt;&gt;"")*($G20&lt;&gt;"")*(FZ20&lt;&gt;"")*(GA20&lt;&gt;""),($F20&gt;$G20)*(FZ20&gt;GA20)+($F20=$G20)*(FZ20=GA20)+($F20&lt;$G20)*(FZ20&lt;GA20),"")</f>
        <v/>
      </c>
      <c r="GD20" s="449" t="str">
        <f ca="1">IF((GC20&lt;&gt;""),IF(OR($F20&lt;&gt;$G20,PrSettings!$M$4="●"),(($F20-$G20)=(FZ20-GA20))*1,0),"")</f>
        <v/>
      </c>
      <c r="GE20" s="449" t="str">
        <f t="shared" ref="GE20:GE25" ca="1" si="223">IF((GC20&lt;&gt;""),($F20=FZ20)*($G20=GA20),"")</f>
        <v/>
      </c>
      <c r="GF20" s="449" t="str">
        <f ca="1">IF(GC20&lt;&gt;"",IF(ABS($F20-$G20)&gt;=PrSettings!$M$7,(ABS($F20-$G20-FZ20+GA20)&lt;=1)*1,IF(AND(GC20,$F20=$G20,$F20&gt;=PrSettings!$M$6),(ABS(FZ20-$F20)&lt;=1)*1,IF(AND(ABS($F20-$G20-FZ20+GA20)&lt;=1,$F20+$G20&gt;=PrSettings!$M$8),(ABS(FZ20-$F20)&lt;=1)*(ABS(GA20-$G20)&lt;=1)*1,""))),"")</f>
        <v/>
      </c>
      <c r="GG20" s="454"/>
      <c r="GI20" s="447">
        <f t="shared" ca="1" si="14"/>
        <v>15</v>
      </c>
      <c r="GJ20" s="448" t="str">
        <f ca="1">GrpC!$B$4</f>
        <v>Slovenia</v>
      </c>
      <c r="GK20" s="449">
        <f t="shared" ref="GK20:GK25" ca="1" si="224">$D20</f>
        <v>9</v>
      </c>
      <c r="GL20" s="448" t="str">
        <f ca="1">GrpC!$D$4</f>
        <v>Denmark</v>
      </c>
      <c r="GM20" s="452"/>
      <c r="GN20" s="452"/>
      <c r="GO20" s="453"/>
      <c r="GP20" s="449" t="str">
        <f t="shared" ref="GP20:GP25" ca="1" si="225">IF(($F20&lt;&gt;"")*($G20&lt;&gt;"")*(GM20&lt;&gt;"")*(GN20&lt;&gt;""),($F20&gt;$G20)*(GM20&gt;GN20)+($F20=$G20)*(GM20=GN20)+($F20&lt;$G20)*(GM20&lt;GN20),"")</f>
        <v/>
      </c>
      <c r="GQ20" s="449" t="str">
        <f ca="1">IF((GP20&lt;&gt;""),IF(OR($F20&lt;&gt;$G20,PrSettings!$M$4="●"),(($F20-$G20)=(GM20-GN20))*1,0),"")</f>
        <v/>
      </c>
      <c r="GR20" s="449" t="str">
        <f t="shared" ref="GR20:GR25" ca="1" si="226">IF((GP20&lt;&gt;""),($F20=GM20)*($G20=GN20),"")</f>
        <v/>
      </c>
      <c r="GS20" s="449" t="str">
        <f ca="1">IF(GP20&lt;&gt;"",IF(ABS($F20-$G20)&gt;=PrSettings!$M$7,(ABS($F20-$G20-GM20+GN20)&lt;=1)*1,IF(AND(GP20,$F20=$G20,$F20&gt;=PrSettings!$M$6),(ABS(GM20-$F20)&lt;=1)*1,IF(AND(ABS($F20-$G20-GM20+GN20)&lt;=1,$F20+$G20&gt;=PrSettings!$M$8),(ABS(GM20-$F20)&lt;=1)*(ABS(GN20-$G20)&lt;=1)*1,""))),"")</f>
        <v/>
      </c>
      <c r="GT20" s="454"/>
      <c r="GV20" s="447">
        <f t="shared" ca="1" si="15"/>
        <v>15</v>
      </c>
      <c r="GW20" s="448" t="str">
        <f ca="1">GrpC!$B$4</f>
        <v>Slovenia</v>
      </c>
      <c r="GX20" s="449">
        <f t="shared" ref="GX20:GX25" ca="1" si="227">$D20</f>
        <v>9</v>
      </c>
      <c r="GY20" s="448" t="str">
        <f ca="1">GrpC!$D$4</f>
        <v>Denmark</v>
      </c>
      <c r="GZ20" s="452"/>
      <c r="HA20" s="452"/>
      <c r="HB20" s="453"/>
      <c r="HC20" s="449" t="str">
        <f t="shared" ref="HC20:HC25" ca="1" si="228">IF(($F20&lt;&gt;"")*($G20&lt;&gt;"")*(GZ20&lt;&gt;"")*(HA20&lt;&gt;""),($F20&gt;$G20)*(GZ20&gt;HA20)+($F20=$G20)*(GZ20=HA20)+($F20&lt;$G20)*(GZ20&lt;HA20),"")</f>
        <v/>
      </c>
      <c r="HD20" s="449" t="str">
        <f ca="1">IF((HC20&lt;&gt;""),IF(OR($F20&lt;&gt;$G20,PrSettings!$M$4="●"),(($F20-$G20)=(GZ20-HA20))*1,0),"")</f>
        <v/>
      </c>
      <c r="HE20" s="449" t="str">
        <f t="shared" ref="HE20:HE25" ca="1" si="229">IF((HC20&lt;&gt;""),($F20=GZ20)*($G20=HA20),"")</f>
        <v/>
      </c>
      <c r="HF20" s="449" t="str">
        <f ca="1">IF(HC20&lt;&gt;"",IF(ABS($F20-$G20)&gt;=PrSettings!$M$7,(ABS($F20-$G20-GZ20+HA20)&lt;=1)*1,IF(AND(HC20,$F20=$G20,$F20&gt;=PrSettings!$M$6),(ABS(GZ20-$F20)&lt;=1)*1,IF(AND(ABS($F20-$G20-GZ20+HA20)&lt;=1,$F20+$G20&gt;=PrSettings!$M$8),(ABS(GZ20-$F20)&lt;=1)*(ABS(HA20-$G20)&lt;=1)*1,""))),"")</f>
        <v/>
      </c>
      <c r="HG20" s="454"/>
      <c r="HI20" s="447">
        <f t="shared" ca="1" si="16"/>
        <v>15</v>
      </c>
      <c r="HJ20" s="448" t="str">
        <f ca="1">GrpC!$B$4</f>
        <v>Slovenia</v>
      </c>
      <c r="HK20" s="449">
        <f t="shared" ref="HK20:HK25" ca="1" si="230">$D20</f>
        <v>9</v>
      </c>
      <c r="HL20" s="448" t="str">
        <f ca="1">GrpC!$D$4</f>
        <v>Denmark</v>
      </c>
      <c r="HM20" s="452"/>
      <c r="HN20" s="452"/>
      <c r="HO20" s="453"/>
      <c r="HP20" s="449" t="str">
        <f t="shared" ref="HP20:HP25" ca="1" si="231">IF(($F20&lt;&gt;"")*($G20&lt;&gt;"")*(HM20&lt;&gt;"")*(HN20&lt;&gt;""),($F20&gt;$G20)*(HM20&gt;HN20)+($F20=$G20)*(HM20=HN20)+($F20&lt;$G20)*(HM20&lt;HN20),"")</f>
        <v/>
      </c>
      <c r="HQ20" s="449" t="str">
        <f ca="1">IF((HP20&lt;&gt;""),IF(OR($F20&lt;&gt;$G20,PrSettings!$M$4="●"),(($F20-$G20)=(HM20-HN20))*1,0),"")</f>
        <v/>
      </c>
      <c r="HR20" s="449" t="str">
        <f t="shared" ref="HR20:HR25" ca="1" si="232">IF((HP20&lt;&gt;""),($F20=HM20)*($G20=HN20),"")</f>
        <v/>
      </c>
      <c r="HS20" s="449" t="str">
        <f ca="1">IF(HP20&lt;&gt;"",IF(ABS($F20-$G20)&gt;=PrSettings!$M$7,(ABS($F20-$G20-HM20+HN20)&lt;=1)*1,IF(AND(HP20,$F20=$G20,$F20&gt;=PrSettings!$M$6),(ABS(HM20-$F20)&lt;=1)*1,IF(AND(ABS($F20-$G20-HM20+HN20)&lt;=1,$F20+$G20&gt;=PrSettings!$M$8),(ABS(HM20-$F20)&lt;=1)*(ABS(HN20-$G20)&lt;=1)*1,""))),"")</f>
        <v/>
      </c>
      <c r="HT20" s="454"/>
      <c r="HV20" s="447">
        <f t="shared" ca="1" si="17"/>
        <v>15</v>
      </c>
      <c r="HW20" s="448" t="str">
        <f ca="1">GrpC!$B$4</f>
        <v>Slovenia</v>
      </c>
      <c r="HX20" s="449">
        <f t="shared" ref="HX20:HX25" ca="1" si="233">$D20</f>
        <v>9</v>
      </c>
      <c r="HY20" s="448" t="str">
        <f ca="1">GrpC!$D$4</f>
        <v>Denmark</v>
      </c>
      <c r="HZ20" s="452"/>
      <c r="IA20" s="452"/>
      <c r="IB20" s="453"/>
      <c r="IC20" s="449" t="str">
        <f t="shared" ref="IC20:IC25" ca="1" si="234">IF(($F20&lt;&gt;"")*($G20&lt;&gt;"")*(HZ20&lt;&gt;"")*(IA20&lt;&gt;""),($F20&gt;$G20)*(HZ20&gt;IA20)+($F20=$G20)*(HZ20=IA20)+($F20&lt;$G20)*(HZ20&lt;IA20),"")</f>
        <v/>
      </c>
      <c r="ID20" s="449" t="str">
        <f ca="1">IF((IC20&lt;&gt;""),IF(OR($F20&lt;&gt;$G20,PrSettings!$M$4="●"),(($F20-$G20)=(HZ20-IA20))*1,0),"")</f>
        <v/>
      </c>
      <c r="IE20" s="449" t="str">
        <f t="shared" ref="IE20:IE25" ca="1" si="235">IF((IC20&lt;&gt;""),($F20=HZ20)*($G20=IA20),"")</f>
        <v/>
      </c>
      <c r="IF20" s="449" t="str">
        <f ca="1">IF(IC20&lt;&gt;"",IF(ABS($F20-$G20)&gt;=PrSettings!$M$7,(ABS($F20-$G20-HZ20+IA20)&lt;=1)*1,IF(AND(IC20,$F20=$G20,$F20&gt;=PrSettings!$M$6),(ABS(HZ20-$F20)&lt;=1)*1,IF(AND(ABS($F20-$G20-HZ20+IA20)&lt;=1,$F20+$G20&gt;=PrSettings!$M$8),(ABS(HZ20-$F20)&lt;=1)*(ABS(IA20-$G20)&lt;=1)*1,""))),"")</f>
        <v/>
      </c>
      <c r="IG20" s="454"/>
      <c r="II20" s="447">
        <f t="shared" ca="1" si="18"/>
        <v>15</v>
      </c>
      <c r="IJ20" s="448" t="str">
        <f ca="1">GrpC!$B$4</f>
        <v>Slovenia</v>
      </c>
      <c r="IK20" s="449">
        <f t="shared" ref="IK20:IK25" ca="1" si="236">$D20</f>
        <v>9</v>
      </c>
      <c r="IL20" s="448" t="str">
        <f ca="1">GrpC!$D$4</f>
        <v>Denmark</v>
      </c>
      <c r="IM20" s="452"/>
      <c r="IN20" s="452"/>
      <c r="IO20" s="453"/>
      <c r="IP20" s="449" t="str">
        <f t="shared" ref="IP20:IP25" ca="1" si="237">IF(($F20&lt;&gt;"")*($G20&lt;&gt;"")*(IM20&lt;&gt;"")*(IN20&lt;&gt;""),($F20&gt;$G20)*(IM20&gt;IN20)+($F20=$G20)*(IM20=IN20)+($F20&lt;$G20)*(IM20&lt;IN20),"")</f>
        <v/>
      </c>
      <c r="IQ20" s="449" t="str">
        <f ca="1">IF((IP20&lt;&gt;""),IF(OR($F20&lt;&gt;$G20,PrSettings!$M$4="●"),(($F20-$G20)=(IM20-IN20))*1,0),"")</f>
        <v/>
      </c>
      <c r="IR20" s="449" t="str">
        <f t="shared" ref="IR20:IR25" ca="1" si="238">IF((IP20&lt;&gt;""),($F20=IM20)*($G20=IN20),"")</f>
        <v/>
      </c>
      <c r="IS20" s="449" t="str">
        <f ca="1">IF(IP20&lt;&gt;"",IF(ABS($F20-$G20)&gt;=PrSettings!$M$7,(ABS($F20-$G20-IM20+IN20)&lt;=1)*1,IF(AND(IP20,$F20=$G20,$F20&gt;=PrSettings!$M$6),(ABS(IM20-$F20)&lt;=1)*1,IF(AND(ABS($F20-$G20-IM20+IN20)&lt;=1,$F20+$G20&gt;=PrSettings!$M$8),(ABS(IM20-$F20)&lt;=1)*(ABS(IN20-$G20)&lt;=1)*1,""))),"")</f>
        <v/>
      </c>
      <c r="IT20" s="454"/>
      <c r="IV20" s="447">
        <f t="shared" ca="1" si="19"/>
        <v>15</v>
      </c>
      <c r="IW20" s="448" t="str">
        <f ca="1">GrpC!$B$4</f>
        <v>Slovenia</v>
      </c>
      <c r="IX20" s="449">
        <f t="shared" ref="IX20:IX25" ca="1" si="239">$D20</f>
        <v>9</v>
      </c>
      <c r="IY20" s="448" t="str">
        <f ca="1">GrpC!$D$4</f>
        <v>Denmark</v>
      </c>
      <c r="IZ20" s="452"/>
      <c r="JA20" s="452"/>
      <c r="JB20" s="453"/>
      <c r="JC20" s="449" t="str">
        <f t="shared" ref="JC20:JC25" ca="1" si="240">IF(($F20&lt;&gt;"")*($G20&lt;&gt;"")*(IZ20&lt;&gt;"")*(JA20&lt;&gt;""),($F20&gt;$G20)*(IZ20&gt;JA20)+($F20=$G20)*(IZ20=JA20)+($F20&lt;$G20)*(IZ20&lt;JA20),"")</f>
        <v/>
      </c>
      <c r="JD20" s="449" t="str">
        <f ca="1">IF((JC20&lt;&gt;""),IF(OR($F20&lt;&gt;$G20,PrSettings!$M$4="●"),(($F20-$G20)=(IZ20-JA20))*1,0),"")</f>
        <v/>
      </c>
      <c r="JE20" s="449" t="str">
        <f t="shared" ref="JE20:JE25" ca="1" si="241">IF((JC20&lt;&gt;""),($F20=IZ20)*($G20=JA20),"")</f>
        <v/>
      </c>
      <c r="JF20" s="449" t="str">
        <f ca="1">IF(JC20&lt;&gt;"",IF(ABS($F20-$G20)&gt;=PrSettings!$M$7,(ABS($F20-$G20-IZ20+JA20)&lt;=1)*1,IF(AND(JC20,$F20=$G20,$F20&gt;=PrSettings!$M$6),(ABS(IZ20-$F20)&lt;=1)*1,IF(AND(ABS($F20-$G20-IZ20+JA20)&lt;=1,$F20+$G20&gt;=PrSettings!$M$8),(ABS(IZ20-$F20)&lt;=1)*(ABS(JA20-$G20)&lt;=1)*1,""))),"")</f>
        <v/>
      </c>
      <c r="JG20" s="454"/>
      <c r="JI20" s="447">
        <f t="shared" ca="1" si="20"/>
        <v>15</v>
      </c>
      <c r="JJ20" s="448" t="str">
        <f ca="1">GrpC!$B$4</f>
        <v>Slovenia</v>
      </c>
      <c r="JK20" s="449">
        <f t="shared" ref="JK20:JK25" ca="1" si="242">$D20</f>
        <v>9</v>
      </c>
      <c r="JL20" s="448" t="str">
        <f ca="1">GrpC!$D$4</f>
        <v>Denmark</v>
      </c>
      <c r="JM20" s="452"/>
      <c r="JN20" s="452"/>
      <c r="JO20" s="453"/>
      <c r="JP20" s="449" t="str">
        <f t="shared" ref="JP20:JP25" ca="1" si="243">IF(($F20&lt;&gt;"")*($G20&lt;&gt;"")*(JM20&lt;&gt;"")*(JN20&lt;&gt;""),($F20&gt;$G20)*(JM20&gt;JN20)+($F20=$G20)*(JM20=JN20)+($F20&lt;$G20)*(JM20&lt;JN20),"")</f>
        <v/>
      </c>
      <c r="JQ20" s="449" t="str">
        <f ca="1">IF((JP20&lt;&gt;""),IF(OR($F20&lt;&gt;$G20,PrSettings!$M$4="●"),(($F20-$G20)=(JM20-JN20))*1,0),"")</f>
        <v/>
      </c>
      <c r="JR20" s="449" t="str">
        <f t="shared" ref="JR20:JR25" ca="1" si="244">IF((JP20&lt;&gt;""),($F20=JM20)*($G20=JN20),"")</f>
        <v/>
      </c>
      <c r="JS20" s="449" t="str">
        <f ca="1">IF(JP20&lt;&gt;"",IF(ABS($F20-$G20)&gt;=PrSettings!$M$7,(ABS($F20-$G20-JM20+JN20)&lt;=1)*1,IF(AND(JP20,$F20=$G20,$F20&gt;=PrSettings!$M$6),(ABS(JM20-$F20)&lt;=1)*1,IF(AND(ABS($F20-$G20-JM20+JN20)&lt;=1,$F20+$G20&gt;=PrSettings!$M$8),(ABS(JM20-$F20)&lt;=1)*(ABS(JN20-$G20)&lt;=1)*1,""))),"")</f>
        <v/>
      </c>
      <c r="JT20" s="454"/>
      <c r="JV20" s="447">
        <f t="shared" ca="1" si="21"/>
        <v>15</v>
      </c>
      <c r="JW20" s="448" t="str">
        <f ca="1">GrpC!$B$4</f>
        <v>Slovenia</v>
      </c>
      <c r="JX20" s="449">
        <f t="shared" ref="JX20:JX25" ca="1" si="245">$D20</f>
        <v>9</v>
      </c>
      <c r="JY20" s="448" t="str">
        <f ca="1">GrpC!$D$4</f>
        <v>Denmark</v>
      </c>
      <c r="JZ20" s="452"/>
      <c r="KA20" s="452"/>
      <c r="KB20" s="453"/>
      <c r="KC20" s="449" t="str">
        <f t="shared" ref="KC20:KC25" ca="1" si="246">IF(($F20&lt;&gt;"")*($G20&lt;&gt;"")*(JZ20&lt;&gt;"")*(KA20&lt;&gt;""),($F20&gt;$G20)*(JZ20&gt;KA20)+($F20=$G20)*(JZ20=KA20)+($F20&lt;$G20)*(JZ20&lt;KA20),"")</f>
        <v/>
      </c>
      <c r="KD20" s="449" t="str">
        <f ca="1">IF((KC20&lt;&gt;""),IF(OR($F20&lt;&gt;$G20,PrSettings!$M$4="●"),(($F20-$G20)=(JZ20-KA20))*1,0),"")</f>
        <v/>
      </c>
      <c r="KE20" s="449" t="str">
        <f t="shared" ref="KE20:KE25" ca="1" si="247">IF((KC20&lt;&gt;""),($F20=JZ20)*($G20=KA20),"")</f>
        <v/>
      </c>
      <c r="KF20" s="449" t="str">
        <f ca="1">IF(KC20&lt;&gt;"",IF(ABS($F20-$G20)&gt;=PrSettings!$M$7,(ABS($F20-$G20-JZ20+KA20)&lt;=1)*1,IF(AND(KC20,$F20=$G20,$F20&gt;=PrSettings!$M$6),(ABS(JZ20-$F20)&lt;=1)*1,IF(AND(ABS($F20-$G20-JZ20+KA20)&lt;=1,$F20+$G20&gt;=PrSettings!$M$8),(ABS(JZ20-$F20)&lt;=1)*(ABS(KA20-$G20)&lt;=1)*1,""))),"")</f>
        <v/>
      </c>
      <c r="KG20" s="454"/>
      <c r="KI20" s="447">
        <f t="shared" ca="1" si="22"/>
        <v>15</v>
      </c>
      <c r="KJ20" s="448" t="str">
        <f ca="1">GrpC!$B$4</f>
        <v>Slovenia</v>
      </c>
      <c r="KK20" s="449">
        <f t="shared" ref="KK20:KK25" ca="1" si="248">$D20</f>
        <v>9</v>
      </c>
      <c r="KL20" s="448" t="str">
        <f ca="1">GrpC!$D$4</f>
        <v>Denmark</v>
      </c>
      <c r="KM20" s="452"/>
      <c r="KN20" s="452"/>
      <c r="KO20" s="453"/>
      <c r="KP20" s="449" t="str">
        <f t="shared" ref="KP20:KP25" ca="1" si="249">IF(($F20&lt;&gt;"")*($G20&lt;&gt;"")*(KM20&lt;&gt;"")*(KN20&lt;&gt;""),($F20&gt;$G20)*(KM20&gt;KN20)+($F20=$G20)*(KM20=KN20)+($F20&lt;$G20)*(KM20&lt;KN20),"")</f>
        <v/>
      </c>
      <c r="KQ20" s="449" t="str">
        <f ca="1">IF((KP20&lt;&gt;""),IF(OR($F20&lt;&gt;$G20,PrSettings!$M$4="●"),(($F20-$G20)=(KM20-KN20))*1,0),"")</f>
        <v/>
      </c>
      <c r="KR20" s="449" t="str">
        <f t="shared" ref="KR20:KR25" ca="1" si="250">IF((KP20&lt;&gt;""),($F20=KM20)*($G20=KN20),"")</f>
        <v/>
      </c>
      <c r="KS20" s="449" t="str">
        <f ca="1">IF(KP20&lt;&gt;"",IF(ABS($F20-$G20)&gt;=PrSettings!$M$7,(ABS($F20-$G20-KM20+KN20)&lt;=1)*1,IF(AND(KP20,$F20=$G20,$F20&gt;=PrSettings!$M$6),(ABS(KM20-$F20)&lt;=1)*1,IF(AND(ABS($F20-$G20-KM20+KN20)&lt;=1,$F20+$G20&gt;=PrSettings!$M$8),(ABS(KM20-$F20)&lt;=1)*(ABS(KN20-$G20)&lt;=1)*1,""))),"")</f>
        <v/>
      </c>
      <c r="KT20" s="454"/>
      <c r="KV20" s="447">
        <f t="shared" ca="1" si="23"/>
        <v>15</v>
      </c>
      <c r="KW20" s="448" t="str">
        <f ca="1">GrpC!$B$4</f>
        <v>Slovenia</v>
      </c>
      <c r="KX20" s="449">
        <f t="shared" ref="KX20:KX25" ca="1" si="251">$D20</f>
        <v>9</v>
      </c>
      <c r="KY20" s="448" t="str">
        <f ca="1">GrpC!$D$4</f>
        <v>Denmark</v>
      </c>
      <c r="KZ20" s="452"/>
      <c r="LA20" s="452"/>
      <c r="LB20" s="453"/>
      <c r="LC20" s="449" t="str">
        <f t="shared" ref="LC20:LC25" ca="1" si="252">IF(($F20&lt;&gt;"")*($G20&lt;&gt;"")*(KZ20&lt;&gt;"")*(LA20&lt;&gt;""),($F20&gt;$G20)*(KZ20&gt;LA20)+($F20=$G20)*(KZ20=LA20)+($F20&lt;$G20)*(KZ20&lt;LA20),"")</f>
        <v/>
      </c>
      <c r="LD20" s="449" t="str">
        <f ca="1">IF((LC20&lt;&gt;""),IF(OR($F20&lt;&gt;$G20,PrSettings!$M$4="●"),(($F20-$G20)=(KZ20-LA20))*1,0),"")</f>
        <v/>
      </c>
      <c r="LE20" s="449" t="str">
        <f t="shared" ref="LE20:LE25" ca="1" si="253">IF((LC20&lt;&gt;""),($F20=KZ20)*($G20=LA20),"")</f>
        <v/>
      </c>
      <c r="LF20" s="449" t="str">
        <f ca="1">IF(LC20&lt;&gt;"",IF(ABS($F20-$G20)&gt;=PrSettings!$M$7,(ABS($F20-$G20-KZ20+LA20)&lt;=1)*1,IF(AND(LC20,$F20=$G20,$F20&gt;=PrSettings!$M$6),(ABS(KZ20-$F20)&lt;=1)*1,IF(AND(ABS($F20-$G20-KZ20+LA20)&lt;=1,$F20+$G20&gt;=PrSettings!$M$8),(ABS(KZ20-$F20)&lt;=1)*(ABS(LA20-$G20)&lt;=1)*1,""))),"")</f>
        <v/>
      </c>
      <c r="LG20" s="454"/>
      <c r="LI20" s="447">
        <f t="shared" ca="1" si="24"/>
        <v>15</v>
      </c>
      <c r="LJ20" s="448" t="str">
        <f ca="1">GrpC!$B$4</f>
        <v>Slovenia</v>
      </c>
      <c r="LK20" s="449">
        <f t="shared" ref="LK20:LK25" ca="1" si="254">$D20</f>
        <v>9</v>
      </c>
      <c r="LL20" s="448" t="str">
        <f ca="1">GrpC!$D$4</f>
        <v>Denmark</v>
      </c>
      <c r="LM20" s="452"/>
      <c r="LN20" s="452"/>
      <c r="LO20" s="453"/>
      <c r="LP20" s="449" t="str">
        <f t="shared" ref="LP20:LP25" ca="1" si="255">IF(($F20&lt;&gt;"")*($G20&lt;&gt;"")*(LM20&lt;&gt;"")*(LN20&lt;&gt;""),($F20&gt;$G20)*(LM20&gt;LN20)+($F20=$G20)*(LM20=LN20)+($F20&lt;$G20)*(LM20&lt;LN20),"")</f>
        <v/>
      </c>
      <c r="LQ20" s="449" t="str">
        <f ca="1">IF((LP20&lt;&gt;""),IF(OR($F20&lt;&gt;$G20,PrSettings!$M$4="●"),(($F20-$G20)=(LM20-LN20))*1,0),"")</f>
        <v/>
      </c>
      <c r="LR20" s="449" t="str">
        <f t="shared" ref="LR20:LR25" ca="1" si="256">IF((LP20&lt;&gt;""),($F20=LM20)*($G20=LN20),"")</f>
        <v/>
      </c>
      <c r="LS20" s="449" t="str">
        <f ca="1">IF(LP20&lt;&gt;"",IF(ABS($F20-$G20)&gt;=PrSettings!$M$7,(ABS($F20-$G20-LM20+LN20)&lt;=1)*1,IF(AND(LP20,$F20=$G20,$F20&gt;=PrSettings!$M$6),(ABS(LM20-$F20)&lt;=1)*1,IF(AND(ABS($F20-$G20-LM20+LN20)&lt;=1,$F20+$G20&gt;=PrSettings!$M$8),(ABS(LM20-$F20)&lt;=1)*(ABS(LN20-$G20)&lt;=1)*1,""))),"")</f>
        <v/>
      </c>
      <c r="LT20" s="454"/>
      <c r="LV20" s="447">
        <f t="shared" ca="1" si="25"/>
        <v>15</v>
      </c>
      <c r="LW20" s="448" t="str">
        <f ca="1">GrpC!$B$4</f>
        <v>Slovenia</v>
      </c>
      <c r="LX20" s="449">
        <f t="shared" ref="LX20:LX25" ca="1" si="257">$D20</f>
        <v>9</v>
      </c>
      <c r="LY20" s="448" t="str">
        <f ca="1">GrpC!$D$4</f>
        <v>Denmark</v>
      </c>
      <c r="LZ20" s="452"/>
      <c r="MA20" s="452"/>
      <c r="MB20" s="453"/>
      <c r="MC20" s="449" t="str">
        <f t="shared" ref="MC20:MC25" ca="1" si="258">IF(($F20&lt;&gt;"")*($G20&lt;&gt;"")*(LZ20&lt;&gt;"")*(MA20&lt;&gt;""),($F20&gt;$G20)*(LZ20&gt;MA20)+($F20=$G20)*(LZ20=MA20)+($F20&lt;$G20)*(LZ20&lt;MA20),"")</f>
        <v/>
      </c>
      <c r="MD20" s="449" t="str">
        <f ca="1">IF((MC20&lt;&gt;""),IF(OR($F20&lt;&gt;$G20,PrSettings!$M$4="●"),(($F20-$G20)=(LZ20-MA20))*1,0),"")</f>
        <v/>
      </c>
      <c r="ME20" s="449" t="str">
        <f t="shared" ref="ME20:ME25" ca="1" si="259">IF((MC20&lt;&gt;""),($F20=LZ20)*($G20=MA20),"")</f>
        <v/>
      </c>
      <c r="MF20" s="449" t="str">
        <f ca="1">IF(MC20&lt;&gt;"",IF(ABS($F20-$G20)&gt;=PrSettings!$M$7,(ABS($F20-$G20-LZ20+MA20)&lt;=1)*1,IF(AND(MC20,$F20=$G20,$F20&gt;=PrSettings!$M$6),(ABS(LZ20-$F20)&lt;=1)*1,IF(AND(ABS($F20-$G20-LZ20+MA20)&lt;=1,$F20+$G20&gt;=PrSettings!$M$8),(ABS(LZ20-$F20)&lt;=1)*(ABS(MA20-$G20)&lt;=1)*1,""))),"")</f>
        <v/>
      </c>
      <c r="MG20" s="454"/>
    </row>
    <row r="21" spans="2:345" x14ac:dyDescent="0.25">
      <c r="B21" s="447">
        <f ca="1">INDEX(Groups!$C$7:$C$35,MATCH(C21,Groups!$D$7:$D$35,0))</f>
        <v>19</v>
      </c>
      <c r="C21" s="448" t="str">
        <f ca="1">GrpC!$B$5</f>
        <v>Serbia</v>
      </c>
      <c r="D21" s="449">
        <f ca="1">INDEX(Groups!$C$7:$C$35,MATCH(E21,Groups!$D$7:$D$35,0))</f>
        <v>5</v>
      </c>
      <c r="E21" s="448" t="str">
        <f ca="1">GrpC!$D$5</f>
        <v>England</v>
      </c>
      <c r="F21" s="450" t="str">
        <f ca="1">GrpC!$E$5</f>
        <v/>
      </c>
      <c r="G21" s="451" t="str">
        <f ca="1">GrpC!$G$5</f>
        <v/>
      </c>
      <c r="I21" s="447">
        <f t="shared" ca="1" si="0"/>
        <v>19</v>
      </c>
      <c r="J21" s="448" t="str">
        <f ca="1">GrpC!$B$5</f>
        <v>Serbia</v>
      </c>
      <c r="K21" s="449">
        <f t="shared" ca="1" si="182"/>
        <v>5</v>
      </c>
      <c r="L21" s="448" t="str">
        <f ca="1">GrpC!$D$5</f>
        <v>England</v>
      </c>
      <c r="M21" s="452"/>
      <c r="N21" s="452"/>
      <c r="O21" s="455"/>
      <c r="P21" s="449" t="str">
        <f t="shared" ca="1" si="183"/>
        <v/>
      </c>
      <c r="Q21" s="449" t="str">
        <f ca="1">IF((P21&lt;&gt;""),IF(OR($F21&lt;&gt;$G21,PrSettings!$M$4="●"),(($F21-$G21)=(M21-N21))*1,0),"")</f>
        <v/>
      </c>
      <c r="R21" s="449" t="str">
        <f t="shared" ca="1" si="184"/>
        <v/>
      </c>
      <c r="S21" s="449" t="str">
        <f ca="1">IF(P21&lt;&gt;"",IF(ABS($F21-$G21)&gt;=PrSettings!$M$7,(ABS($F21-$G21-M21+N21)&lt;=1)*1,IF(AND(P21,$F21=$G21,$F21&gt;=PrSettings!$M$6),(ABS(M21-$F21)&lt;=1)*1,IF(AND(ABS($F21-$G21-M21+N21)&lt;=1,$F21+$G21&gt;=PrSettings!$M$8),(ABS(M21-$F21)&lt;=1)*(ABS(N21-$G21)&lt;=1)*1,""))),"")</f>
        <v/>
      </c>
      <c r="T21" s="456"/>
      <c r="V21" s="447">
        <f t="shared" ca="1" si="1"/>
        <v>19</v>
      </c>
      <c r="W21" s="448" t="str">
        <f ca="1">GrpC!$B$5</f>
        <v>Serbia</v>
      </c>
      <c r="X21" s="449">
        <f t="shared" ca="1" si="185"/>
        <v>5</v>
      </c>
      <c r="Y21" s="448" t="str">
        <f ca="1">GrpC!$D$5</f>
        <v>England</v>
      </c>
      <c r="Z21" s="452"/>
      <c r="AA21" s="452"/>
      <c r="AB21" s="455"/>
      <c r="AC21" s="449" t="str">
        <f t="shared" ca="1" si="186"/>
        <v/>
      </c>
      <c r="AD21" s="449" t="str">
        <f ca="1">IF((AC21&lt;&gt;""),IF(OR($F21&lt;&gt;$G21,PrSettings!$M$4="●"),(($F21-$G21)=(Z21-AA21))*1,0),"")</f>
        <v/>
      </c>
      <c r="AE21" s="449" t="str">
        <f t="shared" ca="1" si="187"/>
        <v/>
      </c>
      <c r="AF21" s="449" t="str">
        <f ca="1">IF(AC21&lt;&gt;"",IF(ABS($F21-$G21)&gt;=PrSettings!$M$7,(ABS($F21-$G21-Z21+AA21)&lt;=1)*1,IF(AND(AC21,$F21=$G21,$F21&gt;=PrSettings!$M$6),(ABS(Z21-$F21)&lt;=1)*1,IF(AND(ABS($F21-$G21-Z21+AA21)&lt;=1,$F21+$G21&gt;=PrSettings!$M$8),(ABS(Z21-$F21)&lt;=1)*(ABS(AA21-$G21)&lt;=1)*1,""))),"")</f>
        <v/>
      </c>
      <c r="AG21" s="456"/>
      <c r="AI21" s="447">
        <f t="shared" ca="1" si="2"/>
        <v>19</v>
      </c>
      <c r="AJ21" s="448" t="str">
        <f ca="1">GrpC!$B$5</f>
        <v>Serbia</v>
      </c>
      <c r="AK21" s="449">
        <f t="shared" ca="1" si="188"/>
        <v>5</v>
      </c>
      <c r="AL21" s="448" t="str">
        <f ca="1">GrpC!$D$5</f>
        <v>England</v>
      </c>
      <c r="AM21" s="452"/>
      <c r="AN21" s="452"/>
      <c r="AO21" s="455"/>
      <c r="AP21" s="449" t="str">
        <f t="shared" ca="1" si="189"/>
        <v/>
      </c>
      <c r="AQ21" s="449" t="str">
        <f ca="1">IF((AP21&lt;&gt;""),IF(OR($F21&lt;&gt;$G21,PrSettings!$M$4="●"),(($F21-$G21)=(AM21-AN21))*1,0),"")</f>
        <v/>
      </c>
      <c r="AR21" s="449" t="str">
        <f t="shared" ca="1" si="190"/>
        <v/>
      </c>
      <c r="AS21" s="449" t="str">
        <f ca="1">IF(AP21&lt;&gt;"",IF(ABS($F21-$G21)&gt;=PrSettings!$M$7,(ABS($F21-$G21-AM21+AN21)&lt;=1)*1,IF(AND(AP21,$F21=$G21,$F21&gt;=PrSettings!$M$6),(ABS(AM21-$F21)&lt;=1)*1,IF(AND(ABS($F21-$G21-AM21+AN21)&lt;=1,$F21+$G21&gt;=PrSettings!$M$8),(ABS(AM21-$F21)&lt;=1)*(ABS(AN21-$G21)&lt;=1)*1,""))),"")</f>
        <v/>
      </c>
      <c r="AT21" s="456"/>
      <c r="AV21" s="447">
        <f t="shared" ca="1" si="3"/>
        <v>19</v>
      </c>
      <c r="AW21" s="448" t="str">
        <f ca="1">GrpC!$B$5</f>
        <v>Serbia</v>
      </c>
      <c r="AX21" s="449">
        <f t="shared" ca="1" si="191"/>
        <v>5</v>
      </c>
      <c r="AY21" s="448" t="str">
        <f ca="1">GrpC!$D$5</f>
        <v>England</v>
      </c>
      <c r="AZ21" s="452"/>
      <c r="BA21" s="452"/>
      <c r="BB21" s="455"/>
      <c r="BC21" s="449" t="str">
        <f t="shared" ca="1" si="192"/>
        <v/>
      </c>
      <c r="BD21" s="449" t="str">
        <f ca="1">IF((BC21&lt;&gt;""),IF(OR($F21&lt;&gt;$G21,PrSettings!$M$4="●"),(($F21-$G21)=(AZ21-BA21))*1,0),"")</f>
        <v/>
      </c>
      <c r="BE21" s="449" t="str">
        <f t="shared" ca="1" si="193"/>
        <v/>
      </c>
      <c r="BF21" s="449" t="str">
        <f ca="1">IF(BC21&lt;&gt;"",IF(ABS($F21-$G21)&gt;=PrSettings!$M$7,(ABS($F21-$G21-AZ21+BA21)&lt;=1)*1,IF(AND(BC21,$F21=$G21,$F21&gt;=PrSettings!$M$6),(ABS(AZ21-$F21)&lt;=1)*1,IF(AND(ABS($F21-$G21-AZ21+BA21)&lt;=1,$F21+$G21&gt;=PrSettings!$M$8),(ABS(AZ21-$F21)&lt;=1)*(ABS(BA21-$G21)&lt;=1)*1,""))),"")</f>
        <v/>
      </c>
      <c r="BG21" s="456"/>
      <c r="BI21" s="447">
        <f t="shared" ca="1" si="4"/>
        <v>19</v>
      </c>
      <c r="BJ21" s="448" t="str">
        <f ca="1">GrpC!$B$5</f>
        <v>Serbia</v>
      </c>
      <c r="BK21" s="449">
        <f t="shared" ca="1" si="194"/>
        <v>5</v>
      </c>
      <c r="BL21" s="448" t="str">
        <f ca="1">GrpC!$D$5</f>
        <v>England</v>
      </c>
      <c r="BM21" s="452"/>
      <c r="BN21" s="452"/>
      <c r="BO21" s="455"/>
      <c r="BP21" s="449" t="str">
        <f t="shared" ca="1" si="195"/>
        <v/>
      </c>
      <c r="BQ21" s="449" t="str">
        <f ca="1">IF((BP21&lt;&gt;""),IF(OR($F21&lt;&gt;$G21,PrSettings!$M$4="●"),(($F21-$G21)=(BM21-BN21))*1,0),"")</f>
        <v/>
      </c>
      <c r="BR21" s="449" t="str">
        <f t="shared" ca="1" si="196"/>
        <v/>
      </c>
      <c r="BS21" s="449" t="str">
        <f ca="1">IF(BP21&lt;&gt;"",IF(ABS($F21-$G21)&gt;=PrSettings!$M$7,(ABS($F21-$G21-BM21+BN21)&lt;=1)*1,IF(AND(BP21,$F21=$G21,$F21&gt;=PrSettings!$M$6),(ABS(BM21-$F21)&lt;=1)*1,IF(AND(ABS($F21-$G21-BM21+BN21)&lt;=1,$F21+$G21&gt;=PrSettings!$M$8),(ABS(BM21-$F21)&lt;=1)*(ABS(BN21-$G21)&lt;=1)*1,""))),"")</f>
        <v/>
      </c>
      <c r="BT21" s="456"/>
      <c r="BV21" s="447">
        <f t="shared" ca="1" si="5"/>
        <v>19</v>
      </c>
      <c r="BW21" s="448" t="str">
        <f ca="1">GrpC!$B$5</f>
        <v>Serbia</v>
      </c>
      <c r="BX21" s="449">
        <f t="shared" ca="1" si="197"/>
        <v>5</v>
      </c>
      <c r="BY21" s="448" t="str">
        <f ca="1">GrpC!$D$5</f>
        <v>England</v>
      </c>
      <c r="BZ21" s="452"/>
      <c r="CA21" s="452"/>
      <c r="CB21" s="455"/>
      <c r="CC21" s="449" t="str">
        <f t="shared" ca="1" si="198"/>
        <v/>
      </c>
      <c r="CD21" s="449" t="str">
        <f ca="1">IF((CC21&lt;&gt;""),IF(OR($F21&lt;&gt;$G21,PrSettings!$M$4="●"),(($F21-$G21)=(BZ21-CA21))*1,0),"")</f>
        <v/>
      </c>
      <c r="CE21" s="449" t="str">
        <f t="shared" ca="1" si="199"/>
        <v/>
      </c>
      <c r="CF21" s="449" t="str">
        <f ca="1">IF(CC21&lt;&gt;"",IF(ABS($F21-$G21)&gt;=PrSettings!$M$7,(ABS($F21-$G21-BZ21+CA21)&lt;=1)*1,IF(AND(CC21,$F21=$G21,$F21&gt;=PrSettings!$M$6),(ABS(BZ21-$F21)&lt;=1)*1,IF(AND(ABS($F21-$G21-BZ21+CA21)&lt;=1,$F21+$G21&gt;=PrSettings!$M$8),(ABS(BZ21-$F21)&lt;=1)*(ABS(CA21-$G21)&lt;=1)*1,""))),"")</f>
        <v/>
      </c>
      <c r="CG21" s="456"/>
      <c r="CI21" s="447">
        <f t="shared" ca="1" si="6"/>
        <v>19</v>
      </c>
      <c r="CJ21" s="448" t="str">
        <f ca="1">GrpC!$B$5</f>
        <v>Serbia</v>
      </c>
      <c r="CK21" s="449">
        <f t="shared" ca="1" si="200"/>
        <v>5</v>
      </c>
      <c r="CL21" s="448" t="str">
        <f ca="1">GrpC!$D$5</f>
        <v>England</v>
      </c>
      <c r="CM21" s="452"/>
      <c r="CN21" s="452"/>
      <c r="CO21" s="455"/>
      <c r="CP21" s="449" t="str">
        <f t="shared" ca="1" si="201"/>
        <v/>
      </c>
      <c r="CQ21" s="449" t="str">
        <f ca="1">IF((CP21&lt;&gt;""),IF(OR($F21&lt;&gt;$G21,PrSettings!$M$4="●"),(($F21-$G21)=(CM21-CN21))*1,0),"")</f>
        <v/>
      </c>
      <c r="CR21" s="449" t="str">
        <f t="shared" ca="1" si="202"/>
        <v/>
      </c>
      <c r="CS21" s="449" t="str">
        <f ca="1">IF(CP21&lt;&gt;"",IF(ABS($F21-$G21)&gt;=PrSettings!$M$7,(ABS($F21-$G21-CM21+CN21)&lt;=1)*1,IF(AND(CP21,$F21=$G21,$F21&gt;=PrSettings!$M$6),(ABS(CM21-$F21)&lt;=1)*1,IF(AND(ABS($F21-$G21-CM21+CN21)&lt;=1,$F21+$G21&gt;=PrSettings!$M$8),(ABS(CM21-$F21)&lt;=1)*(ABS(CN21-$G21)&lt;=1)*1,""))),"")</f>
        <v/>
      </c>
      <c r="CT21" s="456"/>
      <c r="CV21" s="447">
        <f t="shared" ca="1" si="7"/>
        <v>19</v>
      </c>
      <c r="CW21" s="448" t="str">
        <f ca="1">GrpC!$B$5</f>
        <v>Serbia</v>
      </c>
      <c r="CX21" s="449">
        <f t="shared" ca="1" si="203"/>
        <v>5</v>
      </c>
      <c r="CY21" s="448" t="str">
        <f ca="1">GrpC!$D$5</f>
        <v>England</v>
      </c>
      <c r="CZ21" s="452"/>
      <c r="DA21" s="452"/>
      <c r="DB21" s="455"/>
      <c r="DC21" s="449" t="str">
        <f t="shared" ca="1" si="204"/>
        <v/>
      </c>
      <c r="DD21" s="449" t="str">
        <f ca="1">IF((DC21&lt;&gt;""),IF(OR($F21&lt;&gt;$G21,PrSettings!$M$4="●"),(($F21-$G21)=(CZ21-DA21))*1,0),"")</f>
        <v/>
      </c>
      <c r="DE21" s="449" t="str">
        <f t="shared" ca="1" si="205"/>
        <v/>
      </c>
      <c r="DF21" s="449" t="str">
        <f ca="1">IF(DC21&lt;&gt;"",IF(ABS($F21-$G21)&gt;=PrSettings!$M$7,(ABS($F21-$G21-CZ21+DA21)&lt;=1)*1,IF(AND(DC21,$F21=$G21,$F21&gt;=PrSettings!$M$6),(ABS(CZ21-$F21)&lt;=1)*1,IF(AND(ABS($F21-$G21-CZ21+DA21)&lt;=1,$F21+$G21&gt;=PrSettings!$M$8),(ABS(CZ21-$F21)&lt;=1)*(ABS(DA21-$G21)&lt;=1)*1,""))),"")</f>
        <v/>
      </c>
      <c r="DG21" s="456"/>
      <c r="DI21" s="447">
        <f t="shared" ca="1" si="8"/>
        <v>19</v>
      </c>
      <c r="DJ21" s="448" t="str">
        <f ca="1">GrpC!$B$5</f>
        <v>Serbia</v>
      </c>
      <c r="DK21" s="449">
        <f t="shared" ca="1" si="206"/>
        <v>5</v>
      </c>
      <c r="DL21" s="448" t="str">
        <f ca="1">GrpC!$D$5</f>
        <v>England</v>
      </c>
      <c r="DM21" s="452"/>
      <c r="DN21" s="452"/>
      <c r="DO21" s="455"/>
      <c r="DP21" s="449" t="str">
        <f t="shared" ca="1" si="207"/>
        <v/>
      </c>
      <c r="DQ21" s="449" t="str">
        <f ca="1">IF((DP21&lt;&gt;""),IF(OR($F21&lt;&gt;$G21,PrSettings!$M$4="●"),(($F21-$G21)=(DM21-DN21))*1,0),"")</f>
        <v/>
      </c>
      <c r="DR21" s="449" t="str">
        <f t="shared" ca="1" si="208"/>
        <v/>
      </c>
      <c r="DS21" s="449" t="str">
        <f ca="1">IF(DP21&lt;&gt;"",IF(ABS($F21-$G21)&gt;=PrSettings!$M$7,(ABS($F21-$G21-DM21+DN21)&lt;=1)*1,IF(AND(DP21,$F21=$G21,$F21&gt;=PrSettings!$M$6),(ABS(DM21-$F21)&lt;=1)*1,IF(AND(ABS($F21-$G21-DM21+DN21)&lt;=1,$F21+$G21&gt;=PrSettings!$M$8),(ABS(DM21-$F21)&lt;=1)*(ABS(DN21-$G21)&lt;=1)*1,""))),"")</f>
        <v/>
      </c>
      <c r="DT21" s="456"/>
      <c r="DV21" s="447">
        <f t="shared" ca="1" si="9"/>
        <v>19</v>
      </c>
      <c r="DW21" s="448" t="str">
        <f ca="1">GrpC!$B$5</f>
        <v>Serbia</v>
      </c>
      <c r="DX21" s="449">
        <f t="shared" ca="1" si="209"/>
        <v>5</v>
      </c>
      <c r="DY21" s="448" t="str">
        <f ca="1">GrpC!$D$5</f>
        <v>England</v>
      </c>
      <c r="DZ21" s="452"/>
      <c r="EA21" s="452"/>
      <c r="EB21" s="455"/>
      <c r="EC21" s="449" t="str">
        <f t="shared" ca="1" si="210"/>
        <v/>
      </c>
      <c r="ED21" s="449" t="str">
        <f ca="1">IF((EC21&lt;&gt;""),IF(OR($F21&lt;&gt;$G21,PrSettings!$M$4="●"),(($F21-$G21)=(DZ21-EA21))*1,0),"")</f>
        <v/>
      </c>
      <c r="EE21" s="449" t="str">
        <f t="shared" ca="1" si="211"/>
        <v/>
      </c>
      <c r="EF21" s="449" t="str">
        <f ca="1">IF(EC21&lt;&gt;"",IF(ABS($F21-$G21)&gt;=PrSettings!$M$7,(ABS($F21-$G21-DZ21+EA21)&lt;=1)*1,IF(AND(EC21,$F21=$G21,$F21&gt;=PrSettings!$M$6),(ABS(DZ21-$F21)&lt;=1)*1,IF(AND(ABS($F21-$G21-DZ21+EA21)&lt;=1,$F21+$G21&gt;=PrSettings!$M$8),(ABS(DZ21-$F21)&lt;=1)*(ABS(EA21-$G21)&lt;=1)*1,""))),"")</f>
        <v/>
      </c>
      <c r="EG21" s="456"/>
      <c r="EI21" s="447">
        <f t="shared" ca="1" si="10"/>
        <v>19</v>
      </c>
      <c r="EJ21" s="448" t="str">
        <f ca="1">GrpC!$B$5</f>
        <v>Serbia</v>
      </c>
      <c r="EK21" s="449">
        <f t="shared" ca="1" si="212"/>
        <v>5</v>
      </c>
      <c r="EL21" s="448" t="str">
        <f ca="1">GrpC!$D$5</f>
        <v>England</v>
      </c>
      <c r="EM21" s="452"/>
      <c r="EN21" s="452"/>
      <c r="EO21" s="455"/>
      <c r="EP21" s="449" t="str">
        <f t="shared" ca="1" si="213"/>
        <v/>
      </c>
      <c r="EQ21" s="449" t="str">
        <f ca="1">IF((EP21&lt;&gt;""),IF(OR($F21&lt;&gt;$G21,PrSettings!$M$4="●"),(($F21-$G21)=(EM21-EN21))*1,0),"")</f>
        <v/>
      </c>
      <c r="ER21" s="449" t="str">
        <f t="shared" ca="1" si="214"/>
        <v/>
      </c>
      <c r="ES21" s="449" t="str">
        <f ca="1">IF(EP21&lt;&gt;"",IF(ABS($F21-$G21)&gt;=PrSettings!$M$7,(ABS($F21-$G21-EM21+EN21)&lt;=1)*1,IF(AND(EP21,$F21=$G21,$F21&gt;=PrSettings!$M$6),(ABS(EM21-$F21)&lt;=1)*1,IF(AND(ABS($F21-$G21-EM21+EN21)&lt;=1,$F21+$G21&gt;=PrSettings!$M$8),(ABS(EM21-$F21)&lt;=1)*(ABS(EN21-$G21)&lt;=1)*1,""))),"")</f>
        <v/>
      </c>
      <c r="ET21" s="456"/>
      <c r="EV21" s="447">
        <f t="shared" ca="1" si="11"/>
        <v>19</v>
      </c>
      <c r="EW21" s="448" t="str">
        <f ca="1">GrpC!$B$5</f>
        <v>Serbia</v>
      </c>
      <c r="EX21" s="449">
        <f t="shared" ca="1" si="215"/>
        <v>5</v>
      </c>
      <c r="EY21" s="448" t="str">
        <f ca="1">GrpC!$D$5</f>
        <v>England</v>
      </c>
      <c r="EZ21" s="452"/>
      <c r="FA21" s="452"/>
      <c r="FB21" s="455"/>
      <c r="FC21" s="449" t="str">
        <f t="shared" ca="1" si="216"/>
        <v/>
      </c>
      <c r="FD21" s="449" t="str">
        <f ca="1">IF((FC21&lt;&gt;""),IF(OR($F21&lt;&gt;$G21,PrSettings!$M$4="●"),(($F21-$G21)=(EZ21-FA21))*1,0),"")</f>
        <v/>
      </c>
      <c r="FE21" s="449" t="str">
        <f t="shared" ca="1" si="217"/>
        <v/>
      </c>
      <c r="FF21" s="449" t="str">
        <f ca="1">IF(FC21&lt;&gt;"",IF(ABS($F21-$G21)&gt;=PrSettings!$M$7,(ABS($F21-$G21-EZ21+FA21)&lt;=1)*1,IF(AND(FC21,$F21=$G21,$F21&gt;=PrSettings!$M$6),(ABS(EZ21-$F21)&lt;=1)*1,IF(AND(ABS($F21-$G21-EZ21+FA21)&lt;=1,$F21+$G21&gt;=PrSettings!$M$8),(ABS(EZ21-$F21)&lt;=1)*(ABS(FA21-$G21)&lt;=1)*1,""))),"")</f>
        <v/>
      </c>
      <c r="FG21" s="456"/>
      <c r="FI21" s="447">
        <f t="shared" ca="1" si="12"/>
        <v>19</v>
      </c>
      <c r="FJ21" s="448" t="str">
        <f ca="1">GrpC!$B$5</f>
        <v>Serbia</v>
      </c>
      <c r="FK21" s="449">
        <f t="shared" ca="1" si="218"/>
        <v>5</v>
      </c>
      <c r="FL21" s="448" t="str">
        <f ca="1">GrpC!$D$5</f>
        <v>England</v>
      </c>
      <c r="FM21" s="452"/>
      <c r="FN21" s="452"/>
      <c r="FO21" s="455"/>
      <c r="FP21" s="449" t="str">
        <f t="shared" ca="1" si="219"/>
        <v/>
      </c>
      <c r="FQ21" s="449" t="str">
        <f ca="1">IF((FP21&lt;&gt;""),IF(OR($F21&lt;&gt;$G21,PrSettings!$M$4="●"),(($F21-$G21)=(FM21-FN21))*1,0),"")</f>
        <v/>
      </c>
      <c r="FR21" s="449" t="str">
        <f t="shared" ca="1" si="220"/>
        <v/>
      </c>
      <c r="FS21" s="449" t="str">
        <f ca="1">IF(FP21&lt;&gt;"",IF(ABS($F21-$G21)&gt;=PrSettings!$M$7,(ABS($F21-$G21-FM21+FN21)&lt;=1)*1,IF(AND(FP21,$F21=$G21,$F21&gt;=PrSettings!$M$6),(ABS(FM21-$F21)&lt;=1)*1,IF(AND(ABS($F21-$G21-FM21+FN21)&lt;=1,$F21+$G21&gt;=PrSettings!$M$8),(ABS(FM21-$F21)&lt;=1)*(ABS(FN21-$G21)&lt;=1)*1,""))),"")</f>
        <v/>
      </c>
      <c r="FT21" s="456"/>
      <c r="FV21" s="447">
        <f t="shared" ca="1" si="13"/>
        <v>19</v>
      </c>
      <c r="FW21" s="448" t="str">
        <f ca="1">GrpC!$B$5</f>
        <v>Serbia</v>
      </c>
      <c r="FX21" s="449">
        <f t="shared" ca="1" si="221"/>
        <v>5</v>
      </c>
      <c r="FY21" s="448" t="str">
        <f ca="1">GrpC!$D$5</f>
        <v>England</v>
      </c>
      <c r="FZ21" s="452"/>
      <c r="GA21" s="452"/>
      <c r="GB21" s="455"/>
      <c r="GC21" s="449" t="str">
        <f t="shared" ca="1" si="222"/>
        <v/>
      </c>
      <c r="GD21" s="449" t="str">
        <f ca="1">IF((GC21&lt;&gt;""),IF(OR($F21&lt;&gt;$G21,PrSettings!$M$4="●"),(($F21-$G21)=(FZ21-GA21))*1,0),"")</f>
        <v/>
      </c>
      <c r="GE21" s="449" t="str">
        <f t="shared" ca="1" si="223"/>
        <v/>
      </c>
      <c r="GF21" s="449" t="str">
        <f ca="1">IF(GC21&lt;&gt;"",IF(ABS($F21-$G21)&gt;=PrSettings!$M$7,(ABS($F21-$G21-FZ21+GA21)&lt;=1)*1,IF(AND(GC21,$F21=$G21,$F21&gt;=PrSettings!$M$6),(ABS(FZ21-$F21)&lt;=1)*1,IF(AND(ABS($F21-$G21-FZ21+GA21)&lt;=1,$F21+$G21&gt;=PrSettings!$M$8),(ABS(FZ21-$F21)&lt;=1)*(ABS(GA21-$G21)&lt;=1)*1,""))),"")</f>
        <v/>
      </c>
      <c r="GG21" s="456"/>
      <c r="GI21" s="447">
        <f t="shared" ca="1" si="14"/>
        <v>19</v>
      </c>
      <c r="GJ21" s="448" t="str">
        <f ca="1">GrpC!$B$5</f>
        <v>Serbia</v>
      </c>
      <c r="GK21" s="449">
        <f t="shared" ca="1" si="224"/>
        <v>5</v>
      </c>
      <c r="GL21" s="448" t="str">
        <f ca="1">GrpC!$D$5</f>
        <v>England</v>
      </c>
      <c r="GM21" s="452"/>
      <c r="GN21" s="452"/>
      <c r="GO21" s="455"/>
      <c r="GP21" s="449" t="str">
        <f t="shared" ca="1" si="225"/>
        <v/>
      </c>
      <c r="GQ21" s="449" t="str">
        <f ca="1">IF((GP21&lt;&gt;""),IF(OR($F21&lt;&gt;$G21,PrSettings!$M$4="●"),(($F21-$G21)=(GM21-GN21))*1,0),"")</f>
        <v/>
      </c>
      <c r="GR21" s="449" t="str">
        <f t="shared" ca="1" si="226"/>
        <v/>
      </c>
      <c r="GS21" s="449" t="str">
        <f ca="1">IF(GP21&lt;&gt;"",IF(ABS($F21-$G21)&gt;=PrSettings!$M$7,(ABS($F21-$G21-GM21+GN21)&lt;=1)*1,IF(AND(GP21,$F21=$G21,$F21&gt;=PrSettings!$M$6),(ABS(GM21-$F21)&lt;=1)*1,IF(AND(ABS($F21-$G21-GM21+GN21)&lt;=1,$F21+$G21&gt;=PrSettings!$M$8),(ABS(GM21-$F21)&lt;=1)*(ABS(GN21-$G21)&lt;=1)*1,""))),"")</f>
        <v/>
      </c>
      <c r="GT21" s="456"/>
      <c r="GV21" s="447">
        <f t="shared" ca="1" si="15"/>
        <v>19</v>
      </c>
      <c r="GW21" s="448" t="str">
        <f ca="1">GrpC!$B$5</f>
        <v>Serbia</v>
      </c>
      <c r="GX21" s="449">
        <f t="shared" ca="1" si="227"/>
        <v>5</v>
      </c>
      <c r="GY21" s="448" t="str">
        <f ca="1">GrpC!$D$5</f>
        <v>England</v>
      </c>
      <c r="GZ21" s="452"/>
      <c r="HA21" s="452"/>
      <c r="HB21" s="455"/>
      <c r="HC21" s="449" t="str">
        <f t="shared" ca="1" si="228"/>
        <v/>
      </c>
      <c r="HD21" s="449" t="str">
        <f ca="1">IF((HC21&lt;&gt;""),IF(OR($F21&lt;&gt;$G21,PrSettings!$M$4="●"),(($F21-$G21)=(GZ21-HA21))*1,0),"")</f>
        <v/>
      </c>
      <c r="HE21" s="449" t="str">
        <f t="shared" ca="1" si="229"/>
        <v/>
      </c>
      <c r="HF21" s="449" t="str">
        <f ca="1">IF(HC21&lt;&gt;"",IF(ABS($F21-$G21)&gt;=PrSettings!$M$7,(ABS($F21-$G21-GZ21+HA21)&lt;=1)*1,IF(AND(HC21,$F21=$G21,$F21&gt;=PrSettings!$M$6),(ABS(GZ21-$F21)&lt;=1)*1,IF(AND(ABS($F21-$G21-GZ21+HA21)&lt;=1,$F21+$G21&gt;=PrSettings!$M$8),(ABS(GZ21-$F21)&lt;=1)*(ABS(HA21-$G21)&lt;=1)*1,""))),"")</f>
        <v/>
      </c>
      <c r="HG21" s="456"/>
      <c r="HI21" s="447">
        <f t="shared" ca="1" si="16"/>
        <v>19</v>
      </c>
      <c r="HJ21" s="448" t="str">
        <f ca="1">GrpC!$B$5</f>
        <v>Serbia</v>
      </c>
      <c r="HK21" s="449">
        <f t="shared" ca="1" si="230"/>
        <v>5</v>
      </c>
      <c r="HL21" s="448" t="str">
        <f ca="1">GrpC!$D$5</f>
        <v>England</v>
      </c>
      <c r="HM21" s="452"/>
      <c r="HN21" s="452"/>
      <c r="HO21" s="455"/>
      <c r="HP21" s="449" t="str">
        <f t="shared" ca="1" si="231"/>
        <v/>
      </c>
      <c r="HQ21" s="449" t="str">
        <f ca="1">IF((HP21&lt;&gt;""),IF(OR($F21&lt;&gt;$G21,PrSettings!$M$4="●"),(($F21-$G21)=(HM21-HN21))*1,0),"")</f>
        <v/>
      </c>
      <c r="HR21" s="449" t="str">
        <f t="shared" ca="1" si="232"/>
        <v/>
      </c>
      <c r="HS21" s="449" t="str">
        <f ca="1">IF(HP21&lt;&gt;"",IF(ABS($F21-$G21)&gt;=PrSettings!$M$7,(ABS($F21-$G21-HM21+HN21)&lt;=1)*1,IF(AND(HP21,$F21=$G21,$F21&gt;=PrSettings!$M$6),(ABS(HM21-$F21)&lt;=1)*1,IF(AND(ABS($F21-$G21-HM21+HN21)&lt;=1,$F21+$G21&gt;=PrSettings!$M$8),(ABS(HM21-$F21)&lt;=1)*(ABS(HN21-$G21)&lt;=1)*1,""))),"")</f>
        <v/>
      </c>
      <c r="HT21" s="456"/>
      <c r="HV21" s="447">
        <f t="shared" ca="1" si="17"/>
        <v>19</v>
      </c>
      <c r="HW21" s="448" t="str">
        <f ca="1">GrpC!$B$5</f>
        <v>Serbia</v>
      </c>
      <c r="HX21" s="449">
        <f t="shared" ca="1" si="233"/>
        <v>5</v>
      </c>
      <c r="HY21" s="448" t="str">
        <f ca="1">GrpC!$D$5</f>
        <v>England</v>
      </c>
      <c r="HZ21" s="452"/>
      <c r="IA21" s="452"/>
      <c r="IB21" s="455"/>
      <c r="IC21" s="449" t="str">
        <f t="shared" ca="1" si="234"/>
        <v/>
      </c>
      <c r="ID21" s="449" t="str">
        <f ca="1">IF((IC21&lt;&gt;""),IF(OR($F21&lt;&gt;$G21,PrSettings!$M$4="●"),(($F21-$G21)=(HZ21-IA21))*1,0),"")</f>
        <v/>
      </c>
      <c r="IE21" s="449" t="str">
        <f t="shared" ca="1" si="235"/>
        <v/>
      </c>
      <c r="IF21" s="449" t="str">
        <f ca="1">IF(IC21&lt;&gt;"",IF(ABS($F21-$G21)&gt;=PrSettings!$M$7,(ABS($F21-$G21-HZ21+IA21)&lt;=1)*1,IF(AND(IC21,$F21=$G21,$F21&gt;=PrSettings!$M$6),(ABS(HZ21-$F21)&lt;=1)*1,IF(AND(ABS($F21-$G21-HZ21+IA21)&lt;=1,$F21+$G21&gt;=PrSettings!$M$8),(ABS(HZ21-$F21)&lt;=1)*(ABS(IA21-$G21)&lt;=1)*1,""))),"")</f>
        <v/>
      </c>
      <c r="IG21" s="456"/>
      <c r="II21" s="447">
        <f t="shared" ca="1" si="18"/>
        <v>19</v>
      </c>
      <c r="IJ21" s="448" t="str">
        <f ca="1">GrpC!$B$5</f>
        <v>Serbia</v>
      </c>
      <c r="IK21" s="449">
        <f t="shared" ca="1" si="236"/>
        <v>5</v>
      </c>
      <c r="IL21" s="448" t="str">
        <f ca="1">GrpC!$D$5</f>
        <v>England</v>
      </c>
      <c r="IM21" s="452"/>
      <c r="IN21" s="452"/>
      <c r="IO21" s="455"/>
      <c r="IP21" s="449" t="str">
        <f t="shared" ca="1" si="237"/>
        <v/>
      </c>
      <c r="IQ21" s="449" t="str">
        <f ca="1">IF((IP21&lt;&gt;""),IF(OR($F21&lt;&gt;$G21,PrSettings!$M$4="●"),(($F21-$G21)=(IM21-IN21))*1,0),"")</f>
        <v/>
      </c>
      <c r="IR21" s="449" t="str">
        <f t="shared" ca="1" si="238"/>
        <v/>
      </c>
      <c r="IS21" s="449" t="str">
        <f ca="1">IF(IP21&lt;&gt;"",IF(ABS($F21-$G21)&gt;=PrSettings!$M$7,(ABS($F21-$G21-IM21+IN21)&lt;=1)*1,IF(AND(IP21,$F21=$G21,$F21&gt;=PrSettings!$M$6),(ABS(IM21-$F21)&lt;=1)*1,IF(AND(ABS($F21-$G21-IM21+IN21)&lt;=1,$F21+$G21&gt;=PrSettings!$M$8),(ABS(IM21-$F21)&lt;=1)*(ABS(IN21-$G21)&lt;=1)*1,""))),"")</f>
        <v/>
      </c>
      <c r="IT21" s="456"/>
      <c r="IV21" s="447">
        <f t="shared" ca="1" si="19"/>
        <v>19</v>
      </c>
      <c r="IW21" s="448" t="str">
        <f ca="1">GrpC!$B$5</f>
        <v>Serbia</v>
      </c>
      <c r="IX21" s="449">
        <f t="shared" ca="1" si="239"/>
        <v>5</v>
      </c>
      <c r="IY21" s="448" t="str">
        <f ca="1">GrpC!$D$5</f>
        <v>England</v>
      </c>
      <c r="IZ21" s="452"/>
      <c r="JA21" s="452"/>
      <c r="JB21" s="455"/>
      <c r="JC21" s="449" t="str">
        <f t="shared" ca="1" si="240"/>
        <v/>
      </c>
      <c r="JD21" s="449" t="str">
        <f ca="1">IF((JC21&lt;&gt;""),IF(OR($F21&lt;&gt;$G21,PrSettings!$M$4="●"),(($F21-$G21)=(IZ21-JA21))*1,0),"")</f>
        <v/>
      </c>
      <c r="JE21" s="449" t="str">
        <f t="shared" ca="1" si="241"/>
        <v/>
      </c>
      <c r="JF21" s="449" t="str">
        <f ca="1">IF(JC21&lt;&gt;"",IF(ABS($F21-$G21)&gt;=PrSettings!$M$7,(ABS($F21-$G21-IZ21+JA21)&lt;=1)*1,IF(AND(JC21,$F21=$G21,$F21&gt;=PrSettings!$M$6),(ABS(IZ21-$F21)&lt;=1)*1,IF(AND(ABS($F21-$G21-IZ21+JA21)&lt;=1,$F21+$G21&gt;=PrSettings!$M$8),(ABS(IZ21-$F21)&lt;=1)*(ABS(JA21-$G21)&lt;=1)*1,""))),"")</f>
        <v/>
      </c>
      <c r="JG21" s="456"/>
      <c r="JI21" s="447">
        <f t="shared" ca="1" si="20"/>
        <v>19</v>
      </c>
      <c r="JJ21" s="448" t="str">
        <f ca="1">GrpC!$B$5</f>
        <v>Serbia</v>
      </c>
      <c r="JK21" s="449">
        <f t="shared" ca="1" si="242"/>
        <v>5</v>
      </c>
      <c r="JL21" s="448" t="str">
        <f ca="1">GrpC!$D$5</f>
        <v>England</v>
      </c>
      <c r="JM21" s="452"/>
      <c r="JN21" s="452"/>
      <c r="JO21" s="455"/>
      <c r="JP21" s="449" t="str">
        <f t="shared" ca="1" si="243"/>
        <v/>
      </c>
      <c r="JQ21" s="449" t="str">
        <f ca="1">IF((JP21&lt;&gt;""),IF(OR($F21&lt;&gt;$G21,PrSettings!$M$4="●"),(($F21-$G21)=(JM21-JN21))*1,0),"")</f>
        <v/>
      </c>
      <c r="JR21" s="449" t="str">
        <f t="shared" ca="1" si="244"/>
        <v/>
      </c>
      <c r="JS21" s="449" t="str">
        <f ca="1">IF(JP21&lt;&gt;"",IF(ABS($F21-$G21)&gt;=PrSettings!$M$7,(ABS($F21-$G21-JM21+JN21)&lt;=1)*1,IF(AND(JP21,$F21=$G21,$F21&gt;=PrSettings!$M$6),(ABS(JM21-$F21)&lt;=1)*1,IF(AND(ABS($F21-$G21-JM21+JN21)&lt;=1,$F21+$G21&gt;=PrSettings!$M$8),(ABS(JM21-$F21)&lt;=1)*(ABS(JN21-$G21)&lt;=1)*1,""))),"")</f>
        <v/>
      </c>
      <c r="JT21" s="456"/>
      <c r="JV21" s="447">
        <f t="shared" ca="1" si="21"/>
        <v>19</v>
      </c>
      <c r="JW21" s="448" t="str">
        <f ca="1">GrpC!$B$5</f>
        <v>Serbia</v>
      </c>
      <c r="JX21" s="449">
        <f t="shared" ca="1" si="245"/>
        <v>5</v>
      </c>
      <c r="JY21" s="448" t="str">
        <f ca="1">GrpC!$D$5</f>
        <v>England</v>
      </c>
      <c r="JZ21" s="452"/>
      <c r="KA21" s="452"/>
      <c r="KB21" s="455"/>
      <c r="KC21" s="449" t="str">
        <f t="shared" ca="1" si="246"/>
        <v/>
      </c>
      <c r="KD21" s="449" t="str">
        <f ca="1">IF((KC21&lt;&gt;""),IF(OR($F21&lt;&gt;$G21,PrSettings!$M$4="●"),(($F21-$G21)=(JZ21-KA21))*1,0),"")</f>
        <v/>
      </c>
      <c r="KE21" s="449" t="str">
        <f t="shared" ca="1" si="247"/>
        <v/>
      </c>
      <c r="KF21" s="449" t="str">
        <f ca="1">IF(KC21&lt;&gt;"",IF(ABS($F21-$G21)&gt;=PrSettings!$M$7,(ABS($F21-$G21-JZ21+KA21)&lt;=1)*1,IF(AND(KC21,$F21=$G21,$F21&gt;=PrSettings!$M$6),(ABS(JZ21-$F21)&lt;=1)*1,IF(AND(ABS($F21-$G21-JZ21+KA21)&lt;=1,$F21+$G21&gt;=PrSettings!$M$8),(ABS(JZ21-$F21)&lt;=1)*(ABS(KA21-$G21)&lt;=1)*1,""))),"")</f>
        <v/>
      </c>
      <c r="KG21" s="456"/>
      <c r="KI21" s="447">
        <f t="shared" ca="1" si="22"/>
        <v>19</v>
      </c>
      <c r="KJ21" s="448" t="str">
        <f ca="1">GrpC!$B$5</f>
        <v>Serbia</v>
      </c>
      <c r="KK21" s="449">
        <f t="shared" ca="1" si="248"/>
        <v>5</v>
      </c>
      <c r="KL21" s="448" t="str">
        <f ca="1">GrpC!$D$5</f>
        <v>England</v>
      </c>
      <c r="KM21" s="452"/>
      <c r="KN21" s="452"/>
      <c r="KO21" s="455"/>
      <c r="KP21" s="449" t="str">
        <f t="shared" ca="1" si="249"/>
        <v/>
      </c>
      <c r="KQ21" s="449" t="str">
        <f ca="1">IF((KP21&lt;&gt;""),IF(OR($F21&lt;&gt;$G21,PrSettings!$M$4="●"),(($F21-$G21)=(KM21-KN21))*1,0),"")</f>
        <v/>
      </c>
      <c r="KR21" s="449" t="str">
        <f t="shared" ca="1" si="250"/>
        <v/>
      </c>
      <c r="KS21" s="449" t="str">
        <f ca="1">IF(KP21&lt;&gt;"",IF(ABS($F21-$G21)&gt;=PrSettings!$M$7,(ABS($F21-$G21-KM21+KN21)&lt;=1)*1,IF(AND(KP21,$F21=$G21,$F21&gt;=PrSettings!$M$6),(ABS(KM21-$F21)&lt;=1)*1,IF(AND(ABS($F21-$G21-KM21+KN21)&lt;=1,$F21+$G21&gt;=PrSettings!$M$8),(ABS(KM21-$F21)&lt;=1)*(ABS(KN21-$G21)&lt;=1)*1,""))),"")</f>
        <v/>
      </c>
      <c r="KT21" s="456"/>
      <c r="KV21" s="447">
        <f t="shared" ca="1" si="23"/>
        <v>19</v>
      </c>
      <c r="KW21" s="448" t="str">
        <f ca="1">GrpC!$B$5</f>
        <v>Serbia</v>
      </c>
      <c r="KX21" s="449">
        <f t="shared" ca="1" si="251"/>
        <v>5</v>
      </c>
      <c r="KY21" s="448" t="str">
        <f ca="1">GrpC!$D$5</f>
        <v>England</v>
      </c>
      <c r="KZ21" s="452"/>
      <c r="LA21" s="452"/>
      <c r="LB21" s="455"/>
      <c r="LC21" s="449" t="str">
        <f t="shared" ca="1" si="252"/>
        <v/>
      </c>
      <c r="LD21" s="449" t="str">
        <f ca="1">IF((LC21&lt;&gt;""),IF(OR($F21&lt;&gt;$G21,PrSettings!$M$4="●"),(($F21-$G21)=(KZ21-LA21))*1,0),"")</f>
        <v/>
      </c>
      <c r="LE21" s="449" t="str">
        <f t="shared" ca="1" si="253"/>
        <v/>
      </c>
      <c r="LF21" s="449" t="str">
        <f ca="1">IF(LC21&lt;&gt;"",IF(ABS($F21-$G21)&gt;=PrSettings!$M$7,(ABS($F21-$G21-KZ21+LA21)&lt;=1)*1,IF(AND(LC21,$F21=$G21,$F21&gt;=PrSettings!$M$6),(ABS(KZ21-$F21)&lt;=1)*1,IF(AND(ABS($F21-$G21-KZ21+LA21)&lt;=1,$F21+$G21&gt;=PrSettings!$M$8),(ABS(KZ21-$F21)&lt;=1)*(ABS(LA21-$G21)&lt;=1)*1,""))),"")</f>
        <v/>
      </c>
      <c r="LG21" s="456"/>
      <c r="LI21" s="447">
        <f t="shared" ca="1" si="24"/>
        <v>19</v>
      </c>
      <c r="LJ21" s="448" t="str">
        <f ca="1">GrpC!$B$5</f>
        <v>Serbia</v>
      </c>
      <c r="LK21" s="449">
        <f t="shared" ca="1" si="254"/>
        <v>5</v>
      </c>
      <c r="LL21" s="448" t="str">
        <f ca="1">GrpC!$D$5</f>
        <v>England</v>
      </c>
      <c r="LM21" s="452"/>
      <c r="LN21" s="452"/>
      <c r="LO21" s="455"/>
      <c r="LP21" s="449" t="str">
        <f t="shared" ca="1" si="255"/>
        <v/>
      </c>
      <c r="LQ21" s="449" t="str">
        <f ca="1">IF((LP21&lt;&gt;""),IF(OR($F21&lt;&gt;$G21,PrSettings!$M$4="●"),(($F21-$G21)=(LM21-LN21))*1,0),"")</f>
        <v/>
      </c>
      <c r="LR21" s="449" t="str">
        <f t="shared" ca="1" si="256"/>
        <v/>
      </c>
      <c r="LS21" s="449" t="str">
        <f ca="1">IF(LP21&lt;&gt;"",IF(ABS($F21-$G21)&gt;=PrSettings!$M$7,(ABS($F21-$G21-LM21+LN21)&lt;=1)*1,IF(AND(LP21,$F21=$G21,$F21&gt;=PrSettings!$M$6),(ABS(LM21-$F21)&lt;=1)*1,IF(AND(ABS($F21-$G21-LM21+LN21)&lt;=1,$F21+$G21&gt;=PrSettings!$M$8),(ABS(LM21-$F21)&lt;=1)*(ABS(LN21-$G21)&lt;=1)*1,""))),"")</f>
        <v/>
      </c>
      <c r="LT21" s="456"/>
      <c r="LV21" s="447">
        <f t="shared" ca="1" si="25"/>
        <v>19</v>
      </c>
      <c r="LW21" s="448" t="str">
        <f ca="1">GrpC!$B$5</f>
        <v>Serbia</v>
      </c>
      <c r="LX21" s="449">
        <f t="shared" ca="1" si="257"/>
        <v>5</v>
      </c>
      <c r="LY21" s="448" t="str">
        <f ca="1">GrpC!$D$5</f>
        <v>England</v>
      </c>
      <c r="LZ21" s="452"/>
      <c r="MA21" s="452"/>
      <c r="MB21" s="455"/>
      <c r="MC21" s="449" t="str">
        <f t="shared" ca="1" si="258"/>
        <v/>
      </c>
      <c r="MD21" s="449" t="str">
        <f ca="1">IF((MC21&lt;&gt;""),IF(OR($F21&lt;&gt;$G21,PrSettings!$M$4="●"),(($F21-$G21)=(LZ21-MA21))*1,0),"")</f>
        <v/>
      </c>
      <c r="ME21" s="449" t="str">
        <f t="shared" ca="1" si="259"/>
        <v/>
      </c>
      <c r="MF21" s="449" t="str">
        <f ca="1">IF(MC21&lt;&gt;"",IF(ABS($F21-$G21)&gt;=PrSettings!$M$7,(ABS($F21-$G21-LZ21+MA21)&lt;=1)*1,IF(AND(MC21,$F21=$G21,$F21&gt;=PrSettings!$M$6),(ABS(LZ21-$F21)&lt;=1)*1,IF(AND(ABS($F21-$G21-LZ21+MA21)&lt;=1,$F21+$G21&gt;=PrSettings!$M$8),(ABS(LZ21-$F21)&lt;=1)*(ABS(MA21-$G21)&lt;=1)*1,""))),"")</f>
        <v/>
      </c>
      <c r="MG21" s="456"/>
    </row>
    <row r="22" spans="2:345" x14ac:dyDescent="0.25">
      <c r="B22" s="447">
        <f ca="1">INDEX(Groups!$C$7:$C$35,MATCH(C22,Groups!$D$7:$D$35,0))</f>
        <v>15</v>
      </c>
      <c r="C22" s="448" t="str">
        <f ca="1">GrpC!$B$6</f>
        <v>Slovenia</v>
      </c>
      <c r="D22" s="449">
        <f ca="1">INDEX(Groups!$C$7:$C$35,MATCH(E22,Groups!$D$7:$D$35,0))</f>
        <v>19</v>
      </c>
      <c r="E22" s="448" t="str">
        <f ca="1">GrpC!$D$6</f>
        <v>Serbia</v>
      </c>
      <c r="F22" s="450" t="str">
        <f ca="1">GrpC!$E$6</f>
        <v/>
      </c>
      <c r="G22" s="451" t="str">
        <f ca="1">GrpC!$G$6</f>
        <v/>
      </c>
      <c r="I22" s="447">
        <f t="shared" ca="1" si="0"/>
        <v>15</v>
      </c>
      <c r="J22" s="448" t="str">
        <f ca="1">GrpC!$B$6</f>
        <v>Slovenia</v>
      </c>
      <c r="K22" s="449">
        <f t="shared" ca="1" si="182"/>
        <v>19</v>
      </c>
      <c r="L22" s="448" t="str">
        <f ca="1">GrpC!$D$6</f>
        <v>Serbia</v>
      </c>
      <c r="M22" s="452"/>
      <c r="N22" s="452"/>
      <c r="O22" s="455"/>
      <c r="P22" s="449" t="str">
        <f t="shared" ca="1" si="183"/>
        <v/>
      </c>
      <c r="Q22" s="449" t="str">
        <f ca="1">IF((P22&lt;&gt;""),IF(OR($F22&lt;&gt;$G22,PrSettings!$M$4="●"),(($F22-$G22)=(M22-N22))*1,0),"")</f>
        <v/>
      </c>
      <c r="R22" s="449" t="str">
        <f t="shared" ca="1" si="184"/>
        <v/>
      </c>
      <c r="S22" s="449" t="str">
        <f ca="1">IF(P22&lt;&gt;"",IF(ABS($F22-$G22)&gt;=PrSettings!$M$7,(ABS($F22-$G22-M22+N22)&lt;=1)*1,IF(AND(P22,$F22=$G22,$F22&gt;=PrSettings!$M$6),(ABS(M22-$F22)&lt;=1)*1,IF(AND(ABS($F22-$G22-M22+N22)&lt;=1,$F22+$G22&gt;=PrSettings!$M$8),(ABS(M22-$F22)&lt;=1)*(ABS(N22-$G22)&lt;=1)*1,""))),"")</f>
        <v/>
      </c>
      <c r="T22" s="456"/>
      <c r="V22" s="447">
        <f t="shared" ca="1" si="1"/>
        <v>15</v>
      </c>
      <c r="W22" s="448" t="str">
        <f ca="1">GrpC!$B$6</f>
        <v>Slovenia</v>
      </c>
      <c r="X22" s="449">
        <f t="shared" ca="1" si="185"/>
        <v>19</v>
      </c>
      <c r="Y22" s="448" t="str">
        <f ca="1">GrpC!$D$6</f>
        <v>Serbia</v>
      </c>
      <c r="Z22" s="452"/>
      <c r="AA22" s="452"/>
      <c r="AB22" s="455"/>
      <c r="AC22" s="449" t="str">
        <f t="shared" ca="1" si="186"/>
        <v/>
      </c>
      <c r="AD22" s="449" t="str">
        <f ca="1">IF((AC22&lt;&gt;""),IF(OR($F22&lt;&gt;$G22,PrSettings!$M$4="●"),(($F22-$G22)=(Z22-AA22))*1,0),"")</f>
        <v/>
      </c>
      <c r="AE22" s="449" t="str">
        <f t="shared" ca="1" si="187"/>
        <v/>
      </c>
      <c r="AF22" s="449" t="str">
        <f ca="1">IF(AC22&lt;&gt;"",IF(ABS($F22-$G22)&gt;=PrSettings!$M$7,(ABS($F22-$G22-Z22+AA22)&lt;=1)*1,IF(AND(AC22,$F22=$G22,$F22&gt;=PrSettings!$M$6),(ABS(Z22-$F22)&lt;=1)*1,IF(AND(ABS($F22-$G22-Z22+AA22)&lt;=1,$F22+$G22&gt;=PrSettings!$M$8),(ABS(Z22-$F22)&lt;=1)*(ABS(AA22-$G22)&lt;=1)*1,""))),"")</f>
        <v/>
      </c>
      <c r="AG22" s="456"/>
      <c r="AI22" s="447">
        <f t="shared" ca="1" si="2"/>
        <v>15</v>
      </c>
      <c r="AJ22" s="448" t="str">
        <f ca="1">GrpC!$B$6</f>
        <v>Slovenia</v>
      </c>
      <c r="AK22" s="449">
        <f t="shared" ca="1" si="188"/>
        <v>19</v>
      </c>
      <c r="AL22" s="448" t="str">
        <f ca="1">GrpC!$D$6</f>
        <v>Serbia</v>
      </c>
      <c r="AM22" s="452"/>
      <c r="AN22" s="452"/>
      <c r="AO22" s="455"/>
      <c r="AP22" s="449" t="str">
        <f t="shared" ca="1" si="189"/>
        <v/>
      </c>
      <c r="AQ22" s="449" t="str">
        <f ca="1">IF((AP22&lt;&gt;""),IF(OR($F22&lt;&gt;$G22,PrSettings!$M$4="●"),(($F22-$G22)=(AM22-AN22))*1,0),"")</f>
        <v/>
      </c>
      <c r="AR22" s="449" t="str">
        <f t="shared" ca="1" si="190"/>
        <v/>
      </c>
      <c r="AS22" s="449" t="str">
        <f ca="1">IF(AP22&lt;&gt;"",IF(ABS($F22-$G22)&gt;=PrSettings!$M$7,(ABS($F22-$G22-AM22+AN22)&lt;=1)*1,IF(AND(AP22,$F22=$G22,$F22&gt;=PrSettings!$M$6),(ABS(AM22-$F22)&lt;=1)*1,IF(AND(ABS($F22-$G22-AM22+AN22)&lt;=1,$F22+$G22&gt;=PrSettings!$M$8),(ABS(AM22-$F22)&lt;=1)*(ABS(AN22-$G22)&lt;=1)*1,""))),"")</f>
        <v/>
      </c>
      <c r="AT22" s="456"/>
      <c r="AV22" s="447">
        <f t="shared" ca="1" si="3"/>
        <v>15</v>
      </c>
      <c r="AW22" s="448" t="str">
        <f ca="1">GrpC!$B$6</f>
        <v>Slovenia</v>
      </c>
      <c r="AX22" s="449">
        <f t="shared" ca="1" si="191"/>
        <v>19</v>
      </c>
      <c r="AY22" s="448" t="str">
        <f ca="1">GrpC!$D$6</f>
        <v>Serbia</v>
      </c>
      <c r="AZ22" s="452"/>
      <c r="BA22" s="452"/>
      <c r="BB22" s="455"/>
      <c r="BC22" s="449" t="str">
        <f t="shared" ca="1" si="192"/>
        <v/>
      </c>
      <c r="BD22" s="449" t="str">
        <f ca="1">IF((BC22&lt;&gt;""),IF(OR($F22&lt;&gt;$G22,PrSettings!$M$4="●"),(($F22-$G22)=(AZ22-BA22))*1,0),"")</f>
        <v/>
      </c>
      <c r="BE22" s="449" t="str">
        <f t="shared" ca="1" si="193"/>
        <v/>
      </c>
      <c r="BF22" s="449" t="str">
        <f ca="1">IF(BC22&lt;&gt;"",IF(ABS($F22-$G22)&gt;=PrSettings!$M$7,(ABS($F22-$G22-AZ22+BA22)&lt;=1)*1,IF(AND(BC22,$F22=$G22,$F22&gt;=PrSettings!$M$6),(ABS(AZ22-$F22)&lt;=1)*1,IF(AND(ABS($F22-$G22-AZ22+BA22)&lt;=1,$F22+$G22&gt;=PrSettings!$M$8),(ABS(AZ22-$F22)&lt;=1)*(ABS(BA22-$G22)&lt;=1)*1,""))),"")</f>
        <v/>
      </c>
      <c r="BG22" s="456"/>
      <c r="BI22" s="447">
        <f t="shared" ca="1" si="4"/>
        <v>15</v>
      </c>
      <c r="BJ22" s="448" t="str">
        <f ca="1">GrpC!$B$6</f>
        <v>Slovenia</v>
      </c>
      <c r="BK22" s="449">
        <f t="shared" ca="1" si="194"/>
        <v>19</v>
      </c>
      <c r="BL22" s="448" t="str">
        <f ca="1">GrpC!$D$6</f>
        <v>Serbia</v>
      </c>
      <c r="BM22" s="452"/>
      <c r="BN22" s="452"/>
      <c r="BO22" s="455"/>
      <c r="BP22" s="449" t="str">
        <f t="shared" ca="1" si="195"/>
        <v/>
      </c>
      <c r="BQ22" s="449" t="str">
        <f ca="1">IF((BP22&lt;&gt;""),IF(OR($F22&lt;&gt;$G22,PrSettings!$M$4="●"),(($F22-$G22)=(BM22-BN22))*1,0),"")</f>
        <v/>
      </c>
      <c r="BR22" s="449" t="str">
        <f t="shared" ca="1" si="196"/>
        <v/>
      </c>
      <c r="BS22" s="449" t="str">
        <f ca="1">IF(BP22&lt;&gt;"",IF(ABS($F22-$G22)&gt;=PrSettings!$M$7,(ABS($F22-$G22-BM22+BN22)&lt;=1)*1,IF(AND(BP22,$F22=$G22,$F22&gt;=PrSettings!$M$6),(ABS(BM22-$F22)&lt;=1)*1,IF(AND(ABS($F22-$G22-BM22+BN22)&lt;=1,$F22+$G22&gt;=PrSettings!$M$8),(ABS(BM22-$F22)&lt;=1)*(ABS(BN22-$G22)&lt;=1)*1,""))),"")</f>
        <v/>
      </c>
      <c r="BT22" s="456"/>
      <c r="BV22" s="447">
        <f t="shared" ca="1" si="5"/>
        <v>15</v>
      </c>
      <c r="BW22" s="448" t="str">
        <f ca="1">GrpC!$B$6</f>
        <v>Slovenia</v>
      </c>
      <c r="BX22" s="449">
        <f t="shared" ca="1" si="197"/>
        <v>19</v>
      </c>
      <c r="BY22" s="448" t="str">
        <f ca="1">GrpC!$D$6</f>
        <v>Serbia</v>
      </c>
      <c r="BZ22" s="452"/>
      <c r="CA22" s="452"/>
      <c r="CB22" s="455"/>
      <c r="CC22" s="449" t="str">
        <f t="shared" ca="1" si="198"/>
        <v/>
      </c>
      <c r="CD22" s="449" t="str">
        <f ca="1">IF((CC22&lt;&gt;""),IF(OR($F22&lt;&gt;$G22,PrSettings!$M$4="●"),(($F22-$G22)=(BZ22-CA22))*1,0),"")</f>
        <v/>
      </c>
      <c r="CE22" s="449" t="str">
        <f t="shared" ca="1" si="199"/>
        <v/>
      </c>
      <c r="CF22" s="449" t="str">
        <f ca="1">IF(CC22&lt;&gt;"",IF(ABS($F22-$G22)&gt;=PrSettings!$M$7,(ABS($F22-$G22-BZ22+CA22)&lt;=1)*1,IF(AND(CC22,$F22=$G22,$F22&gt;=PrSettings!$M$6),(ABS(BZ22-$F22)&lt;=1)*1,IF(AND(ABS($F22-$G22-BZ22+CA22)&lt;=1,$F22+$G22&gt;=PrSettings!$M$8),(ABS(BZ22-$F22)&lt;=1)*(ABS(CA22-$G22)&lt;=1)*1,""))),"")</f>
        <v/>
      </c>
      <c r="CG22" s="456"/>
      <c r="CI22" s="447">
        <f t="shared" ca="1" si="6"/>
        <v>15</v>
      </c>
      <c r="CJ22" s="448" t="str">
        <f ca="1">GrpC!$B$6</f>
        <v>Slovenia</v>
      </c>
      <c r="CK22" s="449">
        <f t="shared" ca="1" si="200"/>
        <v>19</v>
      </c>
      <c r="CL22" s="448" t="str">
        <f ca="1">GrpC!$D$6</f>
        <v>Serbia</v>
      </c>
      <c r="CM22" s="452"/>
      <c r="CN22" s="452"/>
      <c r="CO22" s="455"/>
      <c r="CP22" s="449" t="str">
        <f t="shared" ca="1" si="201"/>
        <v/>
      </c>
      <c r="CQ22" s="449" t="str">
        <f ca="1">IF((CP22&lt;&gt;""),IF(OR($F22&lt;&gt;$G22,PrSettings!$M$4="●"),(($F22-$G22)=(CM22-CN22))*1,0),"")</f>
        <v/>
      </c>
      <c r="CR22" s="449" t="str">
        <f t="shared" ca="1" si="202"/>
        <v/>
      </c>
      <c r="CS22" s="449" t="str">
        <f ca="1">IF(CP22&lt;&gt;"",IF(ABS($F22-$G22)&gt;=PrSettings!$M$7,(ABS($F22-$G22-CM22+CN22)&lt;=1)*1,IF(AND(CP22,$F22=$G22,$F22&gt;=PrSettings!$M$6),(ABS(CM22-$F22)&lt;=1)*1,IF(AND(ABS($F22-$G22-CM22+CN22)&lt;=1,$F22+$G22&gt;=PrSettings!$M$8),(ABS(CM22-$F22)&lt;=1)*(ABS(CN22-$G22)&lt;=1)*1,""))),"")</f>
        <v/>
      </c>
      <c r="CT22" s="456"/>
      <c r="CV22" s="447">
        <f t="shared" ca="1" si="7"/>
        <v>15</v>
      </c>
      <c r="CW22" s="448" t="str">
        <f ca="1">GrpC!$B$6</f>
        <v>Slovenia</v>
      </c>
      <c r="CX22" s="449">
        <f t="shared" ca="1" si="203"/>
        <v>19</v>
      </c>
      <c r="CY22" s="448" t="str">
        <f ca="1">GrpC!$D$6</f>
        <v>Serbia</v>
      </c>
      <c r="CZ22" s="452"/>
      <c r="DA22" s="452"/>
      <c r="DB22" s="455"/>
      <c r="DC22" s="449" t="str">
        <f t="shared" ca="1" si="204"/>
        <v/>
      </c>
      <c r="DD22" s="449" t="str">
        <f ca="1">IF((DC22&lt;&gt;""),IF(OR($F22&lt;&gt;$G22,PrSettings!$M$4="●"),(($F22-$G22)=(CZ22-DA22))*1,0),"")</f>
        <v/>
      </c>
      <c r="DE22" s="449" t="str">
        <f t="shared" ca="1" si="205"/>
        <v/>
      </c>
      <c r="DF22" s="449" t="str">
        <f ca="1">IF(DC22&lt;&gt;"",IF(ABS($F22-$G22)&gt;=PrSettings!$M$7,(ABS($F22-$G22-CZ22+DA22)&lt;=1)*1,IF(AND(DC22,$F22=$G22,$F22&gt;=PrSettings!$M$6),(ABS(CZ22-$F22)&lt;=1)*1,IF(AND(ABS($F22-$G22-CZ22+DA22)&lt;=1,$F22+$G22&gt;=PrSettings!$M$8),(ABS(CZ22-$F22)&lt;=1)*(ABS(DA22-$G22)&lt;=1)*1,""))),"")</f>
        <v/>
      </c>
      <c r="DG22" s="456"/>
      <c r="DI22" s="447">
        <f t="shared" ca="1" si="8"/>
        <v>15</v>
      </c>
      <c r="DJ22" s="448" t="str">
        <f ca="1">GrpC!$B$6</f>
        <v>Slovenia</v>
      </c>
      <c r="DK22" s="449">
        <f t="shared" ca="1" si="206"/>
        <v>19</v>
      </c>
      <c r="DL22" s="448" t="str">
        <f ca="1">GrpC!$D$6</f>
        <v>Serbia</v>
      </c>
      <c r="DM22" s="452"/>
      <c r="DN22" s="452"/>
      <c r="DO22" s="455"/>
      <c r="DP22" s="449" t="str">
        <f t="shared" ca="1" si="207"/>
        <v/>
      </c>
      <c r="DQ22" s="449" t="str">
        <f ca="1">IF((DP22&lt;&gt;""),IF(OR($F22&lt;&gt;$G22,PrSettings!$M$4="●"),(($F22-$G22)=(DM22-DN22))*1,0),"")</f>
        <v/>
      </c>
      <c r="DR22" s="449" t="str">
        <f t="shared" ca="1" si="208"/>
        <v/>
      </c>
      <c r="DS22" s="449" t="str">
        <f ca="1">IF(DP22&lt;&gt;"",IF(ABS($F22-$G22)&gt;=PrSettings!$M$7,(ABS($F22-$G22-DM22+DN22)&lt;=1)*1,IF(AND(DP22,$F22=$G22,$F22&gt;=PrSettings!$M$6),(ABS(DM22-$F22)&lt;=1)*1,IF(AND(ABS($F22-$G22-DM22+DN22)&lt;=1,$F22+$G22&gt;=PrSettings!$M$8),(ABS(DM22-$F22)&lt;=1)*(ABS(DN22-$G22)&lt;=1)*1,""))),"")</f>
        <v/>
      </c>
      <c r="DT22" s="456"/>
      <c r="DV22" s="447">
        <f t="shared" ca="1" si="9"/>
        <v>15</v>
      </c>
      <c r="DW22" s="448" t="str">
        <f ca="1">GrpC!$B$6</f>
        <v>Slovenia</v>
      </c>
      <c r="DX22" s="449">
        <f t="shared" ca="1" si="209"/>
        <v>19</v>
      </c>
      <c r="DY22" s="448" t="str">
        <f ca="1">GrpC!$D$6</f>
        <v>Serbia</v>
      </c>
      <c r="DZ22" s="452"/>
      <c r="EA22" s="452"/>
      <c r="EB22" s="455"/>
      <c r="EC22" s="449" t="str">
        <f t="shared" ca="1" si="210"/>
        <v/>
      </c>
      <c r="ED22" s="449" t="str">
        <f ca="1">IF((EC22&lt;&gt;""),IF(OR($F22&lt;&gt;$G22,PrSettings!$M$4="●"),(($F22-$G22)=(DZ22-EA22))*1,0),"")</f>
        <v/>
      </c>
      <c r="EE22" s="449" t="str">
        <f t="shared" ca="1" si="211"/>
        <v/>
      </c>
      <c r="EF22" s="449" t="str">
        <f ca="1">IF(EC22&lt;&gt;"",IF(ABS($F22-$G22)&gt;=PrSettings!$M$7,(ABS($F22-$G22-DZ22+EA22)&lt;=1)*1,IF(AND(EC22,$F22=$G22,$F22&gt;=PrSettings!$M$6),(ABS(DZ22-$F22)&lt;=1)*1,IF(AND(ABS($F22-$G22-DZ22+EA22)&lt;=1,$F22+$G22&gt;=PrSettings!$M$8),(ABS(DZ22-$F22)&lt;=1)*(ABS(EA22-$G22)&lt;=1)*1,""))),"")</f>
        <v/>
      </c>
      <c r="EG22" s="456"/>
      <c r="EI22" s="447">
        <f t="shared" ca="1" si="10"/>
        <v>15</v>
      </c>
      <c r="EJ22" s="448" t="str">
        <f ca="1">GrpC!$B$6</f>
        <v>Slovenia</v>
      </c>
      <c r="EK22" s="449">
        <f t="shared" ca="1" si="212"/>
        <v>19</v>
      </c>
      <c r="EL22" s="448" t="str">
        <f ca="1">GrpC!$D$6</f>
        <v>Serbia</v>
      </c>
      <c r="EM22" s="452"/>
      <c r="EN22" s="452"/>
      <c r="EO22" s="455"/>
      <c r="EP22" s="449" t="str">
        <f t="shared" ca="1" si="213"/>
        <v/>
      </c>
      <c r="EQ22" s="449" t="str">
        <f ca="1">IF((EP22&lt;&gt;""),IF(OR($F22&lt;&gt;$G22,PrSettings!$M$4="●"),(($F22-$G22)=(EM22-EN22))*1,0),"")</f>
        <v/>
      </c>
      <c r="ER22" s="449" t="str">
        <f t="shared" ca="1" si="214"/>
        <v/>
      </c>
      <c r="ES22" s="449" t="str">
        <f ca="1">IF(EP22&lt;&gt;"",IF(ABS($F22-$G22)&gt;=PrSettings!$M$7,(ABS($F22-$G22-EM22+EN22)&lt;=1)*1,IF(AND(EP22,$F22=$G22,$F22&gt;=PrSettings!$M$6),(ABS(EM22-$F22)&lt;=1)*1,IF(AND(ABS($F22-$G22-EM22+EN22)&lt;=1,$F22+$G22&gt;=PrSettings!$M$8),(ABS(EM22-$F22)&lt;=1)*(ABS(EN22-$G22)&lt;=1)*1,""))),"")</f>
        <v/>
      </c>
      <c r="ET22" s="456"/>
      <c r="EV22" s="447">
        <f t="shared" ca="1" si="11"/>
        <v>15</v>
      </c>
      <c r="EW22" s="448" t="str">
        <f ca="1">GrpC!$B$6</f>
        <v>Slovenia</v>
      </c>
      <c r="EX22" s="449">
        <f t="shared" ca="1" si="215"/>
        <v>19</v>
      </c>
      <c r="EY22" s="448" t="str">
        <f ca="1">GrpC!$D$6</f>
        <v>Serbia</v>
      </c>
      <c r="EZ22" s="452"/>
      <c r="FA22" s="452"/>
      <c r="FB22" s="455"/>
      <c r="FC22" s="449" t="str">
        <f t="shared" ca="1" si="216"/>
        <v/>
      </c>
      <c r="FD22" s="449" t="str">
        <f ca="1">IF((FC22&lt;&gt;""),IF(OR($F22&lt;&gt;$G22,PrSettings!$M$4="●"),(($F22-$G22)=(EZ22-FA22))*1,0),"")</f>
        <v/>
      </c>
      <c r="FE22" s="449" t="str">
        <f t="shared" ca="1" si="217"/>
        <v/>
      </c>
      <c r="FF22" s="449" t="str">
        <f ca="1">IF(FC22&lt;&gt;"",IF(ABS($F22-$G22)&gt;=PrSettings!$M$7,(ABS($F22-$G22-EZ22+FA22)&lt;=1)*1,IF(AND(FC22,$F22=$G22,$F22&gt;=PrSettings!$M$6),(ABS(EZ22-$F22)&lt;=1)*1,IF(AND(ABS($F22-$G22-EZ22+FA22)&lt;=1,$F22+$G22&gt;=PrSettings!$M$8),(ABS(EZ22-$F22)&lt;=1)*(ABS(FA22-$G22)&lt;=1)*1,""))),"")</f>
        <v/>
      </c>
      <c r="FG22" s="456"/>
      <c r="FI22" s="447">
        <f t="shared" ca="1" si="12"/>
        <v>15</v>
      </c>
      <c r="FJ22" s="448" t="str">
        <f ca="1">GrpC!$B$6</f>
        <v>Slovenia</v>
      </c>
      <c r="FK22" s="449">
        <f t="shared" ca="1" si="218"/>
        <v>19</v>
      </c>
      <c r="FL22" s="448" t="str">
        <f ca="1">GrpC!$D$6</f>
        <v>Serbia</v>
      </c>
      <c r="FM22" s="452"/>
      <c r="FN22" s="452"/>
      <c r="FO22" s="455"/>
      <c r="FP22" s="449" t="str">
        <f t="shared" ca="1" si="219"/>
        <v/>
      </c>
      <c r="FQ22" s="449" t="str">
        <f ca="1">IF((FP22&lt;&gt;""),IF(OR($F22&lt;&gt;$G22,PrSettings!$M$4="●"),(($F22-$G22)=(FM22-FN22))*1,0),"")</f>
        <v/>
      </c>
      <c r="FR22" s="449" t="str">
        <f t="shared" ca="1" si="220"/>
        <v/>
      </c>
      <c r="FS22" s="449" t="str">
        <f ca="1">IF(FP22&lt;&gt;"",IF(ABS($F22-$G22)&gt;=PrSettings!$M$7,(ABS($F22-$G22-FM22+FN22)&lt;=1)*1,IF(AND(FP22,$F22=$G22,$F22&gt;=PrSettings!$M$6),(ABS(FM22-$F22)&lt;=1)*1,IF(AND(ABS($F22-$G22-FM22+FN22)&lt;=1,$F22+$G22&gt;=PrSettings!$M$8),(ABS(FM22-$F22)&lt;=1)*(ABS(FN22-$G22)&lt;=1)*1,""))),"")</f>
        <v/>
      </c>
      <c r="FT22" s="456"/>
      <c r="FV22" s="447">
        <f t="shared" ca="1" si="13"/>
        <v>15</v>
      </c>
      <c r="FW22" s="448" t="str">
        <f ca="1">GrpC!$B$6</f>
        <v>Slovenia</v>
      </c>
      <c r="FX22" s="449">
        <f t="shared" ca="1" si="221"/>
        <v>19</v>
      </c>
      <c r="FY22" s="448" t="str">
        <f ca="1">GrpC!$D$6</f>
        <v>Serbia</v>
      </c>
      <c r="FZ22" s="452"/>
      <c r="GA22" s="452"/>
      <c r="GB22" s="455"/>
      <c r="GC22" s="449" t="str">
        <f t="shared" ca="1" si="222"/>
        <v/>
      </c>
      <c r="GD22" s="449" t="str">
        <f ca="1">IF((GC22&lt;&gt;""),IF(OR($F22&lt;&gt;$G22,PrSettings!$M$4="●"),(($F22-$G22)=(FZ22-GA22))*1,0),"")</f>
        <v/>
      </c>
      <c r="GE22" s="449" t="str">
        <f t="shared" ca="1" si="223"/>
        <v/>
      </c>
      <c r="GF22" s="449" t="str">
        <f ca="1">IF(GC22&lt;&gt;"",IF(ABS($F22-$G22)&gt;=PrSettings!$M$7,(ABS($F22-$G22-FZ22+GA22)&lt;=1)*1,IF(AND(GC22,$F22=$G22,$F22&gt;=PrSettings!$M$6),(ABS(FZ22-$F22)&lt;=1)*1,IF(AND(ABS($F22-$G22-FZ22+GA22)&lt;=1,$F22+$G22&gt;=PrSettings!$M$8),(ABS(FZ22-$F22)&lt;=1)*(ABS(GA22-$G22)&lt;=1)*1,""))),"")</f>
        <v/>
      </c>
      <c r="GG22" s="456"/>
      <c r="GI22" s="447">
        <f t="shared" ca="1" si="14"/>
        <v>15</v>
      </c>
      <c r="GJ22" s="448" t="str">
        <f ca="1">GrpC!$B$6</f>
        <v>Slovenia</v>
      </c>
      <c r="GK22" s="449">
        <f t="shared" ca="1" si="224"/>
        <v>19</v>
      </c>
      <c r="GL22" s="448" t="str">
        <f ca="1">GrpC!$D$6</f>
        <v>Serbia</v>
      </c>
      <c r="GM22" s="452"/>
      <c r="GN22" s="452"/>
      <c r="GO22" s="455"/>
      <c r="GP22" s="449" t="str">
        <f t="shared" ca="1" si="225"/>
        <v/>
      </c>
      <c r="GQ22" s="449" t="str">
        <f ca="1">IF((GP22&lt;&gt;""),IF(OR($F22&lt;&gt;$G22,PrSettings!$M$4="●"),(($F22-$G22)=(GM22-GN22))*1,0),"")</f>
        <v/>
      </c>
      <c r="GR22" s="449" t="str">
        <f t="shared" ca="1" si="226"/>
        <v/>
      </c>
      <c r="GS22" s="449" t="str">
        <f ca="1">IF(GP22&lt;&gt;"",IF(ABS($F22-$G22)&gt;=PrSettings!$M$7,(ABS($F22-$G22-GM22+GN22)&lt;=1)*1,IF(AND(GP22,$F22=$G22,$F22&gt;=PrSettings!$M$6),(ABS(GM22-$F22)&lt;=1)*1,IF(AND(ABS($F22-$G22-GM22+GN22)&lt;=1,$F22+$G22&gt;=PrSettings!$M$8),(ABS(GM22-$F22)&lt;=1)*(ABS(GN22-$G22)&lt;=1)*1,""))),"")</f>
        <v/>
      </c>
      <c r="GT22" s="456"/>
      <c r="GV22" s="447">
        <f t="shared" ca="1" si="15"/>
        <v>15</v>
      </c>
      <c r="GW22" s="448" t="str">
        <f ca="1">GrpC!$B$6</f>
        <v>Slovenia</v>
      </c>
      <c r="GX22" s="449">
        <f t="shared" ca="1" si="227"/>
        <v>19</v>
      </c>
      <c r="GY22" s="448" t="str">
        <f ca="1">GrpC!$D$6</f>
        <v>Serbia</v>
      </c>
      <c r="GZ22" s="452"/>
      <c r="HA22" s="452"/>
      <c r="HB22" s="455"/>
      <c r="HC22" s="449" t="str">
        <f t="shared" ca="1" si="228"/>
        <v/>
      </c>
      <c r="HD22" s="449" t="str">
        <f ca="1">IF((HC22&lt;&gt;""),IF(OR($F22&lt;&gt;$G22,PrSettings!$M$4="●"),(($F22-$G22)=(GZ22-HA22))*1,0),"")</f>
        <v/>
      </c>
      <c r="HE22" s="449" t="str">
        <f t="shared" ca="1" si="229"/>
        <v/>
      </c>
      <c r="HF22" s="449" t="str">
        <f ca="1">IF(HC22&lt;&gt;"",IF(ABS($F22-$G22)&gt;=PrSettings!$M$7,(ABS($F22-$G22-GZ22+HA22)&lt;=1)*1,IF(AND(HC22,$F22=$G22,$F22&gt;=PrSettings!$M$6),(ABS(GZ22-$F22)&lt;=1)*1,IF(AND(ABS($F22-$G22-GZ22+HA22)&lt;=1,$F22+$G22&gt;=PrSettings!$M$8),(ABS(GZ22-$F22)&lt;=1)*(ABS(HA22-$G22)&lt;=1)*1,""))),"")</f>
        <v/>
      </c>
      <c r="HG22" s="456"/>
      <c r="HI22" s="447">
        <f t="shared" ca="1" si="16"/>
        <v>15</v>
      </c>
      <c r="HJ22" s="448" t="str">
        <f ca="1">GrpC!$B$6</f>
        <v>Slovenia</v>
      </c>
      <c r="HK22" s="449">
        <f t="shared" ca="1" si="230"/>
        <v>19</v>
      </c>
      <c r="HL22" s="448" t="str">
        <f ca="1">GrpC!$D$6</f>
        <v>Serbia</v>
      </c>
      <c r="HM22" s="452"/>
      <c r="HN22" s="452"/>
      <c r="HO22" s="455"/>
      <c r="HP22" s="449" t="str">
        <f t="shared" ca="1" si="231"/>
        <v/>
      </c>
      <c r="HQ22" s="449" t="str">
        <f ca="1">IF((HP22&lt;&gt;""),IF(OR($F22&lt;&gt;$G22,PrSettings!$M$4="●"),(($F22-$G22)=(HM22-HN22))*1,0),"")</f>
        <v/>
      </c>
      <c r="HR22" s="449" t="str">
        <f t="shared" ca="1" si="232"/>
        <v/>
      </c>
      <c r="HS22" s="449" t="str">
        <f ca="1">IF(HP22&lt;&gt;"",IF(ABS($F22-$G22)&gt;=PrSettings!$M$7,(ABS($F22-$G22-HM22+HN22)&lt;=1)*1,IF(AND(HP22,$F22=$G22,$F22&gt;=PrSettings!$M$6),(ABS(HM22-$F22)&lt;=1)*1,IF(AND(ABS($F22-$G22-HM22+HN22)&lt;=1,$F22+$G22&gt;=PrSettings!$M$8),(ABS(HM22-$F22)&lt;=1)*(ABS(HN22-$G22)&lt;=1)*1,""))),"")</f>
        <v/>
      </c>
      <c r="HT22" s="456"/>
      <c r="HV22" s="447">
        <f t="shared" ca="1" si="17"/>
        <v>15</v>
      </c>
      <c r="HW22" s="448" t="str">
        <f ca="1">GrpC!$B$6</f>
        <v>Slovenia</v>
      </c>
      <c r="HX22" s="449">
        <f t="shared" ca="1" si="233"/>
        <v>19</v>
      </c>
      <c r="HY22" s="448" t="str">
        <f ca="1">GrpC!$D$6</f>
        <v>Serbia</v>
      </c>
      <c r="HZ22" s="452"/>
      <c r="IA22" s="452"/>
      <c r="IB22" s="455"/>
      <c r="IC22" s="449" t="str">
        <f t="shared" ca="1" si="234"/>
        <v/>
      </c>
      <c r="ID22" s="449" t="str">
        <f ca="1">IF((IC22&lt;&gt;""),IF(OR($F22&lt;&gt;$G22,PrSettings!$M$4="●"),(($F22-$G22)=(HZ22-IA22))*1,0),"")</f>
        <v/>
      </c>
      <c r="IE22" s="449" t="str">
        <f t="shared" ca="1" si="235"/>
        <v/>
      </c>
      <c r="IF22" s="449" t="str">
        <f ca="1">IF(IC22&lt;&gt;"",IF(ABS($F22-$G22)&gt;=PrSettings!$M$7,(ABS($F22-$G22-HZ22+IA22)&lt;=1)*1,IF(AND(IC22,$F22=$G22,$F22&gt;=PrSettings!$M$6),(ABS(HZ22-$F22)&lt;=1)*1,IF(AND(ABS($F22-$G22-HZ22+IA22)&lt;=1,$F22+$G22&gt;=PrSettings!$M$8),(ABS(HZ22-$F22)&lt;=1)*(ABS(IA22-$G22)&lt;=1)*1,""))),"")</f>
        <v/>
      </c>
      <c r="IG22" s="456"/>
      <c r="II22" s="447">
        <f t="shared" ca="1" si="18"/>
        <v>15</v>
      </c>
      <c r="IJ22" s="448" t="str">
        <f ca="1">GrpC!$B$6</f>
        <v>Slovenia</v>
      </c>
      <c r="IK22" s="449">
        <f t="shared" ca="1" si="236"/>
        <v>19</v>
      </c>
      <c r="IL22" s="448" t="str">
        <f ca="1">GrpC!$D$6</f>
        <v>Serbia</v>
      </c>
      <c r="IM22" s="452"/>
      <c r="IN22" s="452"/>
      <c r="IO22" s="455"/>
      <c r="IP22" s="449" t="str">
        <f t="shared" ca="1" si="237"/>
        <v/>
      </c>
      <c r="IQ22" s="449" t="str">
        <f ca="1">IF((IP22&lt;&gt;""),IF(OR($F22&lt;&gt;$G22,PrSettings!$M$4="●"),(($F22-$G22)=(IM22-IN22))*1,0),"")</f>
        <v/>
      </c>
      <c r="IR22" s="449" t="str">
        <f t="shared" ca="1" si="238"/>
        <v/>
      </c>
      <c r="IS22" s="449" t="str">
        <f ca="1">IF(IP22&lt;&gt;"",IF(ABS($F22-$G22)&gt;=PrSettings!$M$7,(ABS($F22-$G22-IM22+IN22)&lt;=1)*1,IF(AND(IP22,$F22=$G22,$F22&gt;=PrSettings!$M$6),(ABS(IM22-$F22)&lt;=1)*1,IF(AND(ABS($F22-$G22-IM22+IN22)&lt;=1,$F22+$G22&gt;=PrSettings!$M$8),(ABS(IM22-$F22)&lt;=1)*(ABS(IN22-$G22)&lt;=1)*1,""))),"")</f>
        <v/>
      </c>
      <c r="IT22" s="456"/>
      <c r="IV22" s="447">
        <f t="shared" ca="1" si="19"/>
        <v>15</v>
      </c>
      <c r="IW22" s="448" t="str">
        <f ca="1">GrpC!$B$6</f>
        <v>Slovenia</v>
      </c>
      <c r="IX22" s="449">
        <f t="shared" ca="1" si="239"/>
        <v>19</v>
      </c>
      <c r="IY22" s="448" t="str">
        <f ca="1">GrpC!$D$6</f>
        <v>Serbia</v>
      </c>
      <c r="IZ22" s="452"/>
      <c r="JA22" s="452"/>
      <c r="JB22" s="455"/>
      <c r="JC22" s="449" t="str">
        <f t="shared" ca="1" si="240"/>
        <v/>
      </c>
      <c r="JD22" s="449" t="str">
        <f ca="1">IF((JC22&lt;&gt;""),IF(OR($F22&lt;&gt;$G22,PrSettings!$M$4="●"),(($F22-$G22)=(IZ22-JA22))*1,0),"")</f>
        <v/>
      </c>
      <c r="JE22" s="449" t="str">
        <f t="shared" ca="1" si="241"/>
        <v/>
      </c>
      <c r="JF22" s="449" t="str">
        <f ca="1">IF(JC22&lt;&gt;"",IF(ABS($F22-$G22)&gt;=PrSettings!$M$7,(ABS($F22-$G22-IZ22+JA22)&lt;=1)*1,IF(AND(JC22,$F22=$G22,$F22&gt;=PrSettings!$M$6),(ABS(IZ22-$F22)&lt;=1)*1,IF(AND(ABS($F22-$G22-IZ22+JA22)&lt;=1,$F22+$G22&gt;=PrSettings!$M$8),(ABS(IZ22-$F22)&lt;=1)*(ABS(JA22-$G22)&lt;=1)*1,""))),"")</f>
        <v/>
      </c>
      <c r="JG22" s="456"/>
      <c r="JI22" s="447">
        <f t="shared" ca="1" si="20"/>
        <v>15</v>
      </c>
      <c r="JJ22" s="448" t="str">
        <f ca="1">GrpC!$B$6</f>
        <v>Slovenia</v>
      </c>
      <c r="JK22" s="449">
        <f t="shared" ca="1" si="242"/>
        <v>19</v>
      </c>
      <c r="JL22" s="448" t="str">
        <f ca="1">GrpC!$D$6</f>
        <v>Serbia</v>
      </c>
      <c r="JM22" s="452"/>
      <c r="JN22" s="452"/>
      <c r="JO22" s="455"/>
      <c r="JP22" s="449" t="str">
        <f t="shared" ca="1" si="243"/>
        <v/>
      </c>
      <c r="JQ22" s="449" t="str">
        <f ca="1">IF((JP22&lt;&gt;""),IF(OR($F22&lt;&gt;$G22,PrSettings!$M$4="●"),(($F22-$G22)=(JM22-JN22))*1,0),"")</f>
        <v/>
      </c>
      <c r="JR22" s="449" t="str">
        <f t="shared" ca="1" si="244"/>
        <v/>
      </c>
      <c r="JS22" s="449" t="str">
        <f ca="1">IF(JP22&lt;&gt;"",IF(ABS($F22-$G22)&gt;=PrSettings!$M$7,(ABS($F22-$G22-JM22+JN22)&lt;=1)*1,IF(AND(JP22,$F22=$G22,$F22&gt;=PrSettings!$M$6),(ABS(JM22-$F22)&lt;=1)*1,IF(AND(ABS($F22-$G22-JM22+JN22)&lt;=1,$F22+$G22&gt;=PrSettings!$M$8),(ABS(JM22-$F22)&lt;=1)*(ABS(JN22-$G22)&lt;=1)*1,""))),"")</f>
        <v/>
      </c>
      <c r="JT22" s="456"/>
      <c r="JV22" s="447">
        <f t="shared" ca="1" si="21"/>
        <v>15</v>
      </c>
      <c r="JW22" s="448" t="str">
        <f ca="1">GrpC!$B$6</f>
        <v>Slovenia</v>
      </c>
      <c r="JX22" s="449">
        <f t="shared" ca="1" si="245"/>
        <v>19</v>
      </c>
      <c r="JY22" s="448" t="str">
        <f ca="1">GrpC!$D$6</f>
        <v>Serbia</v>
      </c>
      <c r="JZ22" s="452"/>
      <c r="KA22" s="452"/>
      <c r="KB22" s="455"/>
      <c r="KC22" s="449" t="str">
        <f t="shared" ca="1" si="246"/>
        <v/>
      </c>
      <c r="KD22" s="449" t="str">
        <f ca="1">IF((KC22&lt;&gt;""),IF(OR($F22&lt;&gt;$G22,PrSettings!$M$4="●"),(($F22-$G22)=(JZ22-KA22))*1,0),"")</f>
        <v/>
      </c>
      <c r="KE22" s="449" t="str">
        <f t="shared" ca="1" si="247"/>
        <v/>
      </c>
      <c r="KF22" s="449" t="str">
        <f ca="1">IF(KC22&lt;&gt;"",IF(ABS($F22-$G22)&gt;=PrSettings!$M$7,(ABS($F22-$G22-JZ22+KA22)&lt;=1)*1,IF(AND(KC22,$F22=$G22,$F22&gt;=PrSettings!$M$6),(ABS(JZ22-$F22)&lt;=1)*1,IF(AND(ABS($F22-$G22-JZ22+KA22)&lt;=1,$F22+$G22&gt;=PrSettings!$M$8),(ABS(JZ22-$F22)&lt;=1)*(ABS(KA22-$G22)&lt;=1)*1,""))),"")</f>
        <v/>
      </c>
      <c r="KG22" s="456"/>
      <c r="KI22" s="447">
        <f t="shared" ca="1" si="22"/>
        <v>15</v>
      </c>
      <c r="KJ22" s="448" t="str">
        <f ca="1">GrpC!$B$6</f>
        <v>Slovenia</v>
      </c>
      <c r="KK22" s="449">
        <f t="shared" ca="1" si="248"/>
        <v>19</v>
      </c>
      <c r="KL22" s="448" t="str">
        <f ca="1">GrpC!$D$6</f>
        <v>Serbia</v>
      </c>
      <c r="KM22" s="452"/>
      <c r="KN22" s="452"/>
      <c r="KO22" s="455"/>
      <c r="KP22" s="449" t="str">
        <f t="shared" ca="1" si="249"/>
        <v/>
      </c>
      <c r="KQ22" s="449" t="str">
        <f ca="1">IF((KP22&lt;&gt;""),IF(OR($F22&lt;&gt;$G22,PrSettings!$M$4="●"),(($F22-$G22)=(KM22-KN22))*1,0),"")</f>
        <v/>
      </c>
      <c r="KR22" s="449" t="str">
        <f t="shared" ca="1" si="250"/>
        <v/>
      </c>
      <c r="KS22" s="449" t="str">
        <f ca="1">IF(KP22&lt;&gt;"",IF(ABS($F22-$G22)&gt;=PrSettings!$M$7,(ABS($F22-$G22-KM22+KN22)&lt;=1)*1,IF(AND(KP22,$F22=$G22,$F22&gt;=PrSettings!$M$6),(ABS(KM22-$F22)&lt;=1)*1,IF(AND(ABS($F22-$G22-KM22+KN22)&lt;=1,$F22+$G22&gt;=PrSettings!$M$8),(ABS(KM22-$F22)&lt;=1)*(ABS(KN22-$G22)&lt;=1)*1,""))),"")</f>
        <v/>
      </c>
      <c r="KT22" s="456"/>
      <c r="KV22" s="447">
        <f t="shared" ca="1" si="23"/>
        <v>15</v>
      </c>
      <c r="KW22" s="448" t="str">
        <f ca="1">GrpC!$B$6</f>
        <v>Slovenia</v>
      </c>
      <c r="KX22" s="449">
        <f t="shared" ca="1" si="251"/>
        <v>19</v>
      </c>
      <c r="KY22" s="448" t="str">
        <f ca="1">GrpC!$D$6</f>
        <v>Serbia</v>
      </c>
      <c r="KZ22" s="452"/>
      <c r="LA22" s="452"/>
      <c r="LB22" s="455"/>
      <c r="LC22" s="449" t="str">
        <f t="shared" ca="1" si="252"/>
        <v/>
      </c>
      <c r="LD22" s="449" t="str">
        <f ca="1">IF((LC22&lt;&gt;""),IF(OR($F22&lt;&gt;$G22,PrSettings!$M$4="●"),(($F22-$G22)=(KZ22-LA22))*1,0),"")</f>
        <v/>
      </c>
      <c r="LE22" s="449" t="str">
        <f t="shared" ca="1" si="253"/>
        <v/>
      </c>
      <c r="LF22" s="449" t="str">
        <f ca="1">IF(LC22&lt;&gt;"",IF(ABS($F22-$G22)&gt;=PrSettings!$M$7,(ABS($F22-$G22-KZ22+LA22)&lt;=1)*1,IF(AND(LC22,$F22=$G22,$F22&gt;=PrSettings!$M$6),(ABS(KZ22-$F22)&lt;=1)*1,IF(AND(ABS($F22-$G22-KZ22+LA22)&lt;=1,$F22+$G22&gt;=PrSettings!$M$8),(ABS(KZ22-$F22)&lt;=1)*(ABS(LA22-$G22)&lt;=1)*1,""))),"")</f>
        <v/>
      </c>
      <c r="LG22" s="456"/>
      <c r="LI22" s="447">
        <f t="shared" ca="1" si="24"/>
        <v>15</v>
      </c>
      <c r="LJ22" s="448" t="str">
        <f ca="1">GrpC!$B$6</f>
        <v>Slovenia</v>
      </c>
      <c r="LK22" s="449">
        <f t="shared" ca="1" si="254"/>
        <v>19</v>
      </c>
      <c r="LL22" s="448" t="str">
        <f ca="1">GrpC!$D$6</f>
        <v>Serbia</v>
      </c>
      <c r="LM22" s="452"/>
      <c r="LN22" s="452"/>
      <c r="LO22" s="455"/>
      <c r="LP22" s="449" t="str">
        <f t="shared" ca="1" si="255"/>
        <v/>
      </c>
      <c r="LQ22" s="449" t="str">
        <f ca="1">IF((LP22&lt;&gt;""),IF(OR($F22&lt;&gt;$G22,PrSettings!$M$4="●"),(($F22-$G22)=(LM22-LN22))*1,0),"")</f>
        <v/>
      </c>
      <c r="LR22" s="449" t="str">
        <f t="shared" ca="1" si="256"/>
        <v/>
      </c>
      <c r="LS22" s="449" t="str">
        <f ca="1">IF(LP22&lt;&gt;"",IF(ABS($F22-$G22)&gt;=PrSettings!$M$7,(ABS($F22-$G22-LM22+LN22)&lt;=1)*1,IF(AND(LP22,$F22=$G22,$F22&gt;=PrSettings!$M$6),(ABS(LM22-$F22)&lt;=1)*1,IF(AND(ABS($F22-$G22-LM22+LN22)&lt;=1,$F22+$G22&gt;=PrSettings!$M$8),(ABS(LM22-$F22)&lt;=1)*(ABS(LN22-$G22)&lt;=1)*1,""))),"")</f>
        <v/>
      </c>
      <c r="LT22" s="456"/>
      <c r="LV22" s="447">
        <f t="shared" ca="1" si="25"/>
        <v>15</v>
      </c>
      <c r="LW22" s="448" t="str">
        <f ca="1">GrpC!$B$6</f>
        <v>Slovenia</v>
      </c>
      <c r="LX22" s="449">
        <f t="shared" ca="1" si="257"/>
        <v>19</v>
      </c>
      <c r="LY22" s="448" t="str">
        <f ca="1">GrpC!$D$6</f>
        <v>Serbia</v>
      </c>
      <c r="LZ22" s="452"/>
      <c r="MA22" s="452"/>
      <c r="MB22" s="455"/>
      <c r="MC22" s="449" t="str">
        <f t="shared" ca="1" si="258"/>
        <v/>
      </c>
      <c r="MD22" s="449" t="str">
        <f ca="1">IF((MC22&lt;&gt;""),IF(OR($F22&lt;&gt;$G22,PrSettings!$M$4="●"),(($F22-$G22)=(LZ22-MA22))*1,0),"")</f>
        <v/>
      </c>
      <c r="ME22" s="449" t="str">
        <f t="shared" ca="1" si="259"/>
        <v/>
      </c>
      <c r="MF22" s="449" t="str">
        <f ca="1">IF(MC22&lt;&gt;"",IF(ABS($F22-$G22)&gt;=PrSettings!$M$7,(ABS($F22-$G22-LZ22+MA22)&lt;=1)*1,IF(AND(MC22,$F22=$G22,$F22&gt;=PrSettings!$M$6),(ABS(LZ22-$F22)&lt;=1)*1,IF(AND(ABS($F22-$G22-LZ22+MA22)&lt;=1,$F22+$G22&gt;=PrSettings!$M$8),(ABS(LZ22-$F22)&lt;=1)*(ABS(MA22-$G22)&lt;=1)*1,""))),"")</f>
        <v/>
      </c>
      <c r="MG22" s="456"/>
    </row>
    <row r="23" spans="2:345" x14ac:dyDescent="0.25">
      <c r="B23" s="447">
        <f ca="1">INDEX(Groups!$C$7:$C$35,MATCH(C23,Groups!$D$7:$D$35,0))</f>
        <v>9</v>
      </c>
      <c r="C23" s="448" t="str">
        <f ca="1">GrpC!$B$7</f>
        <v>Denmark</v>
      </c>
      <c r="D23" s="449">
        <f ca="1">INDEX(Groups!$C$7:$C$35,MATCH(E23,Groups!$D$7:$D$35,0))</f>
        <v>5</v>
      </c>
      <c r="E23" s="448" t="str">
        <f ca="1">GrpC!$D$7</f>
        <v>England</v>
      </c>
      <c r="F23" s="450" t="str">
        <f ca="1">GrpC!$E$7</f>
        <v/>
      </c>
      <c r="G23" s="451" t="str">
        <f ca="1">GrpC!$G$7</f>
        <v/>
      </c>
      <c r="I23" s="447">
        <f t="shared" ca="1" si="0"/>
        <v>9</v>
      </c>
      <c r="J23" s="448" t="str">
        <f ca="1">GrpC!$B$7</f>
        <v>Denmark</v>
      </c>
      <c r="K23" s="449">
        <f t="shared" ca="1" si="182"/>
        <v>5</v>
      </c>
      <c r="L23" s="448" t="str">
        <f ca="1">GrpC!$D$7</f>
        <v>England</v>
      </c>
      <c r="M23" s="452"/>
      <c r="N23" s="452"/>
      <c r="O23" s="455"/>
      <c r="P23" s="449" t="str">
        <f t="shared" ca="1" si="183"/>
        <v/>
      </c>
      <c r="Q23" s="449" t="str">
        <f ca="1">IF((P23&lt;&gt;""),IF(OR($F23&lt;&gt;$G23,PrSettings!$M$4="●"),(($F23-$G23)=(M23-N23))*1,0),"")</f>
        <v/>
      </c>
      <c r="R23" s="449" t="str">
        <f t="shared" ca="1" si="184"/>
        <v/>
      </c>
      <c r="S23" s="449" t="str">
        <f ca="1">IF(P23&lt;&gt;"",IF(ABS($F23-$G23)&gt;=PrSettings!$M$7,(ABS($F23-$G23-M23+N23)&lt;=1)*1,IF(AND(P23,$F23=$G23,$F23&gt;=PrSettings!$M$6),(ABS(M23-$F23)&lt;=1)*1,IF(AND(ABS($F23-$G23-M23+N23)&lt;=1,$F23+$G23&gt;=PrSettings!$M$8),(ABS(M23-$F23)&lt;=1)*(ABS(N23-$G23)&lt;=1)*1,""))),"")</f>
        <v/>
      </c>
      <c r="T23" s="456"/>
      <c r="V23" s="447">
        <f t="shared" ca="1" si="1"/>
        <v>9</v>
      </c>
      <c r="W23" s="448" t="str">
        <f ca="1">GrpC!$B$7</f>
        <v>Denmark</v>
      </c>
      <c r="X23" s="449">
        <f t="shared" ca="1" si="185"/>
        <v>5</v>
      </c>
      <c r="Y23" s="448" t="str">
        <f ca="1">GrpC!$D$7</f>
        <v>England</v>
      </c>
      <c r="Z23" s="452"/>
      <c r="AA23" s="452"/>
      <c r="AB23" s="455"/>
      <c r="AC23" s="449" t="str">
        <f t="shared" ca="1" si="186"/>
        <v/>
      </c>
      <c r="AD23" s="449" t="str">
        <f ca="1">IF((AC23&lt;&gt;""),IF(OR($F23&lt;&gt;$G23,PrSettings!$M$4="●"),(($F23-$G23)=(Z23-AA23))*1,0),"")</f>
        <v/>
      </c>
      <c r="AE23" s="449" t="str">
        <f t="shared" ca="1" si="187"/>
        <v/>
      </c>
      <c r="AF23" s="449" t="str">
        <f ca="1">IF(AC23&lt;&gt;"",IF(ABS($F23-$G23)&gt;=PrSettings!$M$7,(ABS($F23-$G23-Z23+AA23)&lt;=1)*1,IF(AND(AC23,$F23=$G23,$F23&gt;=PrSettings!$M$6),(ABS(Z23-$F23)&lt;=1)*1,IF(AND(ABS($F23-$G23-Z23+AA23)&lt;=1,$F23+$G23&gt;=PrSettings!$M$8),(ABS(Z23-$F23)&lt;=1)*(ABS(AA23-$G23)&lt;=1)*1,""))),"")</f>
        <v/>
      </c>
      <c r="AG23" s="456"/>
      <c r="AI23" s="447">
        <f t="shared" ca="1" si="2"/>
        <v>9</v>
      </c>
      <c r="AJ23" s="448" t="str">
        <f ca="1">GrpC!$B$7</f>
        <v>Denmark</v>
      </c>
      <c r="AK23" s="449">
        <f t="shared" ca="1" si="188"/>
        <v>5</v>
      </c>
      <c r="AL23" s="448" t="str">
        <f ca="1">GrpC!$D$7</f>
        <v>England</v>
      </c>
      <c r="AM23" s="452"/>
      <c r="AN23" s="452"/>
      <c r="AO23" s="455"/>
      <c r="AP23" s="449" t="str">
        <f t="shared" ca="1" si="189"/>
        <v/>
      </c>
      <c r="AQ23" s="449" t="str">
        <f ca="1">IF((AP23&lt;&gt;""),IF(OR($F23&lt;&gt;$G23,PrSettings!$M$4="●"),(($F23-$G23)=(AM23-AN23))*1,0),"")</f>
        <v/>
      </c>
      <c r="AR23" s="449" t="str">
        <f t="shared" ca="1" si="190"/>
        <v/>
      </c>
      <c r="AS23" s="449" t="str">
        <f ca="1">IF(AP23&lt;&gt;"",IF(ABS($F23-$G23)&gt;=PrSettings!$M$7,(ABS($F23-$G23-AM23+AN23)&lt;=1)*1,IF(AND(AP23,$F23=$G23,$F23&gt;=PrSettings!$M$6),(ABS(AM23-$F23)&lt;=1)*1,IF(AND(ABS($F23-$G23-AM23+AN23)&lt;=1,$F23+$G23&gt;=PrSettings!$M$8),(ABS(AM23-$F23)&lt;=1)*(ABS(AN23-$G23)&lt;=1)*1,""))),"")</f>
        <v/>
      </c>
      <c r="AT23" s="456"/>
      <c r="AV23" s="447">
        <f t="shared" ca="1" si="3"/>
        <v>9</v>
      </c>
      <c r="AW23" s="448" t="str">
        <f ca="1">GrpC!$B$7</f>
        <v>Denmark</v>
      </c>
      <c r="AX23" s="449">
        <f t="shared" ca="1" si="191"/>
        <v>5</v>
      </c>
      <c r="AY23" s="448" t="str">
        <f ca="1">GrpC!$D$7</f>
        <v>England</v>
      </c>
      <c r="AZ23" s="452"/>
      <c r="BA23" s="452"/>
      <c r="BB23" s="455"/>
      <c r="BC23" s="449" t="str">
        <f t="shared" ca="1" si="192"/>
        <v/>
      </c>
      <c r="BD23" s="449" t="str">
        <f ca="1">IF((BC23&lt;&gt;""),IF(OR($F23&lt;&gt;$G23,PrSettings!$M$4="●"),(($F23-$G23)=(AZ23-BA23))*1,0),"")</f>
        <v/>
      </c>
      <c r="BE23" s="449" t="str">
        <f t="shared" ca="1" si="193"/>
        <v/>
      </c>
      <c r="BF23" s="449" t="str">
        <f ca="1">IF(BC23&lt;&gt;"",IF(ABS($F23-$G23)&gt;=PrSettings!$M$7,(ABS($F23-$G23-AZ23+BA23)&lt;=1)*1,IF(AND(BC23,$F23=$G23,$F23&gt;=PrSettings!$M$6),(ABS(AZ23-$F23)&lt;=1)*1,IF(AND(ABS($F23-$G23-AZ23+BA23)&lt;=1,$F23+$G23&gt;=PrSettings!$M$8),(ABS(AZ23-$F23)&lt;=1)*(ABS(BA23-$G23)&lt;=1)*1,""))),"")</f>
        <v/>
      </c>
      <c r="BG23" s="456"/>
      <c r="BI23" s="447">
        <f t="shared" ca="1" si="4"/>
        <v>9</v>
      </c>
      <c r="BJ23" s="448" t="str">
        <f ca="1">GrpC!$B$7</f>
        <v>Denmark</v>
      </c>
      <c r="BK23" s="449">
        <f t="shared" ca="1" si="194"/>
        <v>5</v>
      </c>
      <c r="BL23" s="448" t="str">
        <f ca="1">GrpC!$D$7</f>
        <v>England</v>
      </c>
      <c r="BM23" s="452"/>
      <c r="BN23" s="452"/>
      <c r="BO23" s="455"/>
      <c r="BP23" s="449" t="str">
        <f t="shared" ca="1" si="195"/>
        <v/>
      </c>
      <c r="BQ23" s="449" t="str">
        <f ca="1">IF((BP23&lt;&gt;""),IF(OR($F23&lt;&gt;$G23,PrSettings!$M$4="●"),(($F23-$G23)=(BM23-BN23))*1,0),"")</f>
        <v/>
      </c>
      <c r="BR23" s="449" t="str">
        <f t="shared" ca="1" si="196"/>
        <v/>
      </c>
      <c r="BS23" s="449" t="str">
        <f ca="1">IF(BP23&lt;&gt;"",IF(ABS($F23-$G23)&gt;=PrSettings!$M$7,(ABS($F23-$G23-BM23+BN23)&lt;=1)*1,IF(AND(BP23,$F23=$G23,$F23&gt;=PrSettings!$M$6),(ABS(BM23-$F23)&lt;=1)*1,IF(AND(ABS($F23-$G23-BM23+BN23)&lt;=1,$F23+$G23&gt;=PrSettings!$M$8),(ABS(BM23-$F23)&lt;=1)*(ABS(BN23-$G23)&lt;=1)*1,""))),"")</f>
        <v/>
      </c>
      <c r="BT23" s="456"/>
      <c r="BV23" s="447">
        <f t="shared" ca="1" si="5"/>
        <v>9</v>
      </c>
      <c r="BW23" s="448" t="str">
        <f ca="1">GrpC!$B$7</f>
        <v>Denmark</v>
      </c>
      <c r="BX23" s="449">
        <f t="shared" ca="1" si="197"/>
        <v>5</v>
      </c>
      <c r="BY23" s="448" t="str">
        <f ca="1">GrpC!$D$7</f>
        <v>England</v>
      </c>
      <c r="BZ23" s="452"/>
      <c r="CA23" s="452"/>
      <c r="CB23" s="455"/>
      <c r="CC23" s="449" t="str">
        <f t="shared" ca="1" si="198"/>
        <v/>
      </c>
      <c r="CD23" s="449" t="str">
        <f ca="1">IF((CC23&lt;&gt;""),IF(OR($F23&lt;&gt;$G23,PrSettings!$M$4="●"),(($F23-$G23)=(BZ23-CA23))*1,0),"")</f>
        <v/>
      </c>
      <c r="CE23" s="449" t="str">
        <f t="shared" ca="1" si="199"/>
        <v/>
      </c>
      <c r="CF23" s="449" t="str">
        <f ca="1">IF(CC23&lt;&gt;"",IF(ABS($F23-$G23)&gt;=PrSettings!$M$7,(ABS($F23-$G23-BZ23+CA23)&lt;=1)*1,IF(AND(CC23,$F23=$G23,$F23&gt;=PrSettings!$M$6),(ABS(BZ23-$F23)&lt;=1)*1,IF(AND(ABS($F23-$G23-BZ23+CA23)&lt;=1,$F23+$G23&gt;=PrSettings!$M$8),(ABS(BZ23-$F23)&lt;=1)*(ABS(CA23-$G23)&lt;=1)*1,""))),"")</f>
        <v/>
      </c>
      <c r="CG23" s="456"/>
      <c r="CI23" s="447">
        <f t="shared" ca="1" si="6"/>
        <v>9</v>
      </c>
      <c r="CJ23" s="448" t="str">
        <f ca="1">GrpC!$B$7</f>
        <v>Denmark</v>
      </c>
      <c r="CK23" s="449">
        <f t="shared" ca="1" si="200"/>
        <v>5</v>
      </c>
      <c r="CL23" s="448" t="str">
        <f ca="1">GrpC!$D$7</f>
        <v>England</v>
      </c>
      <c r="CM23" s="452"/>
      <c r="CN23" s="452"/>
      <c r="CO23" s="455"/>
      <c r="CP23" s="449" t="str">
        <f t="shared" ca="1" si="201"/>
        <v/>
      </c>
      <c r="CQ23" s="449" t="str">
        <f ca="1">IF((CP23&lt;&gt;""),IF(OR($F23&lt;&gt;$G23,PrSettings!$M$4="●"),(($F23-$G23)=(CM23-CN23))*1,0),"")</f>
        <v/>
      </c>
      <c r="CR23" s="449" t="str">
        <f t="shared" ca="1" si="202"/>
        <v/>
      </c>
      <c r="CS23" s="449" t="str">
        <f ca="1">IF(CP23&lt;&gt;"",IF(ABS($F23-$G23)&gt;=PrSettings!$M$7,(ABS($F23-$G23-CM23+CN23)&lt;=1)*1,IF(AND(CP23,$F23=$G23,$F23&gt;=PrSettings!$M$6),(ABS(CM23-$F23)&lt;=1)*1,IF(AND(ABS($F23-$G23-CM23+CN23)&lt;=1,$F23+$G23&gt;=PrSettings!$M$8),(ABS(CM23-$F23)&lt;=1)*(ABS(CN23-$G23)&lt;=1)*1,""))),"")</f>
        <v/>
      </c>
      <c r="CT23" s="456"/>
      <c r="CV23" s="447">
        <f t="shared" ca="1" si="7"/>
        <v>9</v>
      </c>
      <c r="CW23" s="448" t="str">
        <f ca="1">GrpC!$B$7</f>
        <v>Denmark</v>
      </c>
      <c r="CX23" s="449">
        <f t="shared" ca="1" si="203"/>
        <v>5</v>
      </c>
      <c r="CY23" s="448" t="str">
        <f ca="1">GrpC!$D$7</f>
        <v>England</v>
      </c>
      <c r="CZ23" s="452"/>
      <c r="DA23" s="452"/>
      <c r="DB23" s="455"/>
      <c r="DC23" s="449" t="str">
        <f t="shared" ca="1" si="204"/>
        <v/>
      </c>
      <c r="DD23" s="449" t="str">
        <f ca="1">IF((DC23&lt;&gt;""),IF(OR($F23&lt;&gt;$G23,PrSettings!$M$4="●"),(($F23-$G23)=(CZ23-DA23))*1,0),"")</f>
        <v/>
      </c>
      <c r="DE23" s="449" t="str">
        <f t="shared" ca="1" si="205"/>
        <v/>
      </c>
      <c r="DF23" s="449" t="str">
        <f ca="1">IF(DC23&lt;&gt;"",IF(ABS($F23-$G23)&gt;=PrSettings!$M$7,(ABS($F23-$G23-CZ23+DA23)&lt;=1)*1,IF(AND(DC23,$F23=$G23,$F23&gt;=PrSettings!$M$6),(ABS(CZ23-$F23)&lt;=1)*1,IF(AND(ABS($F23-$G23-CZ23+DA23)&lt;=1,$F23+$G23&gt;=PrSettings!$M$8),(ABS(CZ23-$F23)&lt;=1)*(ABS(DA23-$G23)&lt;=1)*1,""))),"")</f>
        <v/>
      </c>
      <c r="DG23" s="456"/>
      <c r="DI23" s="447">
        <f t="shared" ca="1" si="8"/>
        <v>9</v>
      </c>
      <c r="DJ23" s="448" t="str">
        <f ca="1">GrpC!$B$7</f>
        <v>Denmark</v>
      </c>
      <c r="DK23" s="449">
        <f t="shared" ca="1" si="206"/>
        <v>5</v>
      </c>
      <c r="DL23" s="448" t="str">
        <f ca="1">GrpC!$D$7</f>
        <v>England</v>
      </c>
      <c r="DM23" s="452"/>
      <c r="DN23" s="452"/>
      <c r="DO23" s="455"/>
      <c r="DP23" s="449" t="str">
        <f t="shared" ca="1" si="207"/>
        <v/>
      </c>
      <c r="DQ23" s="449" t="str">
        <f ca="1">IF((DP23&lt;&gt;""),IF(OR($F23&lt;&gt;$G23,PrSettings!$M$4="●"),(($F23-$G23)=(DM23-DN23))*1,0),"")</f>
        <v/>
      </c>
      <c r="DR23" s="449" t="str">
        <f t="shared" ca="1" si="208"/>
        <v/>
      </c>
      <c r="DS23" s="449" t="str">
        <f ca="1">IF(DP23&lt;&gt;"",IF(ABS($F23-$G23)&gt;=PrSettings!$M$7,(ABS($F23-$G23-DM23+DN23)&lt;=1)*1,IF(AND(DP23,$F23=$G23,$F23&gt;=PrSettings!$M$6),(ABS(DM23-$F23)&lt;=1)*1,IF(AND(ABS($F23-$G23-DM23+DN23)&lt;=1,$F23+$G23&gt;=PrSettings!$M$8),(ABS(DM23-$F23)&lt;=1)*(ABS(DN23-$G23)&lt;=1)*1,""))),"")</f>
        <v/>
      </c>
      <c r="DT23" s="456"/>
      <c r="DV23" s="447">
        <f t="shared" ca="1" si="9"/>
        <v>9</v>
      </c>
      <c r="DW23" s="448" t="str">
        <f ca="1">GrpC!$B$7</f>
        <v>Denmark</v>
      </c>
      <c r="DX23" s="449">
        <f t="shared" ca="1" si="209"/>
        <v>5</v>
      </c>
      <c r="DY23" s="448" t="str">
        <f ca="1">GrpC!$D$7</f>
        <v>England</v>
      </c>
      <c r="DZ23" s="452"/>
      <c r="EA23" s="452"/>
      <c r="EB23" s="455"/>
      <c r="EC23" s="449" t="str">
        <f t="shared" ca="1" si="210"/>
        <v/>
      </c>
      <c r="ED23" s="449" t="str">
        <f ca="1">IF((EC23&lt;&gt;""),IF(OR($F23&lt;&gt;$G23,PrSettings!$M$4="●"),(($F23-$G23)=(DZ23-EA23))*1,0),"")</f>
        <v/>
      </c>
      <c r="EE23" s="449" t="str">
        <f t="shared" ca="1" si="211"/>
        <v/>
      </c>
      <c r="EF23" s="449" t="str">
        <f ca="1">IF(EC23&lt;&gt;"",IF(ABS($F23-$G23)&gt;=PrSettings!$M$7,(ABS($F23-$G23-DZ23+EA23)&lt;=1)*1,IF(AND(EC23,$F23=$G23,$F23&gt;=PrSettings!$M$6),(ABS(DZ23-$F23)&lt;=1)*1,IF(AND(ABS($F23-$G23-DZ23+EA23)&lt;=1,$F23+$G23&gt;=PrSettings!$M$8),(ABS(DZ23-$F23)&lt;=1)*(ABS(EA23-$G23)&lt;=1)*1,""))),"")</f>
        <v/>
      </c>
      <c r="EG23" s="456"/>
      <c r="EI23" s="447">
        <f t="shared" ca="1" si="10"/>
        <v>9</v>
      </c>
      <c r="EJ23" s="448" t="str">
        <f ca="1">GrpC!$B$7</f>
        <v>Denmark</v>
      </c>
      <c r="EK23" s="449">
        <f t="shared" ca="1" si="212"/>
        <v>5</v>
      </c>
      <c r="EL23" s="448" t="str">
        <f ca="1">GrpC!$D$7</f>
        <v>England</v>
      </c>
      <c r="EM23" s="452"/>
      <c r="EN23" s="452"/>
      <c r="EO23" s="455"/>
      <c r="EP23" s="449" t="str">
        <f t="shared" ca="1" si="213"/>
        <v/>
      </c>
      <c r="EQ23" s="449" t="str">
        <f ca="1">IF((EP23&lt;&gt;""),IF(OR($F23&lt;&gt;$G23,PrSettings!$M$4="●"),(($F23-$G23)=(EM23-EN23))*1,0),"")</f>
        <v/>
      </c>
      <c r="ER23" s="449" t="str">
        <f t="shared" ca="1" si="214"/>
        <v/>
      </c>
      <c r="ES23" s="449" t="str">
        <f ca="1">IF(EP23&lt;&gt;"",IF(ABS($F23-$G23)&gt;=PrSettings!$M$7,(ABS($F23-$G23-EM23+EN23)&lt;=1)*1,IF(AND(EP23,$F23=$G23,$F23&gt;=PrSettings!$M$6),(ABS(EM23-$F23)&lt;=1)*1,IF(AND(ABS($F23-$G23-EM23+EN23)&lt;=1,$F23+$G23&gt;=PrSettings!$M$8),(ABS(EM23-$F23)&lt;=1)*(ABS(EN23-$G23)&lt;=1)*1,""))),"")</f>
        <v/>
      </c>
      <c r="ET23" s="456"/>
      <c r="EV23" s="447">
        <f t="shared" ca="1" si="11"/>
        <v>9</v>
      </c>
      <c r="EW23" s="448" t="str">
        <f ca="1">GrpC!$B$7</f>
        <v>Denmark</v>
      </c>
      <c r="EX23" s="449">
        <f t="shared" ca="1" si="215"/>
        <v>5</v>
      </c>
      <c r="EY23" s="448" t="str">
        <f ca="1">GrpC!$D$7</f>
        <v>England</v>
      </c>
      <c r="EZ23" s="452"/>
      <c r="FA23" s="452"/>
      <c r="FB23" s="455"/>
      <c r="FC23" s="449" t="str">
        <f t="shared" ca="1" si="216"/>
        <v/>
      </c>
      <c r="FD23" s="449" t="str">
        <f ca="1">IF((FC23&lt;&gt;""),IF(OR($F23&lt;&gt;$G23,PrSettings!$M$4="●"),(($F23-$G23)=(EZ23-FA23))*1,0),"")</f>
        <v/>
      </c>
      <c r="FE23" s="449" t="str">
        <f t="shared" ca="1" si="217"/>
        <v/>
      </c>
      <c r="FF23" s="449" t="str">
        <f ca="1">IF(FC23&lt;&gt;"",IF(ABS($F23-$G23)&gt;=PrSettings!$M$7,(ABS($F23-$G23-EZ23+FA23)&lt;=1)*1,IF(AND(FC23,$F23=$G23,$F23&gt;=PrSettings!$M$6),(ABS(EZ23-$F23)&lt;=1)*1,IF(AND(ABS($F23-$G23-EZ23+FA23)&lt;=1,$F23+$G23&gt;=PrSettings!$M$8),(ABS(EZ23-$F23)&lt;=1)*(ABS(FA23-$G23)&lt;=1)*1,""))),"")</f>
        <v/>
      </c>
      <c r="FG23" s="456"/>
      <c r="FI23" s="447">
        <f t="shared" ca="1" si="12"/>
        <v>9</v>
      </c>
      <c r="FJ23" s="448" t="str">
        <f ca="1">GrpC!$B$7</f>
        <v>Denmark</v>
      </c>
      <c r="FK23" s="449">
        <f t="shared" ca="1" si="218"/>
        <v>5</v>
      </c>
      <c r="FL23" s="448" t="str">
        <f ca="1">GrpC!$D$7</f>
        <v>England</v>
      </c>
      <c r="FM23" s="452"/>
      <c r="FN23" s="452"/>
      <c r="FO23" s="455"/>
      <c r="FP23" s="449" t="str">
        <f t="shared" ca="1" si="219"/>
        <v/>
      </c>
      <c r="FQ23" s="449" t="str">
        <f ca="1">IF((FP23&lt;&gt;""),IF(OR($F23&lt;&gt;$G23,PrSettings!$M$4="●"),(($F23-$G23)=(FM23-FN23))*1,0),"")</f>
        <v/>
      </c>
      <c r="FR23" s="449" t="str">
        <f t="shared" ca="1" si="220"/>
        <v/>
      </c>
      <c r="FS23" s="449" t="str">
        <f ca="1">IF(FP23&lt;&gt;"",IF(ABS($F23-$G23)&gt;=PrSettings!$M$7,(ABS($F23-$G23-FM23+FN23)&lt;=1)*1,IF(AND(FP23,$F23=$G23,$F23&gt;=PrSettings!$M$6),(ABS(FM23-$F23)&lt;=1)*1,IF(AND(ABS($F23-$G23-FM23+FN23)&lt;=1,$F23+$G23&gt;=PrSettings!$M$8),(ABS(FM23-$F23)&lt;=1)*(ABS(FN23-$G23)&lt;=1)*1,""))),"")</f>
        <v/>
      </c>
      <c r="FT23" s="456"/>
      <c r="FV23" s="447">
        <f t="shared" ca="1" si="13"/>
        <v>9</v>
      </c>
      <c r="FW23" s="448" t="str">
        <f ca="1">GrpC!$B$7</f>
        <v>Denmark</v>
      </c>
      <c r="FX23" s="449">
        <f t="shared" ca="1" si="221"/>
        <v>5</v>
      </c>
      <c r="FY23" s="448" t="str">
        <f ca="1">GrpC!$D$7</f>
        <v>England</v>
      </c>
      <c r="FZ23" s="452"/>
      <c r="GA23" s="452"/>
      <c r="GB23" s="455"/>
      <c r="GC23" s="449" t="str">
        <f t="shared" ca="1" si="222"/>
        <v/>
      </c>
      <c r="GD23" s="449" t="str">
        <f ca="1">IF((GC23&lt;&gt;""),IF(OR($F23&lt;&gt;$G23,PrSettings!$M$4="●"),(($F23-$G23)=(FZ23-GA23))*1,0),"")</f>
        <v/>
      </c>
      <c r="GE23" s="449" t="str">
        <f t="shared" ca="1" si="223"/>
        <v/>
      </c>
      <c r="GF23" s="449" t="str">
        <f ca="1">IF(GC23&lt;&gt;"",IF(ABS($F23-$G23)&gt;=PrSettings!$M$7,(ABS($F23-$G23-FZ23+GA23)&lt;=1)*1,IF(AND(GC23,$F23=$G23,$F23&gt;=PrSettings!$M$6),(ABS(FZ23-$F23)&lt;=1)*1,IF(AND(ABS($F23-$G23-FZ23+GA23)&lt;=1,$F23+$G23&gt;=PrSettings!$M$8),(ABS(FZ23-$F23)&lt;=1)*(ABS(GA23-$G23)&lt;=1)*1,""))),"")</f>
        <v/>
      </c>
      <c r="GG23" s="456"/>
      <c r="GI23" s="447">
        <f t="shared" ca="1" si="14"/>
        <v>9</v>
      </c>
      <c r="GJ23" s="448" t="str">
        <f ca="1">GrpC!$B$7</f>
        <v>Denmark</v>
      </c>
      <c r="GK23" s="449">
        <f t="shared" ca="1" si="224"/>
        <v>5</v>
      </c>
      <c r="GL23" s="448" t="str">
        <f ca="1">GrpC!$D$7</f>
        <v>England</v>
      </c>
      <c r="GM23" s="452"/>
      <c r="GN23" s="452"/>
      <c r="GO23" s="455"/>
      <c r="GP23" s="449" t="str">
        <f t="shared" ca="1" si="225"/>
        <v/>
      </c>
      <c r="GQ23" s="449" t="str">
        <f ca="1">IF((GP23&lt;&gt;""),IF(OR($F23&lt;&gt;$G23,PrSettings!$M$4="●"),(($F23-$G23)=(GM23-GN23))*1,0),"")</f>
        <v/>
      </c>
      <c r="GR23" s="449" t="str">
        <f t="shared" ca="1" si="226"/>
        <v/>
      </c>
      <c r="GS23" s="449" t="str">
        <f ca="1">IF(GP23&lt;&gt;"",IF(ABS($F23-$G23)&gt;=PrSettings!$M$7,(ABS($F23-$G23-GM23+GN23)&lt;=1)*1,IF(AND(GP23,$F23=$G23,$F23&gt;=PrSettings!$M$6),(ABS(GM23-$F23)&lt;=1)*1,IF(AND(ABS($F23-$G23-GM23+GN23)&lt;=1,$F23+$G23&gt;=PrSettings!$M$8),(ABS(GM23-$F23)&lt;=1)*(ABS(GN23-$G23)&lt;=1)*1,""))),"")</f>
        <v/>
      </c>
      <c r="GT23" s="456"/>
      <c r="GV23" s="447">
        <f t="shared" ca="1" si="15"/>
        <v>9</v>
      </c>
      <c r="GW23" s="448" t="str">
        <f ca="1">GrpC!$B$7</f>
        <v>Denmark</v>
      </c>
      <c r="GX23" s="449">
        <f t="shared" ca="1" si="227"/>
        <v>5</v>
      </c>
      <c r="GY23" s="448" t="str">
        <f ca="1">GrpC!$D$7</f>
        <v>England</v>
      </c>
      <c r="GZ23" s="452"/>
      <c r="HA23" s="452"/>
      <c r="HB23" s="455"/>
      <c r="HC23" s="449" t="str">
        <f t="shared" ca="1" si="228"/>
        <v/>
      </c>
      <c r="HD23" s="449" t="str">
        <f ca="1">IF((HC23&lt;&gt;""),IF(OR($F23&lt;&gt;$G23,PrSettings!$M$4="●"),(($F23-$G23)=(GZ23-HA23))*1,0),"")</f>
        <v/>
      </c>
      <c r="HE23" s="449" t="str">
        <f t="shared" ca="1" si="229"/>
        <v/>
      </c>
      <c r="HF23" s="449" t="str">
        <f ca="1">IF(HC23&lt;&gt;"",IF(ABS($F23-$G23)&gt;=PrSettings!$M$7,(ABS($F23-$G23-GZ23+HA23)&lt;=1)*1,IF(AND(HC23,$F23=$G23,$F23&gt;=PrSettings!$M$6),(ABS(GZ23-$F23)&lt;=1)*1,IF(AND(ABS($F23-$G23-GZ23+HA23)&lt;=1,$F23+$G23&gt;=PrSettings!$M$8),(ABS(GZ23-$F23)&lt;=1)*(ABS(HA23-$G23)&lt;=1)*1,""))),"")</f>
        <v/>
      </c>
      <c r="HG23" s="456"/>
      <c r="HI23" s="447">
        <f t="shared" ca="1" si="16"/>
        <v>9</v>
      </c>
      <c r="HJ23" s="448" t="str">
        <f ca="1">GrpC!$B$7</f>
        <v>Denmark</v>
      </c>
      <c r="HK23" s="449">
        <f t="shared" ca="1" si="230"/>
        <v>5</v>
      </c>
      <c r="HL23" s="448" t="str">
        <f ca="1">GrpC!$D$7</f>
        <v>England</v>
      </c>
      <c r="HM23" s="452"/>
      <c r="HN23" s="452"/>
      <c r="HO23" s="455"/>
      <c r="HP23" s="449" t="str">
        <f t="shared" ca="1" si="231"/>
        <v/>
      </c>
      <c r="HQ23" s="449" t="str">
        <f ca="1">IF((HP23&lt;&gt;""),IF(OR($F23&lt;&gt;$G23,PrSettings!$M$4="●"),(($F23-$G23)=(HM23-HN23))*1,0),"")</f>
        <v/>
      </c>
      <c r="HR23" s="449" t="str">
        <f t="shared" ca="1" si="232"/>
        <v/>
      </c>
      <c r="HS23" s="449" t="str">
        <f ca="1">IF(HP23&lt;&gt;"",IF(ABS($F23-$G23)&gt;=PrSettings!$M$7,(ABS($F23-$G23-HM23+HN23)&lt;=1)*1,IF(AND(HP23,$F23=$G23,$F23&gt;=PrSettings!$M$6),(ABS(HM23-$F23)&lt;=1)*1,IF(AND(ABS($F23-$G23-HM23+HN23)&lt;=1,$F23+$G23&gt;=PrSettings!$M$8),(ABS(HM23-$F23)&lt;=1)*(ABS(HN23-$G23)&lt;=1)*1,""))),"")</f>
        <v/>
      </c>
      <c r="HT23" s="456"/>
      <c r="HV23" s="447">
        <f t="shared" ca="1" si="17"/>
        <v>9</v>
      </c>
      <c r="HW23" s="448" t="str">
        <f ca="1">GrpC!$B$7</f>
        <v>Denmark</v>
      </c>
      <c r="HX23" s="449">
        <f t="shared" ca="1" si="233"/>
        <v>5</v>
      </c>
      <c r="HY23" s="448" t="str">
        <f ca="1">GrpC!$D$7</f>
        <v>England</v>
      </c>
      <c r="HZ23" s="452"/>
      <c r="IA23" s="452"/>
      <c r="IB23" s="455"/>
      <c r="IC23" s="449" t="str">
        <f t="shared" ca="1" si="234"/>
        <v/>
      </c>
      <c r="ID23" s="449" t="str">
        <f ca="1">IF((IC23&lt;&gt;""),IF(OR($F23&lt;&gt;$G23,PrSettings!$M$4="●"),(($F23-$G23)=(HZ23-IA23))*1,0),"")</f>
        <v/>
      </c>
      <c r="IE23" s="449" t="str">
        <f t="shared" ca="1" si="235"/>
        <v/>
      </c>
      <c r="IF23" s="449" t="str">
        <f ca="1">IF(IC23&lt;&gt;"",IF(ABS($F23-$G23)&gt;=PrSettings!$M$7,(ABS($F23-$G23-HZ23+IA23)&lt;=1)*1,IF(AND(IC23,$F23=$G23,$F23&gt;=PrSettings!$M$6),(ABS(HZ23-$F23)&lt;=1)*1,IF(AND(ABS($F23-$G23-HZ23+IA23)&lt;=1,$F23+$G23&gt;=PrSettings!$M$8),(ABS(HZ23-$F23)&lt;=1)*(ABS(IA23-$G23)&lt;=1)*1,""))),"")</f>
        <v/>
      </c>
      <c r="IG23" s="456"/>
      <c r="II23" s="447">
        <f t="shared" ca="1" si="18"/>
        <v>9</v>
      </c>
      <c r="IJ23" s="448" t="str">
        <f ca="1">GrpC!$B$7</f>
        <v>Denmark</v>
      </c>
      <c r="IK23" s="449">
        <f t="shared" ca="1" si="236"/>
        <v>5</v>
      </c>
      <c r="IL23" s="448" t="str">
        <f ca="1">GrpC!$D$7</f>
        <v>England</v>
      </c>
      <c r="IM23" s="452"/>
      <c r="IN23" s="452"/>
      <c r="IO23" s="455"/>
      <c r="IP23" s="449" t="str">
        <f t="shared" ca="1" si="237"/>
        <v/>
      </c>
      <c r="IQ23" s="449" t="str">
        <f ca="1">IF((IP23&lt;&gt;""),IF(OR($F23&lt;&gt;$G23,PrSettings!$M$4="●"),(($F23-$G23)=(IM23-IN23))*1,0),"")</f>
        <v/>
      </c>
      <c r="IR23" s="449" t="str">
        <f t="shared" ca="1" si="238"/>
        <v/>
      </c>
      <c r="IS23" s="449" t="str">
        <f ca="1">IF(IP23&lt;&gt;"",IF(ABS($F23-$G23)&gt;=PrSettings!$M$7,(ABS($F23-$G23-IM23+IN23)&lt;=1)*1,IF(AND(IP23,$F23=$G23,$F23&gt;=PrSettings!$M$6),(ABS(IM23-$F23)&lt;=1)*1,IF(AND(ABS($F23-$G23-IM23+IN23)&lt;=1,$F23+$G23&gt;=PrSettings!$M$8),(ABS(IM23-$F23)&lt;=1)*(ABS(IN23-$G23)&lt;=1)*1,""))),"")</f>
        <v/>
      </c>
      <c r="IT23" s="456"/>
      <c r="IV23" s="447">
        <f t="shared" ca="1" si="19"/>
        <v>9</v>
      </c>
      <c r="IW23" s="448" t="str">
        <f ca="1">GrpC!$B$7</f>
        <v>Denmark</v>
      </c>
      <c r="IX23" s="449">
        <f t="shared" ca="1" si="239"/>
        <v>5</v>
      </c>
      <c r="IY23" s="448" t="str">
        <f ca="1">GrpC!$D$7</f>
        <v>England</v>
      </c>
      <c r="IZ23" s="452"/>
      <c r="JA23" s="452"/>
      <c r="JB23" s="455"/>
      <c r="JC23" s="449" t="str">
        <f t="shared" ca="1" si="240"/>
        <v/>
      </c>
      <c r="JD23" s="449" t="str">
        <f ca="1">IF((JC23&lt;&gt;""),IF(OR($F23&lt;&gt;$G23,PrSettings!$M$4="●"),(($F23-$G23)=(IZ23-JA23))*1,0),"")</f>
        <v/>
      </c>
      <c r="JE23" s="449" t="str">
        <f t="shared" ca="1" si="241"/>
        <v/>
      </c>
      <c r="JF23" s="449" t="str">
        <f ca="1">IF(JC23&lt;&gt;"",IF(ABS($F23-$G23)&gt;=PrSettings!$M$7,(ABS($F23-$G23-IZ23+JA23)&lt;=1)*1,IF(AND(JC23,$F23=$G23,$F23&gt;=PrSettings!$M$6),(ABS(IZ23-$F23)&lt;=1)*1,IF(AND(ABS($F23-$G23-IZ23+JA23)&lt;=1,$F23+$G23&gt;=PrSettings!$M$8),(ABS(IZ23-$F23)&lt;=1)*(ABS(JA23-$G23)&lt;=1)*1,""))),"")</f>
        <v/>
      </c>
      <c r="JG23" s="456"/>
      <c r="JI23" s="447">
        <f t="shared" ca="1" si="20"/>
        <v>9</v>
      </c>
      <c r="JJ23" s="448" t="str">
        <f ca="1">GrpC!$B$7</f>
        <v>Denmark</v>
      </c>
      <c r="JK23" s="449">
        <f t="shared" ca="1" si="242"/>
        <v>5</v>
      </c>
      <c r="JL23" s="448" t="str">
        <f ca="1">GrpC!$D$7</f>
        <v>England</v>
      </c>
      <c r="JM23" s="452"/>
      <c r="JN23" s="452"/>
      <c r="JO23" s="455"/>
      <c r="JP23" s="449" t="str">
        <f t="shared" ca="1" si="243"/>
        <v/>
      </c>
      <c r="JQ23" s="449" t="str">
        <f ca="1">IF((JP23&lt;&gt;""),IF(OR($F23&lt;&gt;$G23,PrSettings!$M$4="●"),(($F23-$G23)=(JM23-JN23))*1,0),"")</f>
        <v/>
      </c>
      <c r="JR23" s="449" t="str">
        <f t="shared" ca="1" si="244"/>
        <v/>
      </c>
      <c r="JS23" s="449" t="str">
        <f ca="1">IF(JP23&lt;&gt;"",IF(ABS($F23-$G23)&gt;=PrSettings!$M$7,(ABS($F23-$G23-JM23+JN23)&lt;=1)*1,IF(AND(JP23,$F23=$G23,$F23&gt;=PrSettings!$M$6),(ABS(JM23-$F23)&lt;=1)*1,IF(AND(ABS($F23-$G23-JM23+JN23)&lt;=1,$F23+$G23&gt;=PrSettings!$M$8),(ABS(JM23-$F23)&lt;=1)*(ABS(JN23-$G23)&lt;=1)*1,""))),"")</f>
        <v/>
      </c>
      <c r="JT23" s="456"/>
      <c r="JV23" s="447">
        <f t="shared" ca="1" si="21"/>
        <v>9</v>
      </c>
      <c r="JW23" s="448" t="str">
        <f ca="1">GrpC!$B$7</f>
        <v>Denmark</v>
      </c>
      <c r="JX23" s="449">
        <f t="shared" ca="1" si="245"/>
        <v>5</v>
      </c>
      <c r="JY23" s="448" t="str">
        <f ca="1">GrpC!$D$7</f>
        <v>England</v>
      </c>
      <c r="JZ23" s="452"/>
      <c r="KA23" s="452"/>
      <c r="KB23" s="455"/>
      <c r="KC23" s="449" t="str">
        <f t="shared" ca="1" si="246"/>
        <v/>
      </c>
      <c r="KD23" s="449" t="str">
        <f ca="1">IF((KC23&lt;&gt;""),IF(OR($F23&lt;&gt;$G23,PrSettings!$M$4="●"),(($F23-$G23)=(JZ23-KA23))*1,0),"")</f>
        <v/>
      </c>
      <c r="KE23" s="449" t="str">
        <f t="shared" ca="1" si="247"/>
        <v/>
      </c>
      <c r="KF23" s="449" t="str">
        <f ca="1">IF(KC23&lt;&gt;"",IF(ABS($F23-$G23)&gt;=PrSettings!$M$7,(ABS($F23-$G23-JZ23+KA23)&lt;=1)*1,IF(AND(KC23,$F23=$G23,$F23&gt;=PrSettings!$M$6),(ABS(JZ23-$F23)&lt;=1)*1,IF(AND(ABS($F23-$G23-JZ23+KA23)&lt;=1,$F23+$G23&gt;=PrSettings!$M$8),(ABS(JZ23-$F23)&lt;=1)*(ABS(KA23-$G23)&lt;=1)*1,""))),"")</f>
        <v/>
      </c>
      <c r="KG23" s="456"/>
      <c r="KI23" s="447">
        <f t="shared" ca="1" si="22"/>
        <v>9</v>
      </c>
      <c r="KJ23" s="448" t="str">
        <f ca="1">GrpC!$B$7</f>
        <v>Denmark</v>
      </c>
      <c r="KK23" s="449">
        <f t="shared" ca="1" si="248"/>
        <v>5</v>
      </c>
      <c r="KL23" s="448" t="str">
        <f ca="1">GrpC!$D$7</f>
        <v>England</v>
      </c>
      <c r="KM23" s="452"/>
      <c r="KN23" s="452"/>
      <c r="KO23" s="455"/>
      <c r="KP23" s="449" t="str">
        <f t="shared" ca="1" si="249"/>
        <v/>
      </c>
      <c r="KQ23" s="449" t="str">
        <f ca="1">IF((KP23&lt;&gt;""),IF(OR($F23&lt;&gt;$G23,PrSettings!$M$4="●"),(($F23-$G23)=(KM23-KN23))*1,0),"")</f>
        <v/>
      </c>
      <c r="KR23" s="449" t="str">
        <f t="shared" ca="1" si="250"/>
        <v/>
      </c>
      <c r="KS23" s="449" t="str">
        <f ca="1">IF(KP23&lt;&gt;"",IF(ABS($F23-$G23)&gt;=PrSettings!$M$7,(ABS($F23-$G23-KM23+KN23)&lt;=1)*1,IF(AND(KP23,$F23=$G23,$F23&gt;=PrSettings!$M$6),(ABS(KM23-$F23)&lt;=1)*1,IF(AND(ABS($F23-$G23-KM23+KN23)&lt;=1,$F23+$G23&gt;=PrSettings!$M$8),(ABS(KM23-$F23)&lt;=1)*(ABS(KN23-$G23)&lt;=1)*1,""))),"")</f>
        <v/>
      </c>
      <c r="KT23" s="456"/>
      <c r="KV23" s="447">
        <f t="shared" ca="1" si="23"/>
        <v>9</v>
      </c>
      <c r="KW23" s="448" t="str">
        <f ca="1">GrpC!$B$7</f>
        <v>Denmark</v>
      </c>
      <c r="KX23" s="449">
        <f t="shared" ca="1" si="251"/>
        <v>5</v>
      </c>
      <c r="KY23" s="448" t="str">
        <f ca="1">GrpC!$D$7</f>
        <v>England</v>
      </c>
      <c r="KZ23" s="452"/>
      <c r="LA23" s="452"/>
      <c r="LB23" s="455"/>
      <c r="LC23" s="449" t="str">
        <f t="shared" ca="1" si="252"/>
        <v/>
      </c>
      <c r="LD23" s="449" t="str">
        <f ca="1">IF((LC23&lt;&gt;""),IF(OR($F23&lt;&gt;$G23,PrSettings!$M$4="●"),(($F23-$G23)=(KZ23-LA23))*1,0),"")</f>
        <v/>
      </c>
      <c r="LE23" s="449" t="str">
        <f t="shared" ca="1" si="253"/>
        <v/>
      </c>
      <c r="LF23" s="449" t="str">
        <f ca="1">IF(LC23&lt;&gt;"",IF(ABS($F23-$G23)&gt;=PrSettings!$M$7,(ABS($F23-$G23-KZ23+LA23)&lt;=1)*1,IF(AND(LC23,$F23=$G23,$F23&gt;=PrSettings!$M$6),(ABS(KZ23-$F23)&lt;=1)*1,IF(AND(ABS($F23-$G23-KZ23+LA23)&lt;=1,$F23+$G23&gt;=PrSettings!$M$8),(ABS(KZ23-$F23)&lt;=1)*(ABS(LA23-$G23)&lt;=1)*1,""))),"")</f>
        <v/>
      </c>
      <c r="LG23" s="456"/>
      <c r="LI23" s="447">
        <f t="shared" ca="1" si="24"/>
        <v>9</v>
      </c>
      <c r="LJ23" s="448" t="str">
        <f ca="1">GrpC!$B$7</f>
        <v>Denmark</v>
      </c>
      <c r="LK23" s="449">
        <f t="shared" ca="1" si="254"/>
        <v>5</v>
      </c>
      <c r="LL23" s="448" t="str">
        <f ca="1">GrpC!$D$7</f>
        <v>England</v>
      </c>
      <c r="LM23" s="452"/>
      <c r="LN23" s="452"/>
      <c r="LO23" s="455"/>
      <c r="LP23" s="449" t="str">
        <f t="shared" ca="1" si="255"/>
        <v/>
      </c>
      <c r="LQ23" s="449" t="str">
        <f ca="1">IF((LP23&lt;&gt;""),IF(OR($F23&lt;&gt;$G23,PrSettings!$M$4="●"),(($F23-$G23)=(LM23-LN23))*1,0),"")</f>
        <v/>
      </c>
      <c r="LR23" s="449" t="str">
        <f t="shared" ca="1" si="256"/>
        <v/>
      </c>
      <c r="LS23" s="449" t="str">
        <f ca="1">IF(LP23&lt;&gt;"",IF(ABS($F23-$G23)&gt;=PrSettings!$M$7,(ABS($F23-$G23-LM23+LN23)&lt;=1)*1,IF(AND(LP23,$F23=$G23,$F23&gt;=PrSettings!$M$6),(ABS(LM23-$F23)&lt;=1)*1,IF(AND(ABS($F23-$G23-LM23+LN23)&lt;=1,$F23+$G23&gt;=PrSettings!$M$8),(ABS(LM23-$F23)&lt;=1)*(ABS(LN23-$G23)&lt;=1)*1,""))),"")</f>
        <v/>
      </c>
      <c r="LT23" s="456"/>
      <c r="LV23" s="447">
        <f t="shared" ca="1" si="25"/>
        <v>9</v>
      </c>
      <c r="LW23" s="448" t="str">
        <f ca="1">GrpC!$B$7</f>
        <v>Denmark</v>
      </c>
      <c r="LX23" s="449">
        <f t="shared" ca="1" si="257"/>
        <v>5</v>
      </c>
      <c r="LY23" s="448" t="str">
        <f ca="1">GrpC!$D$7</f>
        <v>England</v>
      </c>
      <c r="LZ23" s="452"/>
      <c r="MA23" s="452"/>
      <c r="MB23" s="455"/>
      <c r="MC23" s="449" t="str">
        <f t="shared" ca="1" si="258"/>
        <v/>
      </c>
      <c r="MD23" s="449" t="str">
        <f ca="1">IF((MC23&lt;&gt;""),IF(OR($F23&lt;&gt;$G23,PrSettings!$M$4="●"),(($F23-$G23)=(LZ23-MA23))*1,0),"")</f>
        <v/>
      </c>
      <c r="ME23" s="449" t="str">
        <f t="shared" ca="1" si="259"/>
        <v/>
      </c>
      <c r="MF23" s="449" t="str">
        <f ca="1">IF(MC23&lt;&gt;"",IF(ABS($F23-$G23)&gt;=PrSettings!$M$7,(ABS($F23-$G23-LZ23+MA23)&lt;=1)*1,IF(AND(MC23,$F23=$G23,$F23&gt;=PrSettings!$M$6),(ABS(LZ23-$F23)&lt;=1)*1,IF(AND(ABS($F23-$G23-LZ23+MA23)&lt;=1,$F23+$G23&gt;=PrSettings!$M$8),(ABS(LZ23-$F23)&lt;=1)*(ABS(MA23-$G23)&lt;=1)*1,""))),"")</f>
        <v/>
      </c>
      <c r="MG23" s="456"/>
    </row>
    <row r="24" spans="2:345" x14ac:dyDescent="0.25">
      <c r="B24" s="447">
        <f ca="1">INDEX(Groups!$C$7:$C$35,MATCH(C24,Groups!$D$7:$D$35,0))</f>
        <v>5</v>
      </c>
      <c r="C24" s="448" t="str">
        <f ca="1">GrpC!$B$8</f>
        <v>England</v>
      </c>
      <c r="D24" s="449">
        <f ca="1">INDEX(Groups!$C$7:$C$35,MATCH(E24,Groups!$D$7:$D$35,0))</f>
        <v>15</v>
      </c>
      <c r="E24" s="448" t="str">
        <f ca="1">GrpC!$D$8</f>
        <v>Slovenia</v>
      </c>
      <c r="F24" s="450" t="str">
        <f ca="1">GrpC!$E$8</f>
        <v/>
      </c>
      <c r="G24" s="451" t="str">
        <f ca="1">GrpC!$G$8</f>
        <v/>
      </c>
      <c r="I24" s="447">
        <f t="shared" ca="1" si="0"/>
        <v>5</v>
      </c>
      <c r="J24" s="448" t="str">
        <f ca="1">GrpC!$B$8</f>
        <v>England</v>
      </c>
      <c r="K24" s="449">
        <f t="shared" ca="1" si="182"/>
        <v>15</v>
      </c>
      <c r="L24" s="448" t="str">
        <f ca="1">GrpC!$D$8</f>
        <v>Slovenia</v>
      </c>
      <c r="M24" s="452"/>
      <c r="N24" s="452"/>
      <c r="O24" s="455"/>
      <c r="P24" s="449" t="str">
        <f t="shared" ca="1" si="183"/>
        <v/>
      </c>
      <c r="Q24" s="449" t="str">
        <f ca="1">IF((P24&lt;&gt;""),IF(OR($F24&lt;&gt;$G24,PrSettings!$M$4="●"),(($F24-$G24)=(M24-N24))*1,0),"")</f>
        <v/>
      </c>
      <c r="R24" s="449" t="str">
        <f t="shared" ca="1" si="184"/>
        <v/>
      </c>
      <c r="S24" s="449" t="str">
        <f ca="1">IF(P24&lt;&gt;"",IF(ABS($F24-$G24)&gt;=PrSettings!$M$7,(ABS($F24-$G24-M24+N24)&lt;=1)*1,IF(AND(P24,$F24=$G24,$F24&gt;=PrSettings!$M$6),(ABS(M24-$F24)&lt;=1)*1,IF(AND(ABS($F24-$G24-M24+N24)&lt;=1,$F24+$G24&gt;=PrSettings!$M$8),(ABS(M24-$F24)&lt;=1)*(ABS(N24-$G24)&lt;=1)*1,""))),"")</f>
        <v/>
      </c>
      <c r="T24" s="456"/>
      <c r="V24" s="447">
        <f t="shared" ca="1" si="1"/>
        <v>5</v>
      </c>
      <c r="W24" s="448" t="str">
        <f ca="1">GrpC!$B$8</f>
        <v>England</v>
      </c>
      <c r="X24" s="449">
        <f t="shared" ca="1" si="185"/>
        <v>15</v>
      </c>
      <c r="Y24" s="448" t="str">
        <f ca="1">GrpC!$D$8</f>
        <v>Slovenia</v>
      </c>
      <c r="Z24" s="452"/>
      <c r="AA24" s="452"/>
      <c r="AB24" s="455"/>
      <c r="AC24" s="449" t="str">
        <f t="shared" ca="1" si="186"/>
        <v/>
      </c>
      <c r="AD24" s="449" t="str">
        <f ca="1">IF((AC24&lt;&gt;""),IF(OR($F24&lt;&gt;$G24,PrSettings!$M$4="●"),(($F24-$G24)=(Z24-AA24))*1,0),"")</f>
        <v/>
      </c>
      <c r="AE24" s="449" t="str">
        <f t="shared" ca="1" si="187"/>
        <v/>
      </c>
      <c r="AF24" s="449" t="str">
        <f ca="1">IF(AC24&lt;&gt;"",IF(ABS($F24-$G24)&gt;=PrSettings!$M$7,(ABS($F24-$G24-Z24+AA24)&lt;=1)*1,IF(AND(AC24,$F24=$G24,$F24&gt;=PrSettings!$M$6),(ABS(Z24-$F24)&lt;=1)*1,IF(AND(ABS($F24-$G24-Z24+AA24)&lt;=1,$F24+$G24&gt;=PrSettings!$M$8),(ABS(Z24-$F24)&lt;=1)*(ABS(AA24-$G24)&lt;=1)*1,""))),"")</f>
        <v/>
      </c>
      <c r="AG24" s="456"/>
      <c r="AI24" s="447">
        <f t="shared" ca="1" si="2"/>
        <v>5</v>
      </c>
      <c r="AJ24" s="448" t="str">
        <f ca="1">GrpC!$B$8</f>
        <v>England</v>
      </c>
      <c r="AK24" s="449">
        <f t="shared" ca="1" si="188"/>
        <v>15</v>
      </c>
      <c r="AL24" s="448" t="str">
        <f ca="1">GrpC!$D$8</f>
        <v>Slovenia</v>
      </c>
      <c r="AM24" s="452"/>
      <c r="AN24" s="452"/>
      <c r="AO24" s="455"/>
      <c r="AP24" s="449" t="str">
        <f t="shared" ca="1" si="189"/>
        <v/>
      </c>
      <c r="AQ24" s="449" t="str">
        <f ca="1">IF((AP24&lt;&gt;""),IF(OR($F24&lt;&gt;$G24,PrSettings!$M$4="●"),(($F24-$G24)=(AM24-AN24))*1,0),"")</f>
        <v/>
      </c>
      <c r="AR24" s="449" t="str">
        <f t="shared" ca="1" si="190"/>
        <v/>
      </c>
      <c r="AS24" s="449" t="str">
        <f ca="1">IF(AP24&lt;&gt;"",IF(ABS($F24-$G24)&gt;=PrSettings!$M$7,(ABS($F24-$G24-AM24+AN24)&lt;=1)*1,IF(AND(AP24,$F24=$G24,$F24&gt;=PrSettings!$M$6),(ABS(AM24-$F24)&lt;=1)*1,IF(AND(ABS($F24-$G24-AM24+AN24)&lt;=1,$F24+$G24&gt;=PrSettings!$M$8),(ABS(AM24-$F24)&lt;=1)*(ABS(AN24-$G24)&lt;=1)*1,""))),"")</f>
        <v/>
      </c>
      <c r="AT24" s="456"/>
      <c r="AV24" s="447">
        <f t="shared" ca="1" si="3"/>
        <v>5</v>
      </c>
      <c r="AW24" s="448" t="str">
        <f ca="1">GrpC!$B$8</f>
        <v>England</v>
      </c>
      <c r="AX24" s="449">
        <f t="shared" ca="1" si="191"/>
        <v>15</v>
      </c>
      <c r="AY24" s="448" t="str">
        <f ca="1">GrpC!$D$8</f>
        <v>Slovenia</v>
      </c>
      <c r="AZ24" s="452"/>
      <c r="BA24" s="452"/>
      <c r="BB24" s="455"/>
      <c r="BC24" s="449" t="str">
        <f t="shared" ca="1" si="192"/>
        <v/>
      </c>
      <c r="BD24" s="449" t="str">
        <f ca="1">IF((BC24&lt;&gt;""),IF(OR($F24&lt;&gt;$G24,PrSettings!$M$4="●"),(($F24-$G24)=(AZ24-BA24))*1,0),"")</f>
        <v/>
      </c>
      <c r="BE24" s="449" t="str">
        <f t="shared" ca="1" si="193"/>
        <v/>
      </c>
      <c r="BF24" s="449" t="str">
        <f ca="1">IF(BC24&lt;&gt;"",IF(ABS($F24-$G24)&gt;=PrSettings!$M$7,(ABS($F24-$G24-AZ24+BA24)&lt;=1)*1,IF(AND(BC24,$F24=$G24,$F24&gt;=PrSettings!$M$6),(ABS(AZ24-$F24)&lt;=1)*1,IF(AND(ABS($F24-$G24-AZ24+BA24)&lt;=1,$F24+$G24&gt;=PrSettings!$M$8),(ABS(AZ24-$F24)&lt;=1)*(ABS(BA24-$G24)&lt;=1)*1,""))),"")</f>
        <v/>
      </c>
      <c r="BG24" s="456"/>
      <c r="BI24" s="447">
        <f t="shared" ca="1" si="4"/>
        <v>5</v>
      </c>
      <c r="BJ24" s="448" t="str">
        <f ca="1">GrpC!$B$8</f>
        <v>England</v>
      </c>
      <c r="BK24" s="449">
        <f t="shared" ca="1" si="194"/>
        <v>15</v>
      </c>
      <c r="BL24" s="448" t="str">
        <f ca="1">GrpC!$D$8</f>
        <v>Slovenia</v>
      </c>
      <c r="BM24" s="452"/>
      <c r="BN24" s="452"/>
      <c r="BO24" s="455"/>
      <c r="BP24" s="449" t="str">
        <f t="shared" ca="1" si="195"/>
        <v/>
      </c>
      <c r="BQ24" s="449" t="str">
        <f ca="1">IF((BP24&lt;&gt;""),IF(OR($F24&lt;&gt;$G24,PrSettings!$M$4="●"),(($F24-$G24)=(BM24-BN24))*1,0),"")</f>
        <v/>
      </c>
      <c r="BR24" s="449" t="str">
        <f t="shared" ca="1" si="196"/>
        <v/>
      </c>
      <c r="BS24" s="449" t="str">
        <f ca="1">IF(BP24&lt;&gt;"",IF(ABS($F24-$G24)&gt;=PrSettings!$M$7,(ABS($F24-$G24-BM24+BN24)&lt;=1)*1,IF(AND(BP24,$F24=$G24,$F24&gt;=PrSettings!$M$6),(ABS(BM24-$F24)&lt;=1)*1,IF(AND(ABS($F24-$G24-BM24+BN24)&lt;=1,$F24+$G24&gt;=PrSettings!$M$8),(ABS(BM24-$F24)&lt;=1)*(ABS(BN24-$G24)&lt;=1)*1,""))),"")</f>
        <v/>
      </c>
      <c r="BT24" s="456"/>
      <c r="BV24" s="447">
        <f t="shared" ca="1" si="5"/>
        <v>5</v>
      </c>
      <c r="BW24" s="448" t="str">
        <f ca="1">GrpC!$B$8</f>
        <v>England</v>
      </c>
      <c r="BX24" s="449">
        <f t="shared" ca="1" si="197"/>
        <v>15</v>
      </c>
      <c r="BY24" s="448" t="str">
        <f ca="1">GrpC!$D$8</f>
        <v>Slovenia</v>
      </c>
      <c r="BZ24" s="452"/>
      <c r="CA24" s="452"/>
      <c r="CB24" s="455"/>
      <c r="CC24" s="449" t="str">
        <f t="shared" ca="1" si="198"/>
        <v/>
      </c>
      <c r="CD24" s="449" t="str">
        <f ca="1">IF((CC24&lt;&gt;""),IF(OR($F24&lt;&gt;$G24,PrSettings!$M$4="●"),(($F24-$G24)=(BZ24-CA24))*1,0),"")</f>
        <v/>
      </c>
      <c r="CE24" s="449" t="str">
        <f t="shared" ca="1" si="199"/>
        <v/>
      </c>
      <c r="CF24" s="449" t="str">
        <f ca="1">IF(CC24&lt;&gt;"",IF(ABS($F24-$G24)&gt;=PrSettings!$M$7,(ABS($F24-$G24-BZ24+CA24)&lt;=1)*1,IF(AND(CC24,$F24=$G24,$F24&gt;=PrSettings!$M$6),(ABS(BZ24-$F24)&lt;=1)*1,IF(AND(ABS($F24-$G24-BZ24+CA24)&lt;=1,$F24+$G24&gt;=PrSettings!$M$8),(ABS(BZ24-$F24)&lt;=1)*(ABS(CA24-$G24)&lt;=1)*1,""))),"")</f>
        <v/>
      </c>
      <c r="CG24" s="456"/>
      <c r="CI24" s="447">
        <f t="shared" ca="1" si="6"/>
        <v>5</v>
      </c>
      <c r="CJ24" s="448" t="str">
        <f ca="1">GrpC!$B$8</f>
        <v>England</v>
      </c>
      <c r="CK24" s="449">
        <f t="shared" ca="1" si="200"/>
        <v>15</v>
      </c>
      <c r="CL24" s="448" t="str">
        <f ca="1">GrpC!$D$8</f>
        <v>Slovenia</v>
      </c>
      <c r="CM24" s="452"/>
      <c r="CN24" s="452"/>
      <c r="CO24" s="455"/>
      <c r="CP24" s="449" t="str">
        <f t="shared" ca="1" si="201"/>
        <v/>
      </c>
      <c r="CQ24" s="449" t="str">
        <f ca="1">IF((CP24&lt;&gt;""),IF(OR($F24&lt;&gt;$G24,PrSettings!$M$4="●"),(($F24-$G24)=(CM24-CN24))*1,0),"")</f>
        <v/>
      </c>
      <c r="CR24" s="449" t="str">
        <f t="shared" ca="1" si="202"/>
        <v/>
      </c>
      <c r="CS24" s="449" t="str">
        <f ca="1">IF(CP24&lt;&gt;"",IF(ABS($F24-$G24)&gt;=PrSettings!$M$7,(ABS($F24-$G24-CM24+CN24)&lt;=1)*1,IF(AND(CP24,$F24=$G24,$F24&gt;=PrSettings!$M$6),(ABS(CM24-$F24)&lt;=1)*1,IF(AND(ABS($F24-$G24-CM24+CN24)&lt;=1,$F24+$G24&gt;=PrSettings!$M$8),(ABS(CM24-$F24)&lt;=1)*(ABS(CN24-$G24)&lt;=1)*1,""))),"")</f>
        <v/>
      </c>
      <c r="CT24" s="456"/>
      <c r="CV24" s="447">
        <f t="shared" ca="1" si="7"/>
        <v>5</v>
      </c>
      <c r="CW24" s="448" t="str">
        <f ca="1">GrpC!$B$8</f>
        <v>England</v>
      </c>
      <c r="CX24" s="449">
        <f t="shared" ca="1" si="203"/>
        <v>15</v>
      </c>
      <c r="CY24" s="448" t="str">
        <f ca="1">GrpC!$D$8</f>
        <v>Slovenia</v>
      </c>
      <c r="CZ24" s="452"/>
      <c r="DA24" s="452"/>
      <c r="DB24" s="455"/>
      <c r="DC24" s="449" t="str">
        <f t="shared" ca="1" si="204"/>
        <v/>
      </c>
      <c r="DD24" s="449" t="str">
        <f ca="1">IF((DC24&lt;&gt;""),IF(OR($F24&lt;&gt;$G24,PrSettings!$M$4="●"),(($F24-$G24)=(CZ24-DA24))*1,0),"")</f>
        <v/>
      </c>
      <c r="DE24" s="449" t="str">
        <f t="shared" ca="1" si="205"/>
        <v/>
      </c>
      <c r="DF24" s="449" t="str">
        <f ca="1">IF(DC24&lt;&gt;"",IF(ABS($F24-$G24)&gt;=PrSettings!$M$7,(ABS($F24-$G24-CZ24+DA24)&lt;=1)*1,IF(AND(DC24,$F24=$G24,$F24&gt;=PrSettings!$M$6),(ABS(CZ24-$F24)&lt;=1)*1,IF(AND(ABS($F24-$G24-CZ24+DA24)&lt;=1,$F24+$G24&gt;=PrSettings!$M$8),(ABS(CZ24-$F24)&lt;=1)*(ABS(DA24-$G24)&lt;=1)*1,""))),"")</f>
        <v/>
      </c>
      <c r="DG24" s="456"/>
      <c r="DI24" s="447">
        <f t="shared" ca="1" si="8"/>
        <v>5</v>
      </c>
      <c r="DJ24" s="448" t="str">
        <f ca="1">GrpC!$B$8</f>
        <v>England</v>
      </c>
      <c r="DK24" s="449">
        <f t="shared" ca="1" si="206"/>
        <v>15</v>
      </c>
      <c r="DL24" s="448" t="str">
        <f ca="1">GrpC!$D$8</f>
        <v>Slovenia</v>
      </c>
      <c r="DM24" s="452"/>
      <c r="DN24" s="452"/>
      <c r="DO24" s="455"/>
      <c r="DP24" s="449" t="str">
        <f t="shared" ca="1" si="207"/>
        <v/>
      </c>
      <c r="DQ24" s="449" t="str">
        <f ca="1">IF((DP24&lt;&gt;""),IF(OR($F24&lt;&gt;$G24,PrSettings!$M$4="●"),(($F24-$G24)=(DM24-DN24))*1,0),"")</f>
        <v/>
      </c>
      <c r="DR24" s="449" t="str">
        <f t="shared" ca="1" si="208"/>
        <v/>
      </c>
      <c r="DS24" s="449" t="str">
        <f ca="1">IF(DP24&lt;&gt;"",IF(ABS($F24-$G24)&gt;=PrSettings!$M$7,(ABS($F24-$G24-DM24+DN24)&lt;=1)*1,IF(AND(DP24,$F24=$G24,$F24&gt;=PrSettings!$M$6),(ABS(DM24-$F24)&lt;=1)*1,IF(AND(ABS($F24-$G24-DM24+DN24)&lt;=1,$F24+$G24&gt;=PrSettings!$M$8),(ABS(DM24-$F24)&lt;=1)*(ABS(DN24-$G24)&lt;=1)*1,""))),"")</f>
        <v/>
      </c>
      <c r="DT24" s="456"/>
      <c r="DV24" s="447">
        <f t="shared" ca="1" si="9"/>
        <v>5</v>
      </c>
      <c r="DW24" s="448" t="str">
        <f ca="1">GrpC!$B$8</f>
        <v>England</v>
      </c>
      <c r="DX24" s="449">
        <f t="shared" ca="1" si="209"/>
        <v>15</v>
      </c>
      <c r="DY24" s="448" t="str">
        <f ca="1">GrpC!$D$8</f>
        <v>Slovenia</v>
      </c>
      <c r="DZ24" s="452"/>
      <c r="EA24" s="452"/>
      <c r="EB24" s="455"/>
      <c r="EC24" s="449" t="str">
        <f t="shared" ca="1" si="210"/>
        <v/>
      </c>
      <c r="ED24" s="449" t="str">
        <f ca="1">IF((EC24&lt;&gt;""),IF(OR($F24&lt;&gt;$G24,PrSettings!$M$4="●"),(($F24-$G24)=(DZ24-EA24))*1,0),"")</f>
        <v/>
      </c>
      <c r="EE24" s="449" t="str">
        <f t="shared" ca="1" si="211"/>
        <v/>
      </c>
      <c r="EF24" s="449" t="str">
        <f ca="1">IF(EC24&lt;&gt;"",IF(ABS($F24-$G24)&gt;=PrSettings!$M$7,(ABS($F24-$G24-DZ24+EA24)&lt;=1)*1,IF(AND(EC24,$F24=$G24,$F24&gt;=PrSettings!$M$6),(ABS(DZ24-$F24)&lt;=1)*1,IF(AND(ABS($F24-$G24-DZ24+EA24)&lt;=1,$F24+$G24&gt;=PrSettings!$M$8),(ABS(DZ24-$F24)&lt;=1)*(ABS(EA24-$G24)&lt;=1)*1,""))),"")</f>
        <v/>
      </c>
      <c r="EG24" s="456"/>
      <c r="EI24" s="447">
        <f t="shared" ca="1" si="10"/>
        <v>5</v>
      </c>
      <c r="EJ24" s="448" t="str">
        <f ca="1">GrpC!$B$8</f>
        <v>England</v>
      </c>
      <c r="EK24" s="449">
        <f t="shared" ca="1" si="212"/>
        <v>15</v>
      </c>
      <c r="EL24" s="448" t="str">
        <f ca="1">GrpC!$D$8</f>
        <v>Slovenia</v>
      </c>
      <c r="EM24" s="452"/>
      <c r="EN24" s="452"/>
      <c r="EO24" s="455"/>
      <c r="EP24" s="449" t="str">
        <f t="shared" ca="1" si="213"/>
        <v/>
      </c>
      <c r="EQ24" s="449" t="str">
        <f ca="1">IF((EP24&lt;&gt;""),IF(OR($F24&lt;&gt;$G24,PrSettings!$M$4="●"),(($F24-$G24)=(EM24-EN24))*1,0),"")</f>
        <v/>
      </c>
      <c r="ER24" s="449" t="str">
        <f t="shared" ca="1" si="214"/>
        <v/>
      </c>
      <c r="ES24" s="449" t="str">
        <f ca="1">IF(EP24&lt;&gt;"",IF(ABS($F24-$G24)&gt;=PrSettings!$M$7,(ABS($F24-$G24-EM24+EN24)&lt;=1)*1,IF(AND(EP24,$F24=$G24,$F24&gt;=PrSettings!$M$6),(ABS(EM24-$F24)&lt;=1)*1,IF(AND(ABS($F24-$G24-EM24+EN24)&lt;=1,$F24+$G24&gt;=PrSettings!$M$8),(ABS(EM24-$F24)&lt;=1)*(ABS(EN24-$G24)&lt;=1)*1,""))),"")</f>
        <v/>
      </c>
      <c r="ET24" s="456"/>
      <c r="EV24" s="447">
        <f t="shared" ca="1" si="11"/>
        <v>5</v>
      </c>
      <c r="EW24" s="448" t="str">
        <f ca="1">GrpC!$B$8</f>
        <v>England</v>
      </c>
      <c r="EX24" s="449">
        <f t="shared" ca="1" si="215"/>
        <v>15</v>
      </c>
      <c r="EY24" s="448" t="str">
        <f ca="1">GrpC!$D$8</f>
        <v>Slovenia</v>
      </c>
      <c r="EZ24" s="452"/>
      <c r="FA24" s="452"/>
      <c r="FB24" s="455"/>
      <c r="FC24" s="449" t="str">
        <f t="shared" ca="1" si="216"/>
        <v/>
      </c>
      <c r="FD24" s="449" t="str">
        <f ca="1">IF((FC24&lt;&gt;""),IF(OR($F24&lt;&gt;$G24,PrSettings!$M$4="●"),(($F24-$G24)=(EZ24-FA24))*1,0),"")</f>
        <v/>
      </c>
      <c r="FE24" s="449" t="str">
        <f t="shared" ca="1" si="217"/>
        <v/>
      </c>
      <c r="FF24" s="449" t="str">
        <f ca="1">IF(FC24&lt;&gt;"",IF(ABS($F24-$G24)&gt;=PrSettings!$M$7,(ABS($F24-$G24-EZ24+FA24)&lt;=1)*1,IF(AND(FC24,$F24=$G24,$F24&gt;=PrSettings!$M$6),(ABS(EZ24-$F24)&lt;=1)*1,IF(AND(ABS($F24-$G24-EZ24+FA24)&lt;=1,$F24+$G24&gt;=PrSettings!$M$8),(ABS(EZ24-$F24)&lt;=1)*(ABS(FA24-$G24)&lt;=1)*1,""))),"")</f>
        <v/>
      </c>
      <c r="FG24" s="456"/>
      <c r="FI24" s="447">
        <f t="shared" ca="1" si="12"/>
        <v>5</v>
      </c>
      <c r="FJ24" s="448" t="str">
        <f ca="1">GrpC!$B$8</f>
        <v>England</v>
      </c>
      <c r="FK24" s="449">
        <f t="shared" ca="1" si="218"/>
        <v>15</v>
      </c>
      <c r="FL24" s="448" t="str">
        <f ca="1">GrpC!$D$8</f>
        <v>Slovenia</v>
      </c>
      <c r="FM24" s="452"/>
      <c r="FN24" s="452"/>
      <c r="FO24" s="455"/>
      <c r="FP24" s="449" t="str">
        <f t="shared" ca="1" si="219"/>
        <v/>
      </c>
      <c r="FQ24" s="449" t="str">
        <f ca="1">IF((FP24&lt;&gt;""),IF(OR($F24&lt;&gt;$G24,PrSettings!$M$4="●"),(($F24-$G24)=(FM24-FN24))*1,0),"")</f>
        <v/>
      </c>
      <c r="FR24" s="449" t="str">
        <f t="shared" ca="1" si="220"/>
        <v/>
      </c>
      <c r="FS24" s="449" t="str">
        <f ca="1">IF(FP24&lt;&gt;"",IF(ABS($F24-$G24)&gt;=PrSettings!$M$7,(ABS($F24-$G24-FM24+FN24)&lt;=1)*1,IF(AND(FP24,$F24=$G24,$F24&gt;=PrSettings!$M$6),(ABS(FM24-$F24)&lt;=1)*1,IF(AND(ABS($F24-$G24-FM24+FN24)&lt;=1,$F24+$G24&gt;=PrSettings!$M$8),(ABS(FM24-$F24)&lt;=1)*(ABS(FN24-$G24)&lt;=1)*1,""))),"")</f>
        <v/>
      </c>
      <c r="FT24" s="456"/>
      <c r="FV24" s="447">
        <f t="shared" ca="1" si="13"/>
        <v>5</v>
      </c>
      <c r="FW24" s="448" t="str">
        <f ca="1">GrpC!$B$8</f>
        <v>England</v>
      </c>
      <c r="FX24" s="449">
        <f t="shared" ca="1" si="221"/>
        <v>15</v>
      </c>
      <c r="FY24" s="448" t="str">
        <f ca="1">GrpC!$D$8</f>
        <v>Slovenia</v>
      </c>
      <c r="FZ24" s="452"/>
      <c r="GA24" s="452"/>
      <c r="GB24" s="455"/>
      <c r="GC24" s="449" t="str">
        <f t="shared" ca="1" si="222"/>
        <v/>
      </c>
      <c r="GD24" s="449" t="str">
        <f ca="1">IF((GC24&lt;&gt;""),IF(OR($F24&lt;&gt;$G24,PrSettings!$M$4="●"),(($F24-$G24)=(FZ24-GA24))*1,0),"")</f>
        <v/>
      </c>
      <c r="GE24" s="449" t="str">
        <f t="shared" ca="1" si="223"/>
        <v/>
      </c>
      <c r="GF24" s="449" t="str">
        <f ca="1">IF(GC24&lt;&gt;"",IF(ABS($F24-$G24)&gt;=PrSettings!$M$7,(ABS($F24-$G24-FZ24+GA24)&lt;=1)*1,IF(AND(GC24,$F24=$G24,$F24&gt;=PrSettings!$M$6),(ABS(FZ24-$F24)&lt;=1)*1,IF(AND(ABS($F24-$G24-FZ24+GA24)&lt;=1,$F24+$G24&gt;=PrSettings!$M$8),(ABS(FZ24-$F24)&lt;=1)*(ABS(GA24-$G24)&lt;=1)*1,""))),"")</f>
        <v/>
      </c>
      <c r="GG24" s="456"/>
      <c r="GI24" s="447">
        <f t="shared" ca="1" si="14"/>
        <v>5</v>
      </c>
      <c r="GJ24" s="448" t="str">
        <f ca="1">GrpC!$B$8</f>
        <v>England</v>
      </c>
      <c r="GK24" s="449">
        <f t="shared" ca="1" si="224"/>
        <v>15</v>
      </c>
      <c r="GL24" s="448" t="str">
        <f ca="1">GrpC!$D$8</f>
        <v>Slovenia</v>
      </c>
      <c r="GM24" s="452"/>
      <c r="GN24" s="452"/>
      <c r="GO24" s="455"/>
      <c r="GP24" s="449" t="str">
        <f t="shared" ca="1" si="225"/>
        <v/>
      </c>
      <c r="GQ24" s="449" t="str">
        <f ca="1">IF((GP24&lt;&gt;""),IF(OR($F24&lt;&gt;$G24,PrSettings!$M$4="●"),(($F24-$G24)=(GM24-GN24))*1,0),"")</f>
        <v/>
      </c>
      <c r="GR24" s="449" t="str">
        <f t="shared" ca="1" si="226"/>
        <v/>
      </c>
      <c r="GS24" s="449" t="str">
        <f ca="1">IF(GP24&lt;&gt;"",IF(ABS($F24-$G24)&gt;=PrSettings!$M$7,(ABS($F24-$G24-GM24+GN24)&lt;=1)*1,IF(AND(GP24,$F24=$G24,$F24&gt;=PrSettings!$M$6),(ABS(GM24-$F24)&lt;=1)*1,IF(AND(ABS($F24-$G24-GM24+GN24)&lt;=1,$F24+$G24&gt;=PrSettings!$M$8),(ABS(GM24-$F24)&lt;=1)*(ABS(GN24-$G24)&lt;=1)*1,""))),"")</f>
        <v/>
      </c>
      <c r="GT24" s="456"/>
      <c r="GV24" s="447">
        <f t="shared" ca="1" si="15"/>
        <v>5</v>
      </c>
      <c r="GW24" s="448" t="str">
        <f ca="1">GrpC!$B$8</f>
        <v>England</v>
      </c>
      <c r="GX24" s="449">
        <f t="shared" ca="1" si="227"/>
        <v>15</v>
      </c>
      <c r="GY24" s="448" t="str">
        <f ca="1">GrpC!$D$8</f>
        <v>Slovenia</v>
      </c>
      <c r="GZ24" s="452"/>
      <c r="HA24" s="452"/>
      <c r="HB24" s="455"/>
      <c r="HC24" s="449" t="str">
        <f t="shared" ca="1" si="228"/>
        <v/>
      </c>
      <c r="HD24" s="449" t="str">
        <f ca="1">IF((HC24&lt;&gt;""),IF(OR($F24&lt;&gt;$G24,PrSettings!$M$4="●"),(($F24-$G24)=(GZ24-HA24))*1,0),"")</f>
        <v/>
      </c>
      <c r="HE24" s="449" t="str">
        <f t="shared" ca="1" si="229"/>
        <v/>
      </c>
      <c r="HF24" s="449" t="str">
        <f ca="1">IF(HC24&lt;&gt;"",IF(ABS($F24-$G24)&gt;=PrSettings!$M$7,(ABS($F24-$G24-GZ24+HA24)&lt;=1)*1,IF(AND(HC24,$F24=$G24,$F24&gt;=PrSettings!$M$6),(ABS(GZ24-$F24)&lt;=1)*1,IF(AND(ABS($F24-$G24-GZ24+HA24)&lt;=1,$F24+$G24&gt;=PrSettings!$M$8),(ABS(GZ24-$F24)&lt;=1)*(ABS(HA24-$G24)&lt;=1)*1,""))),"")</f>
        <v/>
      </c>
      <c r="HG24" s="456"/>
      <c r="HI24" s="447">
        <f t="shared" ca="1" si="16"/>
        <v>5</v>
      </c>
      <c r="HJ24" s="448" t="str">
        <f ca="1">GrpC!$B$8</f>
        <v>England</v>
      </c>
      <c r="HK24" s="449">
        <f t="shared" ca="1" si="230"/>
        <v>15</v>
      </c>
      <c r="HL24" s="448" t="str">
        <f ca="1">GrpC!$D$8</f>
        <v>Slovenia</v>
      </c>
      <c r="HM24" s="452"/>
      <c r="HN24" s="452"/>
      <c r="HO24" s="455"/>
      <c r="HP24" s="449" t="str">
        <f t="shared" ca="1" si="231"/>
        <v/>
      </c>
      <c r="HQ24" s="449" t="str">
        <f ca="1">IF((HP24&lt;&gt;""),IF(OR($F24&lt;&gt;$G24,PrSettings!$M$4="●"),(($F24-$G24)=(HM24-HN24))*1,0),"")</f>
        <v/>
      </c>
      <c r="HR24" s="449" t="str">
        <f t="shared" ca="1" si="232"/>
        <v/>
      </c>
      <c r="HS24" s="449" t="str">
        <f ca="1">IF(HP24&lt;&gt;"",IF(ABS($F24-$G24)&gt;=PrSettings!$M$7,(ABS($F24-$G24-HM24+HN24)&lt;=1)*1,IF(AND(HP24,$F24=$G24,$F24&gt;=PrSettings!$M$6),(ABS(HM24-$F24)&lt;=1)*1,IF(AND(ABS($F24-$G24-HM24+HN24)&lt;=1,$F24+$G24&gt;=PrSettings!$M$8),(ABS(HM24-$F24)&lt;=1)*(ABS(HN24-$G24)&lt;=1)*1,""))),"")</f>
        <v/>
      </c>
      <c r="HT24" s="456"/>
      <c r="HV24" s="447">
        <f t="shared" ca="1" si="17"/>
        <v>5</v>
      </c>
      <c r="HW24" s="448" t="str">
        <f ca="1">GrpC!$B$8</f>
        <v>England</v>
      </c>
      <c r="HX24" s="449">
        <f t="shared" ca="1" si="233"/>
        <v>15</v>
      </c>
      <c r="HY24" s="448" t="str">
        <f ca="1">GrpC!$D$8</f>
        <v>Slovenia</v>
      </c>
      <c r="HZ24" s="452"/>
      <c r="IA24" s="452"/>
      <c r="IB24" s="455"/>
      <c r="IC24" s="449" t="str">
        <f t="shared" ca="1" si="234"/>
        <v/>
      </c>
      <c r="ID24" s="449" t="str">
        <f ca="1">IF((IC24&lt;&gt;""),IF(OR($F24&lt;&gt;$G24,PrSettings!$M$4="●"),(($F24-$G24)=(HZ24-IA24))*1,0),"")</f>
        <v/>
      </c>
      <c r="IE24" s="449" t="str">
        <f t="shared" ca="1" si="235"/>
        <v/>
      </c>
      <c r="IF24" s="449" t="str">
        <f ca="1">IF(IC24&lt;&gt;"",IF(ABS($F24-$G24)&gt;=PrSettings!$M$7,(ABS($F24-$G24-HZ24+IA24)&lt;=1)*1,IF(AND(IC24,$F24=$G24,$F24&gt;=PrSettings!$M$6),(ABS(HZ24-$F24)&lt;=1)*1,IF(AND(ABS($F24-$G24-HZ24+IA24)&lt;=1,$F24+$G24&gt;=PrSettings!$M$8),(ABS(HZ24-$F24)&lt;=1)*(ABS(IA24-$G24)&lt;=1)*1,""))),"")</f>
        <v/>
      </c>
      <c r="IG24" s="456"/>
      <c r="II24" s="447">
        <f t="shared" ca="1" si="18"/>
        <v>5</v>
      </c>
      <c r="IJ24" s="448" t="str">
        <f ca="1">GrpC!$B$8</f>
        <v>England</v>
      </c>
      <c r="IK24" s="449">
        <f t="shared" ca="1" si="236"/>
        <v>15</v>
      </c>
      <c r="IL24" s="448" t="str">
        <f ca="1">GrpC!$D$8</f>
        <v>Slovenia</v>
      </c>
      <c r="IM24" s="452"/>
      <c r="IN24" s="452"/>
      <c r="IO24" s="455"/>
      <c r="IP24" s="449" t="str">
        <f t="shared" ca="1" si="237"/>
        <v/>
      </c>
      <c r="IQ24" s="449" t="str">
        <f ca="1">IF((IP24&lt;&gt;""),IF(OR($F24&lt;&gt;$G24,PrSettings!$M$4="●"),(($F24-$G24)=(IM24-IN24))*1,0),"")</f>
        <v/>
      </c>
      <c r="IR24" s="449" t="str">
        <f t="shared" ca="1" si="238"/>
        <v/>
      </c>
      <c r="IS24" s="449" t="str">
        <f ca="1">IF(IP24&lt;&gt;"",IF(ABS($F24-$G24)&gt;=PrSettings!$M$7,(ABS($F24-$G24-IM24+IN24)&lt;=1)*1,IF(AND(IP24,$F24=$G24,$F24&gt;=PrSettings!$M$6),(ABS(IM24-$F24)&lt;=1)*1,IF(AND(ABS($F24-$G24-IM24+IN24)&lt;=1,$F24+$G24&gt;=PrSettings!$M$8),(ABS(IM24-$F24)&lt;=1)*(ABS(IN24-$G24)&lt;=1)*1,""))),"")</f>
        <v/>
      </c>
      <c r="IT24" s="456"/>
      <c r="IV24" s="447">
        <f t="shared" ca="1" si="19"/>
        <v>5</v>
      </c>
      <c r="IW24" s="448" t="str">
        <f ca="1">GrpC!$B$8</f>
        <v>England</v>
      </c>
      <c r="IX24" s="449">
        <f t="shared" ca="1" si="239"/>
        <v>15</v>
      </c>
      <c r="IY24" s="448" t="str">
        <f ca="1">GrpC!$D$8</f>
        <v>Slovenia</v>
      </c>
      <c r="IZ24" s="452"/>
      <c r="JA24" s="452"/>
      <c r="JB24" s="455"/>
      <c r="JC24" s="449" t="str">
        <f t="shared" ca="1" si="240"/>
        <v/>
      </c>
      <c r="JD24" s="449" t="str">
        <f ca="1">IF((JC24&lt;&gt;""),IF(OR($F24&lt;&gt;$G24,PrSettings!$M$4="●"),(($F24-$G24)=(IZ24-JA24))*1,0),"")</f>
        <v/>
      </c>
      <c r="JE24" s="449" t="str">
        <f t="shared" ca="1" si="241"/>
        <v/>
      </c>
      <c r="JF24" s="449" t="str">
        <f ca="1">IF(JC24&lt;&gt;"",IF(ABS($F24-$G24)&gt;=PrSettings!$M$7,(ABS($F24-$G24-IZ24+JA24)&lt;=1)*1,IF(AND(JC24,$F24=$G24,$F24&gt;=PrSettings!$M$6),(ABS(IZ24-$F24)&lt;=1)*1,IF(AND(ABS($F24-$G24-IZ24+JA24)&lt;=1,$F24+$G24&gt;=PrSettings!$M$8),(ABS(IZ24-$F24)&lt;=1)*(ABS(JA24-$G24)&lt;=1)*1,""))),"")</f>
        <v/>
      </c>
      <c r="JG24" s="456"/>
      <c r="JI24" s="447">
        <f t="shared" ca="1" si="20"/>
        <v>5</v>
      </c>
      <c r="JJ24" s="448" t="str">
        <f ca="1">GrpC!$B$8</f>
        <v>England</v>
      </c>
      <c r="JK24" s="449">
        <f t="shared" ca="1" si="242"/>
        <v>15</v>
      </c>
      <c r="JL24" s="448" t="str">
        <f ca="1">GrpC!$D$8</f>
        <v>Slovenia</v>
      </c>
      <c r="JM24" s="452"/>
      <c r="JN24" s="452"/>
      <c r="JO24" s="455"/>
      <c r="JP24" s="449" t="str">
        <f t="shared" ca="1" si="243"/>
        <v/>
      </c>
      <c r="JQ24" s="449" t="str">
        <f ca="1">IF((JP24&lt;&gt;""),IF(OR($F24&lt;&gt;$G24,PrSettings!$M$4="●"),(($F24-$G24)=(JM24-JN24))*1,0),"")</f>
        <v/>
      </c>
      <c r="JR24" s="449" t="str">
        <f t="shared" ca="1" si="244"/>
        <v/>
      </c>
      <c r="JS24" s="449" t="str">
        <f ca="1">IF(JP24&lt;&gt;"",IF(ABS($F24-$G24)&gt;=PrSettings!$M$7,(ABS($F24-$G24-JM24+JN24)&lt;=1)*1,IF(AND(JP24,$F24=$G24,$F24&gt;=PrSettings!$M$6),(ABS(JM24-$F24)&lt;=1)*1,IF(AND(ABS($F24-$G24-JM24+JN24)&lt;=1,$F24+$G24&gt;=PrSettings!$M$8),(ABS(JM24-$F24)&lt;=1)*(ABS(JN24-$G24)&lt;=1)*1,""))),"")</f>
        <v/>
      </c>
      <c r="JT24" s="456"/>
      <c r="JV24" s="447">
        <f t="shared" ca="1" si="21"/>
        <v>5</v>
      </c>
      <c r="JW24" s="448" t="str">
        <f ca="1">GrpC!$B$8</f>
        <v>England</v>
      </c>
      <c r="JX24" s="449">
        <f t="shared" ca="1" si="245"/>
        <v>15</v>
      </c>
      <c r="JY24" s="448" t="str">
        <f ca="1">GrpC!$D$8</f>
        <v>Slovenia</v>
      </c>
      <c r="JZ24" s="452"/>
      <c r="KA24" s="452"/>
      <c r="KB24" s="455"/>
      <c r="KC24" s="449" t="str">
        <f t="shared" ca="1" si="246"/>
        <v/>
      </c>
      <c r="KD24" s="449" t="str">
        <f ca="1">IF((KC24&lt;&gt;""),IF(OR($F24&lt;&gt;$G24,PrSettings!$M$4="●"),(($F24-$G24)=(JZ24-KA24))*1,0),"")</f>
        <v/>
      </c>
      <c r="KE24" s="449" t="str">
        <f t="shared" ca="1" si="247"/>
        <v/>
      </c>
      <c r="KF24" s="449" t="str">
        <f ca="1">IF(KC24&lt;&gt;"",IF(ABS($F24-$G24)&gt;=PrSettings!$M$7,(ABS($F24-$G24-JZ24+KA24)&lt;=1)*1,IF(AND(KC24,$F24=$G24,$F24&gt;=PrSettings!$M$6),(ABS(JZ24-$F24)&lt;=1)*1,IF(AND(ABS($F24-$G24-JZ24+KA24)&lt;=1,$F24+$G24&gt;=PrSettings!$M$8),(ABS(JZ24-$F24)&lt;=1)*(ABS(KA24-$G24)&lt;=1)*1,""))),"")</f>
        <v/>
      </c>
      <c r="KG24" s="456"/>
      <c r="KI24" s="447">
        <f t="shared" ca="1" si="22"/>
        <v>5</v>
      </c>
      <c r="KJ24" s="448" t="str">
        <f ca="1">GrpC!$B$8</f>
        <v>England</v>
      </c>
      <c r="KK24" s="449">
        <f t="shared" ca="1" si="248"/>
        <v>15</v>
      </c>
      <c r="KL24" s="448" t="str">
        <f ca="1">GrpC!$D$8</f>
        <v>Slovenia</v>
      </c>
      <c r="KM24" s="452"/>
      <c r="KN24" s="452"/>
      <c r="KO24" s="455"/>
      <c r="KP24" s="449" t="str">
        <f t="shared" ca="1" si="249"/>
        <v/>
      </c>
      <c r="KQ24" s="449" t="str">
        <f ca="1">IF((KP24&lt;&gt;""),IF(OR($F24&lt;&gt;$G24,PrSettings!$M$4="●"),(($F24-$G24)=(KM24-KN24))*1,0),"")</f>
        <v/>
      </c>
      <c r="KR24" s="449" t="str">
        <f t="shared" ca="1" si="250"/>
        <v/>
      </c>
      <c r="KS24" s="449" t="str">
        <f ca="1">IF(KP24&lt;&gt;"",IF(ABS($F24-$G24)&gt;=PrSettings!$M$7,(ABS($F24-$G24-KM24+KN24)&lt;=1)*1,IF(AND(KP24,$F24=$G24,$F24&gt;=PrSettings!$M$6),(ABS(KM24-$F24)&lt;=1)*1,IF(AND(ABS($F24-$G24-KM24+KN24)&lt;=1,$F24+$G24&gt;=PrSettings!$M$8),(ABS(KM24-$F24)&lt;=1)*(ABS(KN24-$G24)&lt;=1)*1,""))),"")</f>
        <v/>
      </c>
      <c r="KT24" s="456"/>
      <c r="KV24" s="447">
        <f t="shared" ca="1" si="23"/>
        <v>5</v>
      </c>
      <c r="KW24" s="448" t="str">
        <f ca="1">GrpC!$B$8</f>
        <v>England</v>
      </c>
      <c r="KX24" s="449">
        <f t="shared" ca="1" si="251"/>
        <v>15</v>
      </c>
      <c r="KY24" s="448" t="str">
        <f ca="1">GrpC!$D$8</f>
        <v>Slovenia</v>
      </c>
      <c r="KZ24" s="452"/>
      <c r="LA24" s="452"/>
      <c r="LB24" s="455"/>
      <c r="LC24" s="449" t="str">
        <f t="shared" ca="1" si="252"/>
        <v/>
      </c>
      <c r="LD24" s="449" t="str">
        <f ca="1">IF((LC24&lt;&gt;""),IF(OR($F24&lt;&gt;$G24,PrSettings!$M$4="●"),(($F24-$G24)=(KZ24-LA24))*1,0),"")</f>
        <v/>
      </c>
      <c r="LE24" s="449" t="str">
        <f t="shared" ca="1" si="253"/>
        <v/>
      </c>
      <c r="LF24" s="449" t="str">
        <f ca="1">IF(LC24&lt;&gt;"",IF(ABS($F24-$G24)&gt;=PrSettings!$M$7,(ABS($F24-$G24-KZ24+LA24)&lt;=1)*1,IF(AND(LC24,$F24=$G24,$F24&gt;=PrSettings!$M$6),(ABS(KZ24-$F24)&lt;=1)*1,IF(AND(ABS($F24-$G24-KZ24+LA24)&lt;=1,$F24+$G24&gt;=PrSettings!$M$8),(ABS(KZ24-$F24)&lt;=1)*(ABS(LA24-$G24)&lt;=1)*1,""))),"")</f>
        <v/>
      </c>
      <c r="LG24" s="456"/>
      <c r="LI24" s="447">
        <f t="shared" ca="1" si="24"/>
        <v>5</v>
      </c>
      <c r="LJ24" s="448" t="str">
        <f ca="1">GrpC!$B$8</f>
        <v>England</v>
      </c>
      <c r="LK24" s="449">
        <f t="shared" ca="1" si="254"/>
        <v>15</v>
      </c>
      <c r="LL24" s="448" t="str">
        <f ca="1">GrpC!$D$8</f>
        <v>Slovenia</v>
      </c>
      <c r="LM24" s="452"/>
      <c r="LN24" s="452"/>
      <c r="LO24" s="455"/>
      <c r="LP24" s="449" t="str">
        <f t="shared" ca="1" si="255"/>
        <v/>
      </c>
      <c r="LQ24" s="449" t="str">
        <f ca="1">IF((LP24&lt;&gt;""),IF(OR($F24&lt;&gt;$G24,PrSettings!$M$4="●"),(($F24-$G24)=(LM24-LN24))*1,0),"")</f>
        <v/>
      </c>
      <c r="LR24" s="449" t="str">
        <f t="shared" ca="1" si="256"/>
        <v/>
      </c>
      <c r="LS24" s="449" t="str">
        <f ca="1">IF(LP24&lt;&gt;"",IF(ABS($F24-$G24)&gt;=PrSettings!$M$7,(ABS($F24-$G24-LM24+LN24)&lt;=1)*1,IF(AND(LP24,$F24=$G24,$F24&gt;=PrSettings!$M$6),(ABS(LM24-$F24)&lt;=1)*1,IF(AND(ABS($F24-$G24-LM24+LN24)&lt;=1,$F24+$G24&gt;=PrSettings!$M$8),(ABS(LM24-$F24)&lt;=1)*(ABS(LN24-$G24)&lt;=1)*1,""))),"")</f>
        <v/>
      </c>
      <c r="LT24" s="456"/>
      <c r="LV24" s="447">
        <f t="shared" ca="1" si="25"/>
        <v>5</v>
      </c>
      <c r="LW24" s="448" t="str">
        <f ca="1">GrpC!$B$8</f>
        <v>England</v>
      </c>
      <c r="LX24" s="449">
        <f t="shared" ca="1" si="257"/>
        <v>15</v>
      </c>
      <c r="LY24" s="448" t="str">
        <f ca="1">GrpC!$D$8</f>
        <v>Slovenia</v>
      </c>
      <c r="LZ24" s="452"/>
      <c r="MA24" s="452"/>
      <c r="MB24" s="455"/>
      <c r="MC24" s="449" t="str">
        <f t="shared" ca="1" si="258"/>
        <v/>
      </c>
      <c r="MD24" s="449" t="str">
        <f ca="1">IF((MC24&lt;&gt;""),IF(OR($F24&lt;&gt;$G24,PrSettings!$M$4="●"),(($F24-$G24)=(LZ24-MA24))*1,0),"")</f>
        <v/>
      </c>
      <c r="ME24" s="449" t="str">
        <f t="shared" ca="1" si="259"/>
        <v/>
      </c>
      <c r="MF24" s="449" t="str">
        <f ca="1">IF(MC24&lt;&gt;"",IF(ABS($F24-$G24)&gt;=PrSettings!$M$7,(ABS($F24-$G24-LZ24+MA24)&lt;=1)*1,IF(AND(MC24,$F24=$G24,$F24&gt;=PrSettings!$M$6),(ABS(LZ24-$F24)&lt;=1)*1,IF(AND(ABS($F24-$G24-LZ24+MA24)&lt;=1,$F24+$G24&gt;=PrSettings!$M$8),(ABS(LZ24-$F24)&lt;=1)*(ABS(MA24-$G24)&lt;=1)*1,""))),"")</f>
        <v/>
      </c>
      <c r="MG24" s="456"/>
    </row>
    <row r="25" spans="2:345" x14ac:dyDescent="0.25">
      <c r="B25" s="447">
        <f ca="1">INDEX(Groups!$C$7:$C$35,MATCH(C25,Groups!$D$7:$D$35,0))</f>
        <v>9</v>
      </c>
      <c r="C25" s="448" t="str">
        <f ca="1">GrpC!$B$9</f>
        <v>Denmark</v>
      </c>
      <c r="D25" s="449">
        <f ca="1">INDEX(Groups!$C$7:$C$35,MATCH(E25,Groups!$D$7:$D$35,0))</f>
        <v>19</v>
      </c>
      <c r="E25" s="448" t="str">
        <f ca="1">GrpC!$D$9</f>
        <v>Serbia</v>
      </c>
      <c r="F25" s="450" t="str">
        <f ca="1">GrpC!$E$9</f>
        <v/>
      </c>
      <c r="G25" s="451" t="str">
        <f ca="1">GrpC!$G$9</f>
        <v/>
      </c>
      <c r="I25" s="447">
        <f t="shared" ca="1" si="0"/>
        <v>9</v>
      </c>
      <c r="J25" s="448" t="str">
        <f ca="1">GrpC!$B$9</f>
        <v>Denmark</v>
      </c>
      <c r="K25" s="449">
        <f t="shared" ca="1" si="182"/>
        <v>19</v>
      </c>
      <c r="L25" s="448" t="str">
        <f ca="1">GrpC!$D$9</f>
        <v>Serbia</v>
      </c>
      <c r="M25" s="452"/>
      <c r="N25" s="452"/>
      <c r="O25" s="457"/>
      <c r="P25" s="449" t="str">
        <f t="shared" ca="1" si="183"/>
        <v/>
      </c>
      <c r="Q25" s="449" t="str">
        <f ca="1">IF((P25&lt;&gt;""),IF(OR($F25&lt;&gt;$G25,PrSettings!$M$4="●"),(($F25-$G25)=(M25-N25))*1,0),"")</f>
        <v/>
      </c>
      <c r="R25" s="449" t="str">
        <f t="shared" ca="1" si="184"/>
        <v/>
      </c>
      <c r="S25" s="449" t="str">
        <f ca="1">IF(P25&lt;&gt;"",IF(ABS($F25-$G25)&gt;=PrSettings!$M$7,(ABS($F25-$G25-M25+N25)&lt;=1)*1,IF(AND(P25,$F25=$G25,$F25&gt;=PrSettings!$M$6),(ABS(M25-$F25)&lt;=1)*1,IF(AND(ABS($F25-$G25-M25+N25)&lt;=1,$F25+$G25&gt;=PrSettings!$M$8),(ABS(M25-$F25)&lt;=1)*(ABS(N25-$G25)&lt;=1)*1,""))),"")</f>
        <v/>
      </c>
      <c r="T25" s="458"/>
      <c r="V25" s="447">
        <f t="shared" ca="1" si="1"/>
        <v>9</v>
      </c>
      <c r="W25" s="448" t="str">
        <f ca="1">GrpC!$B$9</f>
        <v>Denmark</v>
      </c>
      <c r="X25" s="449">
        <f t="shared" ca="1" si="185"/>
        <v>19</v>
      </c>
      <c r="Y25" s="448" t="str">
        <f ca="1">GrpC!$D$9</f>
        <v>Serbia</v>
      </c>
      <c r="Z25" s="452"/>
      <c r="AA25" s="452"/>
      <c r="AB25" s="457"/>
      <c r="AC25" s="449" t="str">
        <f t="shared" ca="1" si="186"/>
        <v/>
      </c>
      <c r="AD25" s="449" t="str">
        <f ca="1">IF((AC25&lt;&gt;""),IF(OR($F25&lt;&gt;$G25,PrSettings!$M$4="●"),(($F25-$G25)=(Z25-AA25))*1,0),"")</f>
        <v/>
      </c>
      <c r="AE25" s="449" t="str">
        <f t="shared" ca="1" si="187"/>
        <v/>
      </c>
      <c r="AF25" s="449" t="str">
        <f ca="1">IF(AC25&lt;&gt;"",IF(ABS($F25-$G25)&gt;=PrSettings!$M$7,(ABS($F25-$G25-Z25+AA25)&lt;=1)*1,IF(AND(AC25,$F25=$G25,$F25&gt;=PrSettings!$M$6),(ABS(Z25-$F25)&lt;=1)*1,IF(AND(ABS($F25-$G25-Z25+AA25)&lt;=1,$F25+$G25&gt;=PrSettings!$M$8),(ABS(Z25-$F25)&lt;=1)*(ABS(AA25-$G25)&lt;=1)*1,""))),"")</f>
        <v/>
      </c>
      <c r="AG25" s="458"/>
      <c r="AI25" s="447">
        <f t="shared" ca="1" si="2"/>
        <v>9</v>
      </c>
      <c r="AJ25" s="448" t="str">
        <f ca="1">GrpC!$B$9</f>
        <v>Denmark</v>
      </c>
      <c r="AK25" s="449">
        <f t="shared" ca="1" si="188"/>
        <v>19</v>
      </c>
      <c r="AL25" s="448" t="str">
        <f ca="1">GrpC!$D$9</f>
        <v>Serbia</v>
      </c>
      <c r="AM25" s="452"/>
      <c r="AN25" s="452"/>
      <c r="AO25" s="457"/>
      <c r="AP25" s="449" t="str">
        <f t="shared" ca="1" si="189"/>
        <v/>
      </c>
      <c r="AQ25" s="449" t="str">
        <f ca="1">IF((AP25&lt;&gt;""),IF(OR($F25&lt;&gt;$G25,PrSettings!$M$4="●"),(($F25-$G25)=(AM25-AN25))*1,0),"")</f>
        <v/>
      </c>
      <c r="AR25" s="449" t="str">
        <f t="shared" ca="1" si="190"/>
        <v/>
      </c>
      <c r="AS25" s="449" t="str">
        <f ca="1">IF(AP25&lt;&gt;"",IF(ABS($F25-$G25)&gt;=PrSettings!$M$7,(ABS($F25-$G25-AM25+AN25)&lt;=1)*1,IF(AND(AP25,$F25=$G25,$F25&gt;=PrSettings!$M$6),(ABS(AM25-$F25)&lt;=1)*1,IF(AND(ABS($F25-$G25-AM25+AN25)&lt;=1,$F25+$G25&gt;=PrSettings!$M$8),(ABS(AM25-$F25)&lt;=1)*(ABS(AN25-$G25)&lt;=1)*1,""))),"")</f>
        <v/>
      </c>
      <c r="AT25" s="458"/>
      <c r="AV25" s="447">
        <f t="shared" ca="1" si="3"/>
        <v>9</v>
      </c>
      <c r="AW25" s="448" t="str">
        <f ca="1">GrpC!$B$9</f>
        <v>Denmark</v>
      </c>
      <c r="AX25" s="449">
        <f t="shared" ca="1" si="191"/>
        <v>19</v>
      </c>
      <c r="AY25" s="448" t="str">
        <f ca="1">GrpC!$D$9</f>
        <v>Serbia</v>
      </c>
      <c r="AZ25" s="452"/>
      <c r="BA25" s="452"/>
      <c r="BB25" s="457"/>
      <c r="BC25" s="449" t="str">
        <f t="shared" ca="1" si="192"/>
        <v/>
      </c>
      <c r="BD25" s="449" t="str">
        <f ca="1">IF((BC25&lt;&gt;""),IF(OR($F25&lt;&gt;$G25,PrSettings!$M$4="●"),(($F25-$G25)=(AZ25-BA25))*1,0),"")</f>
        <v/>
      </c>
      <c r="BE25" s="449" t="str">
        <f t="shared" ca="1" si="193"/>
        <v/>
      </c>
      <c r="BF25" s="449" t="str">
        <f ca="1">IF(BC25&lt;&gt;"",IF(ABS($F25-$G25)&gt;=PrSettings!$M$7,(ABS($F25-$G25-AZ25+BA25)&lt;=1)*1,IF(AND(BC25,$F25=$G25,$F25&gt;=PrSettings!$M$6),(ABS(AZ25-$F25)&lt;=1)*1,IF(AND(ABS($F25-$G25-AZ25+BA25)&lt;=1,$F25+$G25&gt;=PrSettings!$M$8),(ABS(AZ25-$F25)&lt;=1)*(ABS(BA25-$G25)&lt;=1)*1,""))),"")</f>
        <v/>
      </c>
      <c r="BG25" s="458"/>
      <c r="BI25" s="447">
        <f t="shared" ca="1" si="4"/>
        <v>9</v>
      </c>
      <c r="BJ25" s="448" t="str">
        <f ca="1">GrpC!$B$9</f>
        <v>Denmark</v>
      </c>
      <c r="BK25" s="449">
        <f t="shared" ca="1" si="194"/>
        <v>19</v>
      </c>
      <c r="BL25" s="448" t="str">
        <f ca="1">GrpC!$D$9</f>
        <v>Serbia</v>
      </c>
      <c r="BM25" s="452"/>
      <c r="BN25" s="452"/>
      <c r="BO25" s="457"/>
      <c r="BP25" s="449" t="str">
        <f t="shared" ca="1" si="195"/>
        <v/>
      </c>
      <c r="BQ25" s="449" t="str">
        <f ca="1">IF((BP25&lt;&gt;""),IF(OR($F25&lt;&gt;$G25,PrSettings!$M$4="●"),(($F25-$G25)=(BM25-BN25))*1,0),"")</f>
        <v/>
      </c>
      <c r="BR25" s="449" t="str">
        <f t="shared" ca="1" si="196"/>
        <v/>
      </c>
      <c r="BS25" s="449" t="str">
        <f ca="1">IF(BP25&lt;&gt;"",IF(ABS($F25-$G25)&gt;=PrSettings!$M$7,(ABS($F25-$G25-BM25+BN25)&lt;=1)*1,IF(AND(BP25,$F25=$G25,$F25&gt;=PrSettings!$M$6),(ABS(BM25-$F25)&lt;=1)*1,IF(AND(ABS($F25-$G25-BM25+BN25)&lt;=1,$F25+$G25&gt;=PrSettings!$M$8),(ABS(BM25-$F25)&lt;=1)*(ABS(BN25-$G25)&lt;=1)*1,""))),"")</f>
        <v/>
      </c>
      <c r="BT25" s="458"/>
      <c r="BV25" s="447">
        <f t="shared" ca="1" si="5"/>
        <v>9</v>
      </c>
      <c r="BW25" s="448" t="str">
        <f ca="1">GrpC!$B$9</f>
        <v>Denmark</v>
      </c>
      <c r="BX25" s="449">
        <f t="shared" ca="1" si="197"/>
        <v>19</v>
      </c>
      <c r="BY25" s="448" t="str">
        <f ca="1">GrpC!$D$9</f>
        <v>Serbia</v>
      </c>
      <c r="BZ25" s="452"/>
      <c r="CA25" s="452"/>
      <c r="CB25" s="457"/>
      <c r="CC25" s="449" t="str">
        <f t="shared" ca="1" si="198"/>
        <v/>
      </c>
      <c r="CD25" s="449" t="str">
        <f ca="1">IF((CC25&lt;&gt;""),IF(OR($F25&lt;&gt;$G25,PrSettings!$M$4="●"),(($F25-$G25)=(BZ25-CA25))*1,0),"")</f>
        <v/>
      </c>
      <c r="CE25" s="449" t="str">
        <f t="shared" ca="1" si="199"/>
        <v/>
      </c>
      <c r="CF25" s="449" t="str">
        <f ca="1">IF(CC25&lt;&gt;"",IF(ABS($F25-$G25)&gt;=PrSettings!$M$7,(ABS($F25-$G25-BZ25+CA25)&lt;=1)*1,IF(AND(CC25,$F25=$G25,$F25&gt;=PrSettings!$M$6),(ABS(BZ25-$F25)&lt;=1)*1,IF(AND(ABS($F25-$G25-BZ25+CA25)&lt;=1,$F25+$G25&gt;=PrSettings!$M$8),(ABS(BZ25-$F25)&lt;=1)*(ABS(CA25-$G25)&lt;=1)*1,""))),"")</f>
        <v/>
      </c>
      <c r="CG25" s="458"/>
      <c r="CI25" s="447">
        <f t="shared" ca="1" si="6"/>
        <v>9</v>
      </c>
      <c r="CJ25" s="448" t="str">
        <f ca="1">GrpC!$B$9</f>
        <v>Denmark</v>
      </c>
      <c r="CK25" s="449">
        <f t="shared" ca="1" si="200"/>
        <v>19</v>
      </c>
      <c r="CL25" s="448" t="str">
        <f ca="1">GrpC!$D$9</f>
        <v>Serbia</v>
      </c>
      <c r="CM25" s="452"/>
      <c r="CN25" s="452"/>
      <c r="CO25" s="457"/>
      <c r="CP25" s="449" t="str">
        <f t="shared" ca="1" si="201"/>
        <v/>
      </c>
      <c r="CQ25" s="449" t="str">
        <f ca="1">IF((CP25&lt;&gt;""),IF(OR($F25&lt;&gt;$G25,PrSettings!$M$4="●"),(($F25-$G25)=(CM25-CN25))*1,0),"")</f>
        <v/>
      </c>
      <c r="CR25" s="449" t="str">
        <f t="shared" ca="1" si="202"/>
        <v/>
      </c>
      <c r="CS25" s="449" t="str">
        <f ca="1">IF(CP25&lt;&gt;"",IF(ABS($F25-$G25)&gt;=PrSettings!$M$7,(ABS($F25-$G25-CM25+CN25)&lt;=1)*1,IF(AND(CP25,$F25=$G25,$F25&gt;=PrSettings!$M$6),(ABS(CM25-$F25)&lt;=1)*1,IF(AND(ABS($F25-$G25-CM25+CN25)&lt;=1,$F25+$G25&gt;=PrSettings!$M$8),(ABS(CM25-$F25)&lt;=1)*(ABS(CN25-$G25)&lt;=1)*1,""))),"")</f>
        <v/>
      </c>
      <c r="CT25" s="458"/>
      <c r="CV25" s="447">
        <f t="shared" ca="1" si="7"/>
        <v>9</v>
      </c>
      <c r="CW25" s="448" t="str">
        <f ca="1">GrpC!$B$9</f>
        <v>Denmark</v>
      </c>
      <c r="CX25" s="449">
        <f t="shared" ca="1" si="203"/>
        <v>19</v>
      </c>
      <c r="CY25" s="448" t="str">
        <f ca="1">GrpC!$D$9</f>
        <v>Serbia</v>
      </c>
      <c r="CZ25" s="452"/>
      <c r="DA25" s="452"/>
      <c r="DB25" s="457"/>
      <c r="DC25" s="449" t="str">
        <f t="shared" ca="1" si="204"/>
        <v/>
      </c>
      <c r="DD25" s="449" t="str">
        <f ca="1">IF((DC25&lt;&gt;""),IF(OR($F25&lt;&gt;$G25,PrSettings!$M$4="●"),(($F25-$G25)=(CZ25-DA25))*1,0),"")</f>
        <v/>
      </c>
      <c r="DE25" s="449" t="str">
        <f t="shared" ca="1" si="205"/>
        <v/>
      </c>
      <c r="DF25" s="449" t="str">
        <f ca="1">IF(DC25&lt;&gt;"",IF(ABS($F25-$G25)&gt;=PrSettings!$M$7,(ABS($F25-$G25-CZ25+DA25)&lt;=1)*1,IF(AND(DC25,$F25=$G25,$F25&gt;=PrSettings!$M$6),(ABS(CZ25-$F25)&lt;=1)*1,IF(AND(ABS($F25-$G25-CZ25+DA25)&lt;=1,$F25+$G25&gt;=PrSettings!$M$8),(ABS(CZ25-$F25)&lt;=1)*(ABS(DA25-$G25)&lt;=1)*1,""))),"")</f>
        <v/>
      </c>
      <c r="DG25" s="458"/>
      <c r="DI25" s="447">
        <f t="shared" ca="1" si="8"/>
        <v>9</v>
      </c>
      <c r="DJ25" s="448" t="str">
        <f ca="1">GrpC!$B$9</f>
        <v>Denmark</v>
      </c>
      <c r="DK25" s="449">
        <f t="shared" ca="1" si="206"/>
        <v>19</v>
      </c>
      <c r="DL25" s="448" t="str">
        <f ca="1">GrpC!$D$9</f>
        <v>Serbia</v>
      </c>
      <c r="DM25" s="452"/>
      <c r="DN25" s="452"/>
      <c r="DO25" s="457"/>
      <c r="DP25" s="449" t="str">
        <f t="shared" ca="1" si="207"/>
        <v/>
      </c>
      <c r="DQ25" s="449" t="str">
        <f ca="1">IF((DP25&lt;&gt;""),IF(OR($F25&lt;&gt;$G25,PrSettings!$M$4="●"),(($F25-$G25)=(DM25-DN25))*1,0),"")</f>
        <v/>
      </c>
      <c r="DR25" s="449" t="str">
        <f t="shared" ca="1" si="208"/>
        <v/>
      </c>
      <c r="DS25" s="449" t="str">
        <f ca="1">IF(DP25&lt;&gt;"",IF(ABS($F25-$G25)&gt;=PrSettings!$M$7,(ABS($F25-$G25-DM25+DN25)&lt;=1)*1,IF(AND(DP25,$F25=$G25,$F25&gt;=PrSettings!$M$6),(ABS(DM25-$F25)&lt;=1)*1,IF(AND(ABS($F25-$G25-DM25+DN25)&lt;=1,$F25+$G25&gt;=PrSettings!$M$8),(ABS(DM25-$F25)&lt;=1)*(ABS(DN25-$G25)&lt;=1)*1,""))),"")</f>
        <v/>
      </c>
      <c r="DT25" s="458"/>
      <c r="DV25" s="447">
        <f t="shared" ca="1" si="9"/>
        <v>9</v>
      </c>
      <c r="DW25" s="448" t="str">
        <f ca="1">GrpC!$B$9</f>
        <v>Denmark</v>
      </c>
      <c r="DX25" s="449">
        <f t="shared" ca="1" si="209"/>
        <v>19</v>
      </c>
      <c r="DY25" s="448" t="str">
        <f ca="1">GrpC!$D$9</f>
        <v>Serbia</v>
      </c>
      <c r="DZ25" s="452"/>
      <c r="EA25" s="452"/>
      <c r="EB25" s="457"/>
      <c r="EC25" s="449" t="str">
        <f t="shared" ca="1" si="210"/>
        <v/>
      </c>
      <c r="ED25" s="449" t="str">
        <f ca="1">IF((EC25&lt;&gt;""),IF(OR($F25&lt;&gt;$G25,PrSettings!$M$4="●"),(($F25-$G25)=(DZ25-EA25))*1,0),"")</f>
        <v/>
      </c>
      <c r="EE25" s="449" t="str">
        <f t="shared" ca="1" si="211"/>
        <v/>
      </c>
      <c r="EF25" s="449" t="str">
        <f ca="1">IF(EC25&lt;&gt;"",IF(ABS($F25-$G25)&gt;=PrSettings!$M$7,(ABS($F25-$G25-DZ25+EA25)&lt;=1)*1,IF(AND(EC25,$F25=$G25,$F25&gt;=PrSettings!$M$6),(ABS(DZ25-$F25)&lt;=1)*1,IF(AND(ABS($F25-$G25-DZ25+EA25)&lt;=1,$F25+$G25&gt;=PrSettings!$M$8),(ABS(DZ25-$F25)&lt;=1)*(ABS(EA25-$G25)&lt;=1)*1,""))),"")</f>
        <v/>
      </c>
      <c r="EG25" s="458"/>
      <c r="EI25" s="447">
        <f t="shared" ca="1" si="10"/>
        <v>9</v>
      </c>
      <c r="EJ25" s="448" t="str">
        <f ca="1">GrpC!$B$9</f>
        <v>Denmark</v>
      </c>
      <c r="EK25" s="449">
        <f t="shared" ca="1" si="212"/>
        <v>19</v>
      </c>
      <c r="EL25" s="448" t="str">
        <f ca="1">GrpC!$D$9</f>
        <v>Serbia</v>
      </c>
      <c r="EM25" s="452"/>
      <c r="EN25" s="452"/>
      <c r="EO25" s="457"/>
      <c r="EP25" s="449" t="str">
        <f t="shared" ca="1" si="213"/>
        <v/>
      </c>
      <c r="EQ25" s="449" t="str">
        <f ca="1">IF((EP25&lt;&gt;""),IF(OR($F25&lt;&gt;$G25,PrSettings!$M$4="●"),(($F25-$G25)=(EM25-EN25))*1,0),"")</f>
        <v/>
      </c>
      <c r="ER25" s="449" t="str">
        <f t="shared" ca="1" si="214"/>
        <v/>
      </c>
      <c r="ES25" s="449" t="str">
        <f ca="1">IF(EP25&lt;&gt;"",IF(ABS($F25-$G25)&gt;=PrSettings!$M$7,(ABS($F25-$G25-EM25+EN25)&lt;=1)*1,IF(AND(EP25,$F25=$G25,$F25&gt;=PrSettings!$M$6),(ABS(EM25-$F25)&lt;=1)*1,IF(AND(ABS($F25-$G25-EM25+EN25)&lt;=1,$F25+$G25&gt;=PrSettings!$M$8),(ABS(EM25-$F25)&lt;=1)*(ABS(EN25-$G25)&lt;=1)*1,""))),"")</f>
        <v/>
      </c>
      <c r="ET25" s="458"/>
      <c r="EV25" s="447">
        <f t="shared" ca="1" si="11"/>
        <v>9</v>
      </c>
      <c r="EW25" s="448" t="str">
        <f ca="1">GrpC!$B$9</f>
        <v>Denmark</v>
      </c>
      <c r="EX25" s="449">
        <f t="shared" ca="1" si="215"/>
        <v>19</v>
      </c>
      <c r="EY25" s="448" t="str">
        <f ca="1">GrpC!$D$9</f>
        <v>Serbia</v>
      </c>
      <c r="EZ25" s="452"/>
      <c r="FA25" s="452"/>
      <c r="FB25" s="457"/>
      <c r="FC25" s="449" t="str">
        <f t="shared" ca="1" si="216"/>
        <v/>
      </c>
      <c r="FD25" s="449" t="str">
        <f ca="1">IF((FC25&lt;&gt;""),IF(OR($F25&lt;&gt;$G25,PrSettings!$M$4="●"),(($F25-$G25)=(EZ25-FA25))*1,0),"")</f>
        <v/>
      </c>
      <c r="FE25" s="449" t="str">
        <f t="shared" ca="1" si="217"/>
        <v/>
      </c>
      <c r="FF25" s="449" t="str">
        <f ca="1">IF(FC25&lt;&gt;"",IF(ABS($F25-$G25)&gt;=PrSettings!$M$7,(ABS($F25-$G25-EZ25+FA25)&lt;=1)*1,IF(AND(FC25,$F25=$G25,$F25&gt;=PrSettings!$M$6),(ABS(EZ25-$F25)&lt;=1)*1,IF(AND(ABS($F25-$G25-EZ25+FA25)&lt;=1,$F25+$G25&gt;=PrSettings!$M$8),(ABS(EZ25-$F25)&lt;=1)*(ABS(FA25-$G25)&lt;=1)*1,""))),"")</f>
        <v/>
      </c>
      <c r="FG25" s="458"/>
      <c r="FI25" s="447">
        <f t="shared" ca="1" si="12"/>
        <v>9</v>
      </c>
      <c r="FJ25" s="448" t="str">
        <f ca="1">GrpC!$B$9</f>
        <v>Denmark</v>
      </c>
      <c r="FK25" s="449">
        <f t="shared" ca="1" si="218"/>
        <v>19</v>
      </c>
      <c r="FL25" s="448" t="str">
        <f ca="1">GrpC!$D$9</f>
        <v>Serbia</v>
      </c>
      <c r="FM25" s="452"/>
      <c r="FN25" s="452"/>
      <c r="FO25" s="457"/>
      <c r="FP25" s="449" t="str">
        <f t="shared" ca="1" si="219"/>
        <v/>
      </c>
      <c r="FQ25" s="449" t="str">
        <f ca="1">IF((FP25&lt;&gt;""),IF(OR($F25&lt;&gt;$G25,PrSettings!$M$4="●"),(($F25-$G25)=(FM25-FN25))*1,0),"")</f>
        <v/>
      </c>
      <c r="FR25" s="449" t="str">
        <f t="shared" ca="1" si="220"/>
        <v/>
      </c>
      <c r="FS25" s="449" t="str">
        <f ca="1">IF(FP25&lt;&gt;"",IF(ABS($F25-$G25)&gt;=PrSettings!$M$7,(ABS($F25-$G25-FM25+FN25)&lt;=1)*1,IF(AND(FP25,$F25=$G25,$F25&gt;=PrSettings!$M$6),(ABS(FM25-$F25)&lt;=1)*1,IF(AND(ABS($F25-$G25-FM25+FN25)&lt;=1,$F25+$G25&gt;=PrSettings!$M$8),(ABS(FM25-$F25)&lt;=1)*(ABS(FN25-$G25)&lt;=1)*1,""))),"")</f>
        <v/>
      </c>
      <c r="FT25" s="458"/>
      <c r="FV25" s="447">
        <f t="shared" ca="1" si="13"/>
        <v>9</v>
      </c>
      <c r="FW25" s="448" t="str">
        <f ca="1">GrpC!$B$9</f>
        <v>Denmark</v>
      </c>
      <c r="FX25" s="449">
        <f t="shared" ca="1" si="221"/>
        <v>19</v>
      </c>
      <c r="FY25" s="448" t="str">
        <f ca="1">GrpC!$D$9</f>
        <v>Serbia</v>
      </c>
      <c r="FZ25" s="452"/>
      <c r="GA25" s="452"/>
      <c r="GB25" s="457"/>
      <c r="GC25" s="449" t="str">
        <f t="shared" ca="1" si="222"/>
        <v/>
      </c>
      <c r="GD25" s="449" t="str">
        <f ca="1">IF((GC25&lt;&gt;""),IF(OR($F25&lt;&gt;$G25,PrSettings!$M$4="●"),(($F25-$G25)=(FZ25-GA25))*1,0),"")</f>
        <v/>
      </c>
      <c r="GE25" s="449" t="str">
        <f t="shared" ca="1" si="223"/>
        <v/>
      </c>
      <c r="GF25" s="449" t="str">
        <f ca="1">IF(GC25&lt;&gt;"",IF(ABS($F25-$G25)&gt;=PrSettings!$M$7,(ABS($F25-$G25-FZ25+GA25)&lt;=1)*1,IF(AND(GC25,$F25=$G25,$F25&gt;=PrSettings!$M$6),(ABS(FZ25-$F25)&lt;=1)*1,IF(AND(ABS($F25-$G25-FZ25+GA25)&lt;=1,$F25+$G25&gt;=PrSettings!$M$8),(ABS(FZ25-$F25)&lt;=1)*(ABS(GA25-$G25)&lt;=1)*1,""))),"")</f>
        <v/>
      </c>
      <c r="GG25" s="458"/>
      <c r="GI25" s="447">
        <f t="shared" ca="1" si="14"/>
        <v>9</v>
      </c>
      <c r="GJ25" s="448" t="str">
        <f ca="1">GrpC!$B$9</f>
        <v>Denmark</v>
      </c>
      <c r="GK25" s="449">
        <f t="shared" ca="1" si="224"/>
        <v>19</v>
      </c>
      <c r="GL25" s="448" t="str">
        <f ca="1">GrpC!$D$9</f>
        <v>Serbia</v>
      </c>
      <c r="GM25" s="452"/>
      <c r="GN25" s="452"/>
      <c r="GO25" s="457"/>
      <c r="GP25" s="449" t="str">
        <f t="shared" ca="1" si="225"/>
        <v/>
      </c>
      <c r="GQ25" s="449" t="str">
        <f ca="1">IF((GP25&lt;&gt;""),IF(OR($F25&lt;&gt;$G25,PrSettings!$M$4="●"),(($F25-$G25)=(GM25-GN25))*1,0),"")</f>
        <v/>
      </c>
      <c r="GR25" s="449" t="str">
        <f t="shared" ca="1" si="226"/>
        <v/>
      </c>
      <c r="GS25" s="449" t="str">
        <f ca="1">IF(GP25&lt;&gt;"",IF(ABS($F25-$G25)&gt;=PrSettings!$M$7,(ABS($F25-$G25-GM25+GN25)&lt;=1)*1,IF(AND(GP25,$F25=$G25,$F25&gt;=PrSettings!$M$6),(ABS(GM25-$F25)&lt;=1)*1,IF(AND(ABS($F25-$G25-GM25+GN25)&lt;=1,$F25+$G25&gt;=PrSettings!$M$8),(ABS(GM25-$F25)&lt;=1)*(ABS(GN25-$G25)&lt;=1)*1,""))),"")</f>
        <v/>
      </c>
      <c r="GT25" s="458"/>
      <c r="GV25" s="447">
        <f t="shared" ca="1" si="15"/>
        <v>9</v>
      </c>
      <c r="GW25" s="448" t="str">
        <f ca="1">GrpC!$B$9</f>
        <v>Denmark</v>
      </c>
      <c r="GX25" s="449">
        <f t="shared" ca="1" si="227"/>
        <v>19</v>
      </c>
      <c r="GY25" s="448" t="str">
        <f ca="1">GrpC!$D$9</f>
        <v>Serbia</v>
      </c>
      <c r="GZ25" s="452"/>
      <c r="HA25" s="452"/>
      <c r="HB25" s="457"/>
      <c r="HC25" s="449" t="str">
        <f t="shared" ca="1" si="228"/>
        <v/>
      </c>
      <c r="HD25" s="449" t="str">
        <f ca="1">IF((HC25&lt;&gt;""),IF(OR($F25&lt;&gt;$G25,PrSettings!$M$4="●"),(($F25-$G25)=(GZ25-HA25))*1,0),"")</f>
        <v/>
      </c>
      <c r="HE25" s="449" t="str">
        <f t="shared" ca="1" si="229"/>
        <v/>
      </c>
      <c r="HF25" s="449" t="str">
        <f ca="1">IF(HC25&lt;&gt;"",IF(ABS($F25-$G25)&gt;=PrSettings!$M$7,(ABS($F25-$G25-GZ25+HA25)&lt;=1)*1,IF(AND(HC25,$F25=$G25,$F25&gt;=PrSettings!$M$6),(ABS(GZ25-$F25)&lt;=1)*1,IF(AND(ABS($F25-$G25-GZ25+HA25)&lt;=1,$F25+$G25&gt;=PrSettings!$M$8),(ABS(GZ25-$F25)&lt;=1)*(ABS(HA25-$G25)&lt;=1)*1,""))),"")</f>
        <v/>
      </c>
      <c r="HG25" s="458"/>
      <c r="HI25" s="447">
        <f t="shared" ca="1" si="16"/>
        <v>9</v>
      </c>
      <c r="HJ25" s="448" t="str">
        <f ca="1">GrpC!$B$9</f>
        <v>Denmark</v>
      </c>
      <c r="HK25" s="449">
        <f t="shared" ca="1" si="230"/>
        <v>19</v>
      </c>
      <c r="HL25" s="448" t="str">
        <f ca="1">GrpC!$D$9</f>
        <v>Serbia</v>
      </c>
      <c r="HM25" s="452"/>
      <c r="HN25" s="452"/>
      <c r="HO25" s="457"/>
      <c r="HP25" s="449" t="str">
        <f t="shared" ca="1" si="231"/>
        <v/>
      </c>
      <c r="HQ25" s="449" t="str">
        <f ca="1">IF((HP25&lt;&gt;""),IF(OR($F25&lt;&gt;$G25,PrSettings!$M$4="●"),(($F25-$G25)=(HM25-HN25))*1,0),"")</f>
        <v/>
      </c>
      <c r="HR25" s="449" t="str">
        <f t="shared" ca="1" si="232"/>
        <v/>
      </c>
      <c r="HS25" s="449" t="str">
        <f ca="1">IF(HP25&lt;&gt;"",IF(ABS($F25-$G25)&gt;=PrSettings!$M$7,(ABS($F25-$G25-HM25+HN25)&lt;=1)*1,IF(AND(HP25,$F25=$G25,$F25&gt;=PrSettings!$M$6),(ABS(HM25-$F25)&lt;=1)*1,IF(AND(ABS($F25-$G25-HM25+HN25)&lt;=1,$F25+$G25&gt;=PrSettings!$M$8),(ABS(HM25-$F25)&lt;=1)*(ABS(HN25-$G25)&lt;=1)*1,""))),"")</f>
        <v/>
      </c>
      <c r="HT25" s="458"/>
      <c r="HV25" s="447">
        <f t="shared" ca="1" si="17"/>
        <v>9</v>
      </c>
      <c r="HW25" s="448" t="str">
        <f ca="1">GrpC!$B$9</f>
        <v>Denmark</v>
      </c>
      <c r="HX25" s="449">
        <f t="shared" ca="1" si="233"/>
        <v>19</v>
      </c>
      <c r="HY25" s="448" t="str">
        <f ca="1">GrpC!$D$9</f>
        <v>Serbia</v>
      </c>
      <c r="HZ25" s="452"/>
      <c r="IA25" s="452"/>
      <c r="IB25" s="457"/>
      <c r="IC25" s="449" t="str">
        <f t="shared" ca="1" si="234"/>
        <v/>
      </c>
      <c r="ID25" s="449" t="str">
        <f ca="1">IF((IC25&lt;&gt;""),IF(OR($F25&lt;&gt;$G25,PrSettings!$M$4="●"),(($F25-$G25)=(HZ25-IA25))*1,0),"")</f>
        <v/>
      </c>
      <c r="IE25" s="449" t="str">
        <f t="shared" ca="1" si="235"/>
        <v/>
      </c>
      <c r="IF25" s="449" t="str">
        <f ca="1">IF(IC25&lt;&gt;"",IF(ABS($F25-$G25)&gt;=PrSettings!$M$7,(ABS($F25-$G25-HZ25+IA25)&lt;=1)*1,IF(AND(IC25,$F25=$G25,$F25&gt;=PrSettings!$M$6),(ABS(HZ25-$F25)&lt;=1)*1,IF(AND(ABS($F25-$G25-HZ25+IA25)&lt;=1,$F25+$G25&gt;=PrSettings!$M$8),(ABS(HZ25-$F25)&lt;=1)*(ABS(IA25-$G25)&lt;=1)*1,""))),"")</f>
        <v/>
      </c>
      <c r="IG25" s="458"/>
      <c r="II25" s="447">
        <f t="shared" ca="1" si="18"/>
        <v>9</v>
      </c>
      <c r="IJ25" s="448" t="str">
        <f ca="1">GrpC!$B$9</f>
        <v>Denmark</v>
      </c>
      <c r="IK25" s="449">
        <f t="shared" ca="1" si="236"/>
        <v>19</v>
      </c>
      <c r="IL25" s="448" t="str">
        <f ca="1">GrpC!$D$9</f>
        <v>Serbia</v>
      </c>
      <c r="IM25" s="452"/>
      <c r="IN25" s="452"/>
      <c r="IO25" s="457"/>
      <c r="IP25" s="449" t="str">
        <f t="shared" ca="1" si="237"/>
        <v/>
      </c>
      <c r="IQ25" s="449" t="str">
        <f ca="1">IF((IP25&lt;&gt;""),IF(OR($F25&lt;&gt;$G25,PrSettings!$M$4="●"),(($F25-$G25)=(IM25-IN25))*1,0),"")</f>
        <v/>
      </c>
      <c r="IR25" s="449" t="str">
        <f t="shared" ca="1" si="238"/>
        <v/>
      </c>
      <c r="IS25" s="449" t="str">
        <f ca="1">IF(IP25&lt;&gt;"",IF(ABS($F25-$G25)&gt;=PrSettings!$M$7,(ABS($F25-$G25-IM25+IN25)&lt;=1)*1,IF(AND(IP25,$F25=$G25,$F25&gt;=PrSettings!$M$6),(ABS(IM25-$F25)&lt;=1)*1,IF(AND(ABS($F25-$G25-IM25+IN25)&lt;=1,$F25+$G25&gt;=PrSettings!$M$8),(ABS(IM25-$F25)&lt;=1)*(ABS(IN25-$G25)&lt;=1)*1,""))),"")</f>
        <v/>
      </c>
      <c r="IT25" s="458"/>
      <c r="IV25" s="447">
        <f t="shared" ca="1" si="19"/>
        <v>9</v>
      </c>
      <c r="IW25" s="448" t="str">
        <f ca="1">GrpC!$B$9</f>
        <v>Denmark</v>
      </c>
      <c r="IX25" s="449">
        <f t="shared" ca="1" si="239"/>
        <v>19</v>
      </c>
      <c r="IY25" s="448" t="str">
        <f ca="1">GrpC!$D$9</f>
        <v>Serbia</v>
      </c>
      <c r="IZ25" s="452"/>
      <c r="JA25" s="452"/>
      <c r="JB25" s="457"/>
      <c r="JC25" s="449" t="str">
        <f t="shared" ca="1" si="240"/>
        <v/>
      </c>
      <c r="JD25" s="449" t="str">
        <f ca="1">IF((JC25&lt;&gt;""),IF(OR($F25&lt;&gt;$G25,PrSettings!$M$4="●"),(($F25-$G25)=(IZ25-JA25))*1,0),"")</f>
        <v/>
      </c>
      <c r="JE25" s="449" t="str">
        <f t="shared" ca="1" si="241"/>
        <v/>
      </c>
      <c r="JF25" s="449" t="str">
        <f ca="1">IF(JC25&lt;&gt;"",IF(ABS($F25-$G25)&gt;=PrSettings!$M$7,(ABS($F25-$G25-IZ25+JA25)&lt;=1)*1,IF(AND(JC25,$F25=$G25,$F25&gt;=PrSettings!$M$6),(ABS(IZ25-$F25)&lt;=1)*1,IF(AND(ABS($F25-$G25-IZ25+JA25)&lt;=1,$F25+$G25&gt;=PrSettings!$M$8),(ABS(IZ25-$F25)&lt;=1)*(ABS(JA25-$G25)&lt;=1)*1,""))),"")</f>
        <v/>
      </c>
      <c r="JG25" s="458"/>
      <c r="JI25" s="447">
        <f t="shared" ca="1" si="20"/>
        <v>9</v>
      </c>
      <c r="JJ25" s="448" t="str">
        <f ca="1">GrpC!$B$9</f>
        <v>Denmark</v>
      </c>
      <c r="JK25" s="449">
        <f t="shared" ca="1" si="242"/>
        <v>19</v>
      </c>
      <c r="JL25" s="448" t="str">
        <f ca="1">GrpC!$D$9</f>
        <v>Serbia</v>
      </c>
      <c r="JM25" s="452"/>
      <c r="JN25" s="452"/>
      <c r="JO25" s="457"/>
      <c r="JP25" s="449" t="str">
        <f t="shared" ca="1" si="243"/>
        <v/>
      </c>
      <c r="JQ25" s="449" t="str">
        <f ca="1">IF((JP25&lt;&gt;""),IF(OR($F25&lt;&gt;$G25,PrSettings!$M$4="●"),(($F25-$G25)=(JM25-JN25))*1,0),"")</f>
        <v/>
      </c>
      <c r="JR25" s="449" t="str">
        <f t="shared" ca="1" si="244"/>
        <v/>
      </c>
      <c r="JS25" s="449" t="str">
        <f ca="1">IF(JP25&lt;&gt;"",IF(ABS($F25-$G25)&gt;=PrSettings!$M$7,(ABS($F25-$G25-JM25+JN25)&lt;=1)*1,IF(AND(JP25,$F25=$G25,$F25&gt;=PrSettings!$M$6),(ABS(JM25-$F25)&lt;=1)*1,IF(AND(ABS($F25-$G25-JM25+JN25)&lt;=1,$F25+$G25&gt;=PrSettings!$M$8),(ABS(JM25-$F25)&lt;=1)*(ABS(JN25-$G25)&lt;=1)*1,""))),"")</f>
        <v/>
      </c>
      <c r="JT25" s="458"/>
      <c r="JV25" s="447">
        <f t="shared" ca="1" si="21"/>
        <v>9</v>
      </c>
      <c r="JW25" s="448" t="str">
        <f ca="1">GrpC!$B$9</f>
        <v>Denmark</v>
      </c>
      <c r="JX25" s="449">
        <f t="shared" ca="1" si="245"/>
        <v>19</v>
      </c>
      <c r="JY25" s="448" t="str">
        <f ca="1">GrpC!$D$9</f>
        <v>Serbia</v>
      </c>
      <c r="JZ25" s="452"/>
      <c r="KA25" s="452"/>
      <c r="KB25" s="457"/>
      <c r="KC25" s="449" t="str">
        <f t="shared" ca="1" si="246"/>
        <v/>
      </c>
      <c r="KD25" s="449" t="str">
        <f ca="1">IF((KC25&lt;&gt;""),IF(OR($F25&lt;&gt;$G25,PrSettings!$M$4="●"),(($F25-$G25)=(JZ25-KA25))*1,0),"")</f>
        <v/>
      </c>
      <c r="KE25" s="449" t="str">
        <f t="shared" ca="1" si="247"/>
        <v/>
      </c>
      <c r="KF25" s="449" t="str">
        <f ca="1">IF(KC25&lt;&gt;"",IF(ABS($F25-$G25)&gt;=PrSettings!$M$7,(ABS($F25-$G25-JZ25+KA25)&lt;=1)*1,IF(AND(KC25,$F25=$G25,$F25&gt;=PrSettings!$M$6),(ABS(JZ25-$F25)&lt;=1)*1,IF(AND(ABS($F25-$G25-JZ25+KA25)&lt;=1,$F25+$G25&gt;=PrSettings!$M$8),(ABS(JZ25-$F25)&lt;=1)*(ABS(KA25-$G25)&lt;=1)*1,""))),"")</f>
        <v/>
      </c>
      <c r="KG25" s="458"/>
      <c r="KI25" s="447">
        <f t="shared" ca="1" si="22"/>
        <v>9</v>
      </c>
      <c r="KJ25" s="448" t="str">
        <f ca="1">GrpC!$B$9</f>
        <v>Denmark</v>
      </c>
      <c r="KK25" s="449">
        <f t="shared" ca="1" si="248"/>
        <v>19</v>
      </c>
      <c r="KL25" s="448" t="str">
        <f ca="1">GrpC!$D$9</f>
        <v>Serbia</v>
      </c>
      <c r="KM25" s="452"/>
      <c r="KN25" s="452"/>
      <c r="KO25" s="457"/>
      <c r="KP25" s="449" t="str">
        <f t="shared" ca="1" si="249"/>
        <v/>
      </c>
      <c r="KQ25" s="449" t="str">
        <f ca="1">IF((KP25&lt;&gt;""),IF(OR($F25&lt;&gt;$G25,PrSettings!$M$4="●"),(($F25-$G25)=(KM25-KN25))*1,0),"")</f>
        <v/>
      </c>
      <c r="KR25" s="449" t="str">
        <f t="shared" ca="1" si="250"/>
        <v/>
      </c>
      <c r="KS25" s="449" t="str">
        <f ca="1">IF(KP25&lt;&gt;"",IF(ABS($F25-$G25)&gt;=PrSettings!$M$7,(ABS($F25-$G25-KM25+KN25)&lt;=1)*1,IF(AND(KP25,$F25=$G25,$F25&gt;=PrSettings!$M$6),(ABS(KM25-$F25)&lt;=1)*1,IF(AND(ABS($F25-$G25-KM25+KN25)&lt;=1,$F25+$G25&gt;=PrSettings!$M$8),(ABS(KM25-$F25)&lt;=1)*(ABS(KN25-$G25)&lt;=1)*1,""))),"")</f>
        <v/>
      </c>
      <c r="KT25" s="458"/>
      <c r="KV25" s="447">
        <f t="shared" ca="1" si="23"/>
        <v>9</v>
      </c>
      <c r="KW25" s="448" t="str">
        <f ca="1">GrpC!$B$9</f>
        <v>Denmark</v>
      </c>
      <c r="KX25" s="449">
        <f t="shared" ca="1" si="251"/>
        <v>19</v>
      </c>
      <c r="KY25" s="448" t="str">
        <f ca="1">GrpC!$D$9</f>
        <v>Serbia</v>
      </c>
      <c r="KZ25" s="452"/>
      <c r="LA25" s="452"/>
      <c r="LB25" s="457"/>
      <c r="LC25" s="449" t="str">
        <f t="shared" ca="1" si="252"/>
        <v/>
      </c>
      <c r="LD25" s="449" t="str">
        <f ca="1">IF((LC25&lt;&gt;""),IF(OR($F25&lt;&gt;$G25,PrSettings!$M$4="●"),(($F25-$G25)=(KZ25-LA25))*1,0),"")</f>
        <v/>
      </c>
      <c r="LE25" s="449" t="str">
        <f t="shared" ca="1" si="253"/>
        <v/>
      </c>
      <c r="LF25" s="449" t="str">
        <f ca="1">IF(LC25&lt;&gt;"",IF(ABS($F25-$G25)&gt;=PrSettings!$M$7,(ABS($F25-$G25-KZ25+LA25)&lt;=1)*1,IF(AND(LC25,$F25=$G25,$F25&gt;=PrSettings!$M$6),(ABS(KZ25-$F25)&lt;=1)*1,IF(AND(ABS($F25-$G25-KZ25+LA25)&lt;=1,$F25+$G25&gt;=PrSettings!$M$8),(ABS(KZ25-$F25)&lt;=1)*(ABS(LA25-$G25)&lt;=1)*1,""))),"")</f>
        <v/>
      </c>
      <c r="LG25" s="458"/>
      <c r="LI25" s="447">
        <f t="shared" ca="1" si="24"/>
        <v>9</v>
      </c>
      <c r="LJ25" s="448" t="str">
        <f ca="1">GrpC!$B$9</f>
        <v>Denmark</v>
      </c>
      <c r="LK25" s="449">
        <f t="shared" ca="1" si="254"/>
        <v>19</v>
      </c>
      <c r="LL25" s="448" t="str">
        <f ca="1">GrpC!$D$9</f>
        <v>Serbia</v>
      </c>
      <c r="LM25" s="452"/>
      <c r="LN25" s="452"/>
      <c r="LO25" s="457"/>
      <c r="LP25" s="449" t="str">
        <f t="shared" ca="1" si="255"/>
        <v/>
      </c>
      <c r="LQ25" s="449" t="str">
        <f ca="1">IF((LP25&lt;&gt;""),IF(OR($F25&lt;&gt;$G25,PrSettings!$M$4="●"),(($F25-$G25)=(LM25-LN25))*1,0),"")</f>
        <v/>
      </c>
      <c r="LR25" s="449" t="str">
        <f t="shared" ca="1" si="256"/>
        <v/>
      </c>
      <c r="LS25" s="449" t="str">
        <f ca="1">IF(LP25&lt;&gt;"",IF(ABS($F25-$G25)&gt;=PrSettings!$M$7,(ABS($F25-$G25-LM25+LN25)&lt;=1)*1,IF(AND(LP25,$F25=$G25,$F25&gt;=PrSettings!$M$6),(ABS(LM25-$F25)&lt;=1)*1,IF(AND(ABS($F25-$G25-LM25+LN25)&lt;=1,$F25+$G25&gt;=PrSettings!$M$8),(ABS(LM25-$F25)&lt;=1)*(ABS(LN25-$G25)&lt;=1)*1,""))),"")</f>
        <v/>
      </c>
      <c r="LT25" s="458"/>
      <c r="LV25" s="447">
        <f t="shared" ca="1" si="25"/>
        <v>9</v>
      </c>
      <c r="LW25" s="448" t="str">
        <f ca="1">GrpC!$B$9</f>
        <v>Denmark</v>
      </c>
      <c r="LX25" s="449">
        <f t="shared" ca="1" si="257"/>
        <v>19</v>
      </c>
      <c r="LY25" s="448" t="str">
        <f ca="1">GrpC!$D$9</f>
        <v>Serbia</v>
      </c>
      <c r="LZ25" s="452"/>
      <c r="MA25" s="452"/>
      <c r="MB25" s="457"/>
      <c r="MC25" s="449" t="str">
        <f t="shared" ca="1" si="258"/>
        <v/>
      </c>
      <c r="MD25" s="449" t="str">
        <f ca="1">IF((MC25&lt;&gt;""),IF(OR($F25&lt;&gt;$G25,PrSettings!$M$4="●"),(($F25-$G25)=(LZ25-MA25))*1,0),"")</f>
        <v/>
      </c>
      <c r="ME25" s="449" t="str">
        <f t="shared" ca="1" si="259"/>
        <v/>
      </c>
      <c r="MF25" s="449" t="str">
        <f ca="1">IF(MC25&lt;&gt;"",IF(ABS($F25-$G25)&gt;=PrSettings!$M$7,(ABS($F25-$G25-LZ25+MA25)&lt;=1)*1,IF(AND(MC25,$F25=$G25,$F25&gt;=PrSettings!$M$6),(ABS(LZ25-$F25)&lt;=1)*1,IF(AND(ABS($F25-$G25-LZ25+MA25)&lt;=1,$F25+$G25&gt;=PrSettings!$M$8),(ABS(LZ25-$F25)&lt;=1)*(ABS(MA25-$G25)&lt;=1)*1,""))),"")</f>
        <v/>
      </c>
      <c r="MG25" s="458"/>
    </row>
    <row r="26" spans="2:345" ht="24" customHeight="1" x14ac:dyDescent="0.25">
      <c r="B26" s="437" t="str">
        <f>Language!$E$95&amp;" D"</f>
        <v>Group D</v>
      </c>
      <c r="C26" s="438"/>
      <c r="D26" s="459"/>
      <c r="E26" s="440"/>
      <c r="F26" s="460"/>
      <c r="G26" s="461"/>
      <c r="I26" s="437" t="str">
        <f t="shared" si="0"/>
        <v>Group D</v>
      </c>
      <c r="J26" s="439"/>
      <c r="K26" s="459"/>
      <c r="L26" s="440"/>
      <c r="M26" s="443"/>
      <c r="N26" s="444"/>
      <c r="O26" s="441"/>
      <c r="P26" s="445"/>
      <c r="Q26" s="445"/>
      <c r="R26" s="440"/>
      <c r="S26" s="440"/>
      <c r="T26" s="446"/>
      <c r="V26" s="437" t="str">
        <f t="shared" si="1"/>
        <v>Group D</v>
      </c>
      <c r="W26" s="439"/>
      <c r="X26" s="459"/>
      <c r="Y26" s="440"/>
      <c r="Z26" s="443"/>
      <c r="AA26" s="444"/>
      <c r="AB26" s="441"/>
      <c r="AC26" s="445"/>
      <c r="AD26" s="445"/>
      <c r="AE26" s="440"/>
      <c r="AF26" s="440"/>
      <c r="AG26" s="446"/>
      <c r="AI26" s="437" t="str">
        <f t="shared" si="2"/>
        <v>Group D</v>
      </c>
      <c r="AJ26" s="439"/>
      <c r="AK26" s="459"/>
      <c r="AL26" s="440"/>
      <c r="AM26" s="443"/>
      <c r="AN26" s="444"/>
      <c r="AO26" s="441"/>
      <c r="AP26" s="445"/>
      <c r="AQ26" s="445"/>
      <c r="AR26" s="440"/>
      <c r="AS26" s="440"/>
      <c r="AT26" s="446"/>
      <c r="AV26" s="437" t="str">
        <f t="shared" si="3"/>
        <v>Group D</v>
      </c>
      <c r="AW26" s="439"/>
      <c r="AX26" s="459"/>
      <c r="AY26" s="440"/>
      <c r="AZ26" s="443"/>
      <c r="BA26" s="444"/>
      <c r="BB26" s="441"/>
      <c r="BC26" s="445"/>
      <c r="BD26" s="445"/>
      <c r="BE26" s="440"/>
      <c r="BF26" s="440"/>
      <c r="BG26" s="446"/>
      <c r="BI26" s="437" t="str">
        <f t="shared" si="4"/>
        <v>Group D</v>
      </c>
      <c r="BJ26" s="439"/>
      <c r="BK26" s="459"/>
      <c r="BL26" s="440"/>
      <c r="BM26" s="443"/>
      <c r="BN26" s="444"/>
      <c r="BO26" s="441"/>
      <c r="BP26" s="445"/>
      <c r="BQ26" s="445"/>
      <c r="BR26" s="440"/>
      <c r="BS26" s="440"/>
      <c r="BT26" s="446"/>
      <c r="BV26" s="437" t="str">
        <f t="shared" si="5"/>
        <v>Group D</v>
      </c>
      <c r="BW26" s="439"/>
      <c r="BX26" s="459"/>
      <c r="BY26" s="440"/>
      <c r="BZ26" s="443"/>
      <c r="CA26" s="444"/>
      <c r="CB26" s="441"/>
      <c r="CC26" s="445"/>
      <c r="CD26" s="445"/>
      <c r="CE26" s="440"/>
      <c r="CF26" s="440"/>
      <c r="CG26" s="446"/>
      <c r="CI26" s="437" t="str">
        <f t="shared" si="6"/>
        <v>Group D</v>
      </c>
      <c r="CJ26" s="439"/>
      <c r="CK26" s="459"/>
      <c r="CL26" s="440"/>
      <c r="CM26" s="443"/>
      <c r="CN26" s="444"/>
      <c r="CO26" s="441"/>
      <c r="CP26" s="445"/>
      <c r="CQ26" s="445"/>
      <c r="CR26" s="440"/>
      <c r="CS26" s="440"/>
      <c r="CT26" s="446"/>
      <c r="CV26" s="437" t="str">
        <f t="shared" si="7"/>
        <v>Group D</v>
      </c>
      <c r="CW26" s="439"/>
      <c r="CX26" s="459"/>
      <c r="CY26" s="440"/>
      <c r="CZ26" s="443"/>
      <c r="DA26" s="444"/>
      <c r="DB26" s="441"/>
      <c r="DC26" s="445"/>
      <c r="DD26" s="445"/>
      <c r="DE26" s="440"/>
      <c r="DF26" s="440"/>
      <c r="DG26" s="446"/>
      <c r="DI26" s="437" t="str">
        <f t="shared" si="8"/>
        <v>Group D</v>
      </c>
      <c r="DJ26" s="439"/>
      <c r="DK26" s="459"/>
      <c r="DL26" s="440"/>
      <c r="DM26" s="443"/>
      <c r="DN26" s="444"/>
      <c r="DO26" s="441"/>
      <c r="DP26" s="445"/>
      <c r="DQ26" s="445"/>
      <c r="DR26" s="440"/>
      <c r="DS26" s="440"/>
      <c r="DT26" s="446"/>
      <c r="DV26" s="437" t="str">
        <f t="shared" si="9"/>
        <v>Group D</v>
      </c>
      <c r="DW26" s="439"/>
      <c r="DX26" s="459"/>
      <c r="DY26" s="440"/>
      <c r="DZ26" s="443"/>
      <c r="EA26" s="444"/>
      <c r="EB26" s="441"/>
      <c r="EC26" s="445"/>
      <c r="ED26" s="445"/>
      <c r="EE26" s="440"/>
      <c r="EF26" s="440"/>
      <c r="EG26" s="446"/>
      <c r="EI26" s="437" t="str">
        <f t="shared" si="10"/>
        <v>Group D</v>
      </c>
      <c r="EJ26" s="439"/>
      <c r="EK26" s="459"/>
      <c r="EL26" s="440"/>
      <c r="EM26" s="443"/>
      <c r="EN26" s="444"/>
      <c r="EO26" s="441"/>
      <c r="EP26" s="445"/>
      <c r="EQ26" s="445"/>
      <c r="ER26" s="440"/>
      <c r="ES26" s="440"/>
      <c r="ET26" s="446"/>
      <c r="EV26" s="437" t="str">
        <f t="shared" si="11"/>
        <v>Group D</v>
      </c>
      <c r="EW26" s="439"/>
      <c r="EX26" s="459"/>
      <c r="EY26" s="440"/>
      <c r="EZ26" s="443"/>
      <c r="FA26" s="444"/>
      <c r="FB26" s="441"/>
      <c r="FC26" s="445"/>
      <c r="FD26" s="445"/>
      <c r="FE26" s="440"/>
      <c r="FF26" s="440"/>
      <c r="FG26" s="446"/>
      <c r="FI26" s="437" t="str">
        <f t="shared" si="12"/>
        <v>Group D</v>
      </c>
      <c r="FJ26" s="439"/>
      <c r="FK26" s="459"/>
      <c r="FL26" s="440"/>
      <c r="FM26" s="443"/>
      <c r="FN26" s="444"/>
      <c r="FO26" s="441"/>
      <c r="FP26" s="445"/>
      <c r="FQ26" s="445"/>
      <c r="FR26" s="440"/>
      <c r="FS26" s="440"/>
      <c r="FT26" s="446"/>
      <c r="FV26" s="437" t="str">
        <f t="shared" si="13"/>
        <v>Group D</v>
      </c>
      <c r="FW26" s="439"/>
      <c r="FX26" s="459"/>
      <c r="FY26" s="440"/>
      <c r="FZ26" s="443"/>
      <c r="GA26" s="444"/>
      <c r="GB26" s="441"/>
      <c r="GC26" s="445"/>
      <c r="GD26" s="445"/>
      <c r="GE26" s="440"/>
      <c r="GF26" s="440"/>
      <c r="GG26" s="446"/>
      <c r="GI26" s="437" t="str">
        <f t="shared" si="14"/>
        <v>Group D</v>
      </c>
      <c r="GJ26" s="439"/>
      <c r="GK26" s="459"/>
      <c r="GL26" s="440"/>
      <c r="GM26" s="443"/>
      <c r="GN26" s="444"/>
      <c r="GO26" s="441"/>
      <c r="GP26" s="445"/>
      <c r="GQ26" s="445"/>
      <c r="GR26" s="440"/>
      <c r="GS26" s="440"/>
      <c r="GT26" s="446"/>
      <c r="GV26" s="437" t="str">
        <f t="shared" si="15"/>
        <v>Group D</v>
      </c>
      <c r="GW26" s="439"/>
      <c r="GX26" s="459"/>
      <c r="GY26" s="440"/>
      <c r="GZ26" s="443"/>
      <c r="HA26" s="444"/>
      <c r="HB26" s="441"/>
      <c r="HC26" s="445"/>
      <c r="HD26" s="445"/>
      <c r="HE26" s="440"/>
      <c r="HF26" s="440"/>
      <c r="HG26" s="446"/>
      <c r="HI26" s="437" t="str">
        <f t="shared" si="16"/>
        <v>Group D</v>
      </c>
      <c r="HJ26" s="439"/>
      <c r="HK26" s="459"/>
      <c r="HL26" s="440"/>
      <c r="HM26" s="443"/>
      <c r="HN26" s="444"/>
      <c r="HO26" s="441"/>
      <c r="HP26" s="445"/>
      <c r="HQ26" s="445"/>
      <c r="HR26" s="440"/>
      <c r="HS26" s="440"/>
      <c r="HT26" s="446"/>
      <c r="HV26" s="437" t="str">
        <f t="shared" si="17"/>
        <v>Group D</v>
      </c>
      <c r="HW26" s="439"/>
      <c r="HX26" s="459"/>
      <c r="HY26" s="440"/>
      <c r="HZ26" s="443"/>
      <c r="IA26" s="444"/>
      <c r="IB26" s="441"/>
      <c r="IC26" s="445"/>
      <c r="ID26" s="445"/>
      <c r="IE26" s="440"/>
      <c r="IF26" s="440"/>
      <c r="IG26" s="446"/>
      <c r="II26" s="437" t="str">
        <f t="shared" si="18"/>
        <v>Group D</v>
      </c>
      <c r="IJ26" s="439"/>
      <c r="IK26" s="459"/>
      <c r="IL26" s="440"/>
      <c r="IM26" s="443"/>
      <c r="IN26" s="444"/>
      <c r="IO26" s="441"/>
      <c r="IP26" s="445"/>
      <c r="IQ26" s="445"/>
      <c r="IR26" s="440"/>
      <c r="IS26" s="440"/>
      <c r="IT26" s="446"/>
      <c r="IV26" s="437" t="str">
        <f t="shared" si="19"/>
        <v>Group D</v>
      </c>
      <c r="IW26" s="439"/>
      <c r="IX26" s="459"/>
      <c r="IY26" s="440"/>
      <c r="IZ26" s="443"/>
      <c r="JA26" s="444"/>
      <c r="JB26" s="441"/>
      <c r="JC26" s="445"/>
      <c r="JD26" s="445"/>
      <c r="JE26" s="440"/>
      <c r="JF26" s="440"/>
      <c r="JG26" s="446"/>
      <c r="JI26" s="437" t="str">
        <f t="shared" si="20"/>
        <v>Group D</v>
      </c>
      <c r="JJ26" s="439"/>
      <c r="JK26" s="459"/>
      <c r="JL26" s="440"/>
      <c r="JM26" s="443"/>
      <c r="JN26" s="444"/>
      <c r="JO26" s="441"/>
      <c r="JP26" s="445"/>
      <c r="JQ26" s="445"/>
      <c r="JR26" s="440"/>
      <c r="JS26" s="440"/>
      <c r="JT26" s="446"/>
      <c r="JV26" s="437" t="str">
        <f t="shared" si="21"/>
        <v>Group D</v>
      </c>
      <c r="JW26" s="439"/>
      <c r="JX26" s="459"/>
      <c r="JY26" s="440"/>
      <c r="JZ26" s="443"/>
      <c r="KA26" s="444"/>
      <c r="KB26" s="441"/>
      <c r="KC26" s="445"/>
      <c r="KD26" s="445"/>
      <c r="KE26" s="440"/>
      <c r="KF26" s="440"/>
      <c r="KG26" s="446"/>
      <c r="KI26" s="437" t="str">
        <f t="shared" si="22"/>
        <v>Group D</v>
      </c>
      <c r="KJ26" s="439"/>
      <c r="KK26" s="459"/>
      <c r="KL26" s="440"/>
      <c r="KM26" s="443"/>
      <c r="KN26" s="444"/>
      <c r="KO26" s="441"/>
      <c r="KP26" s="445"/>
      <c r="KQ26" s="445"/>
      <c r="KR26" s="440"/>
      <c r="KS26" s="440"/>
      <c r="KT26" s="446"/>
      <c r="KV26" s="437" t="str">
        <f t="shared" si="23"/>
        <v>Group D</v>
      </c>
      <c r="KW26" s="439"/>
      <c r="KX26" s="459"/>
      <c r="KY26" s="440"/>
      <c r="KZ26" s="443"/>
      <c r="LA26" s="444"/>
      <c r="LB26" s="441"/>
      <c r="LC26" s="445"/>
      <c r="LD26" s="445"/>
      <c r="LE26" s="440"/>
      <c r="LF26" s="440"/>
      <c r="LG26" s="446"/>
      <c r="LI26" s="437" t="str">
        <f t="shared" si="24"/>
        <v>Group D</v>
      </c>
      <c r="LJ26" s="439"/>
      <c r="LK26" s="459"/>
      <c r="LL26" s="440"/>
      <c r="LM26" s="443"/>
      <c r="LN26" s="444"/>
      <c r="LO26" s="441"/>
      <c r="LP26" s="445"/>
      <c r="LQ26" s="445"/>
      <c r="LR26" s="440"/>
      <c r="LS26" s="440"/>
      <c r="LT26" s="446"/>
      <c r="LV26" s="437" t="str">
        <f t="shared" si="25"/>
        <v>Group D</v>
      </c>
      <c r="LW26" s="439"/>
      <c r="LX26" s="459"/>
      <c r="LY26" s="440"/>
      <c r="LZ26" s="443"/>
      <c r="MA26" s="444"/>
      <c r="MB26" s="441"/>
      <c r="MC26" s="445"/>
      <c r="MD26" s="445"/>
      <c r="ME26" s="440"/>
      <c r="MF26" s="440"/>
      <c r="MG26" s="446"/>
    </row>
    <row r="27" spans="2:345" x14ac:dyDescent="0.25">
      <c r="B27" s="447">
        <f ca="1">INDEX(Groups!$C$7:$C$35,MATCH(C27,Groups!$D$7:$D$35,0))</f>
        <v>26</v>
      </c>
      <c r="C27" s="448" t="str">
        <f ca="1">GrpD!$B$4</f>
        <v>Poland</v>
      </c>
      <c r="D27" s="449">
        <f ca="1">INDEX(Groups!$C$7:$C$35,MATCH(E27,Groups!$D$7:$D$35,0))</f>
        <v>12</v>
      </c>
      <c r="E27" s="448" t="str">
        <f ca="1">GrpD!$D$4</f>
        <v>Netherlands</v>
      </c>
      <c r="F27" s="450" t="str">
        <f ca="1">GrpD!$E$4</f>
        <v/>
      </c>
      <c r="G27" s="451" t="str">
        <f ca="1">GrpD!$G$4</f>
        <v/>
      </c>
      <c r="I27" s="447">
        <f t="shared" ca="1" si="0"/>
        <v>26</v>
      </c>
      <c r="J27" s="448" t="str">
        <f ca="1">GrpD!$B$4</f>
        <v>Poland</v>
      </c>
      <c r="K27" s="449">
        <f t="shared" ref="K27:K32" ca="1" si="260">$D27</f>
        <v>12</v>
      </c>
      <c r="L27" s="448" t="str">
        <f ca="1">GrpD!$D$4</f>
        <v>Netherlands</v>
      </c>
      <c r="M27" s="452"/>
      <c r="N27" s="452"/>
      <c r="O27" s="453"/>
      <c r="P27" s="449" t="str">
        <f t="shared" ref="P27:P32" ca="1" si="261">IF(($F27&lt;&gt;"")*($G27&lt;&gt;"")*(M27&lt;&gt;"")*(N27&lt;&gt;""),($F27&gt;$G27)*(M27&gt;N27)+($F27=$G27)*(M27=N27)+($F27&lt;$G27)*(M27&lt;N27),"")</f>
        <v/>
      </c>
      <c r="Q27" s="449" t="str">
        <f ca="1">IF((P27&lt;&gt;""),IF(OR($F27&lt;&gt;$G27,PrSettings!$M$4="●"),(($F27-$G27)=(M27-N27))*1,0),"")</f>
        <v/>
      </c>
      <c r="R27" s="449" t="str">
        <f t="shared" ref="R27:R32" ca="1" si="262">IF((P27&lt;&gt;""),($F27=M27)*($G27=N27),"")</f>
        <v/>
      </c>
      <c r="S27" s="449" t="str">
        <f ca="1">IF(P27&lt;&gt;"",IF(ABS($F27-$G27)&gt;=PrSettings!$M$7,(ABS($F27-$G27-M27+N27)&lt;=1)*1,IF(AND(P27,$F27=$G27,$F27&gt;=PrSettings!$M$6),(ABS(M27-$F27)&lt;=1)*1,IF(AND(ABS($F27-$G27-M27+N27)&lt;=1,$F27+$G27&gt;=PrSettings!$M$8),(ABS(M27-$F27)&lt;=1)*(ABS(N27-$G27)&lt;=1)*1,""))),"")</f>
        <v/>
      </c>
      <c r="T27" s="454"/>
      <c r="V27" s="447">
        <f t="shared" ca="1" si="1"/>
        <v>26</v>
      </c>
      <c r="W27" s="448" t="str">
        <f ca="1">GrpD!$B$4</f>
        <v>Poland</v>
      </c>
      <c r="X27" s="449">
        <f t="shared" ref="X27:X32" ca="1" si="263">$D27</f>
        <v>12</v>
      </c>
      <c r="Y27" s="448" t="str">
        <f ca="1">GrpD!$D$4</f>
        <v>Netherlands</v>
      </c>
      <c r="Z27" s="452"/>
      <c r="AA27" s="452"/>
      <c r="AB27" s="453"/>
      <c r="AC27" s="449" t="str">
        <f t="shared" ref="AC27:AC32" ca="1" si="264">IF(($F27&lt;&gt;"")*($G27&lt;&gt;"")*(Z27&lt;&gt;"")*(AA27&lt;&gt;""),($F27&gt;$G27)*(Z27&gt;AA27)+($F27=$G27)*(Z27=AA27)+($F27&lt;$G27)*(Z27&lt;AA27),"")</f>
        <v/>
      </c>
      <c r="AD27" s="449" t="str">
        <f ca="1">IF((AC27&lt;&gt;""),IF(OR($F27&lt;&gt;$G27,PrSettings!$M$4="●"),(($F27-$G27)=(Z27-AA27))*1,0),"")</f>
        <v/>
      </c>
      <c r="AE27" s="449" t="str">
        <f t="shared" ref="AE27:AE32" ca="1" si="265">IF((AC27&lt;&gt;""),($F27=Z27)*($G27=AA27),"")</f>
        <v/>
      </c>
      <c r="AF27" s="449" t="str">
        <f ca="1">IF(AC27&lt;&gt;"",IF(ABS($F27-$G27)&gt;=PrSettings!$M$7,(ABS($F27-$G27-Z27+AA27)&lt;=1)*1,IF(AND(AC27,$F27=$G27,$F27&gt;=PrSettings!$M$6),(ABS(Z27-$F27)&lt;=1)*1,IF(AND(ABS($F27-$G27-Z27+AA27)&lt;=1,$F27+$G27&gt;=PrSettings!$M$8),(ABS(Z27-$F27)&lt;=1)*(ABS(AA27-$G27)&lt;=1)*1,""))),"")</f>
        <v/>
      </c>
      <c r="AG27" s="454"/>
      <c r="AI27" s="447">
        <f t="shared" ca="1" si="2"/>
        <v>26</v>
      </c>
      <c r="AJ27" s="448" t="str">
        <f ca="1">GrpD!$B$4</f>
        <v>Poland</v>
      </c>
      <c r="AK27" s="449">
        <f t="shared" ref="AK27:AK32" ca="1" si="266">$D27</f>
        <v>12</v>
      </c>
      <c r="AL27" s="448" t="str">
        <f ca="1">GrpD!$D$4</f>
        <v>Netherlands</v>
      </c>
      <c r="AM27" s="452"/>
      <c r="AN27" s="452"/>
      <c r="AO27" s="453"/>
      <c r="AP27" s="449" t="str">
        <f t="shared" ref="AP27:AP32" ca="1" si="267">IF(($F27&lt;&gt;"")*($G27&lt;&gt;"")*(AM27&lt;&gt;"")*(AN27&lt;&gt;""),($F27&gt;$G27)*(AM27&gt;AN27)+($F27=$G27)*(AM27=AN27)+($F27&lt;$G27)*(AM27&lt;AN27),"")</f>
        <v/>
      </c>
      <c r="AQ27" s="449" t="str">
        <f ca="1">IF((AP27&lt;&gt;""),IF(OR($F27&lt;&gt;$G27,PrSettings!$M$4="●"),(($F27-$G27)=(AM27-AN27))*1,0),"")</f>
        <v/>
      </c>
      <c r="AR27" s="449" t="str">
        <f t="shared" ref="AR27:AR32" ca="1" si="268">IF((AP27&lt;&gt;""),($F27=AM27)*($G27=AN27),"")</f>
        <v/>
      </c>
      <c r="AS27" s="449" t="str">
        <f ca="1">IF(AP27&lt;&gt;"",IF(ABS($F27-$G27)&gt;=PrSettings!$M$7,(ABS($F27-$G27-AM27+AN27)&lt;=1)*1,IF(AND(AP27,$F27=$G27,$F27&gt;=PrSettings!$M$6),(ABS(AM27-$F27)&lt;=1)*1,IF(AND(ABS($F27-$G27-AM27+AN27)&lt;=1,$F27+$G27&gt;=PrSettings!$M$8),(ABS(AM27-$F27)&lt;=1)*(ABS(AN27-$G27)&lt;=1)*1,""))),"")</f>
        <v/>
      </c>
      <c r="AT27" s="454"/>
      <c r="AV27" s="447">
        <f t="shared" ca="1" si="3"/>
        <v>26</v>
      </c>
      <c r="AW27" s="448" t="str">
        <f ca="1">GrpD!$B$4</f>
        <v>Poland</v>
      </c>
      <c r="AX27" s="449">
        <f t="shared" ref="AX27:AX32" ca="1" si="269">$D27</f>
        <v>12</v>
      </c>
      <c r="AY27" s="448" t="str">
        <f ca="1">GrpD!$D$4</f>
        <v>Netherlands</v>
      </c>
      <c r="AZ27" s="452"/>
      <c r="BA27" s="452"/>
      <c r="BB27" s="453"/>
      <c r="BC27" s="449" t="str">
        <f t="shared" ref="BC27:BC32" ca="1" si="270">IF(($F27&lt;&gt;"")*($G27&lt;&gt;"")*(AZ27&lt;&gt;"")*(BA27&lt;&gt;""),($F27&gt;$G27)*(AZ27&gt;BA27)+($F27=$G27)*(AZ27=BA27)+($F27&lt;$G27)*(AZ27&lt;BA27),"")</f>
        <v/>
      </c>
      <c r="BD27" s="449" t="str">
        <f ca="1">IF((BC27&lt;&gt;""),IF(OR($F27&lt;&gt;$G27,PrSettings!$M$4="●"),(($F27-$G27)=(AZ27-BA27))*1,0),"")</f>
        <v/>
      </c>
      <c r="BE27" s="449" t="str">
        <f t="shared" ref="BE27:BE32" ca="1" si="271">IF((BC27&lt;&gt;""),($F27=AZ27)*($G27=BA27),"")</f>
        <v/>
      </c>
      <c r="BF27" s="449" t="str">
        <f ca="1">IF(BC27&lt;&gt;"",IF(ABS($F27-$G27)&gt;=PrSettings!$M$7,(ABS($F27-$G27-AZ27+BA27)&lt;=1)*1,IF(AND(BC27,$F27=$G27,$F27&gt;=PrSettings!$M$6),(ABS(AZ27-$F27)&lt;=1)*1,IF(AND(ABS($F27-$G27-AZ27+BA27)&lt;=1,$F27+$G27&gt;=PrSettings!$M$8),(ABS(AZ27-$F27)&lt;=1)*(ABS(BA27-$G27)&lt;=1)*1,""))),"")</f>
        <v/>
      </c>
      <c r="BG27" s="454"/>
      <c r="BI27" s="447">
        <f t="shared" ca="1" si="4"/>
        <v>26</v>
      </c>
      <c r="BJ27" s="448" t="str">
        <f ca="1">GrpD!$B$4</f>
        <v>Poland</v>
      </c>
      <c r="BK27" s="449">
        <f t="shared" ref="BK27:BK32" ca="1" si="272">$D27</f>
        <v>12</v>
      </c>
      <c r="BL27" s="448" t="str">
        <f ca="1">GrpD!$D$4</f>
        <v>Netherlands</v>
      </c>
      <c r="BM27" s="452"/>
      <c r="BN27" s="452"/>
      <c r="BO27" s="453"/>
      <c r="BP27" s="449" t="str">
        <f t="shared" ref="BP27:BP32" ca="1" si="273">IF(($F27&lt;&gt;"")*($G27&lt;&gt;"")*(BM27&lt;&gt;"")*(BN27&lt;&gt;""),($F27&gt;$G27)*(BM27&gt;BN27)+($F27=$G27)*(BM27=BN27)+($F27&lt;$G27)*(BM27&lt;BN27),"")</f>
        <v/>
      </c>
      <c r="BQ27" s="449" t="str">
        <f ca="1">IF((BP27&lt;&gt;""),IF(OR($F27&lt;&gt;$G27,PrSettings!$M$4="●"),(($F27-$G27)=(BM27-BN27))*1,0),"")</f>
        <v/>
      </c>
      <c r="BR27" s="449" t="str">
        <f t="shared" ref="BR27:BR32" ca="1" si="274">IF((BP27&lt;&gt;""),($F27=BM27)*($G27=BN27),"")</f>
        <v/>
      </c>
      <c r="BS27" s="449" t="str">
        <f ca="1">IF(BP27&lt;&gt;"",IF(ABS($F27-$G27)&gt;=PrSettings!$M$7,(ABS($F27-$G27-BM27+BN27)&lt;=1)*1,IF(AND(BP27,$F27=$G27,$F27&gt;=PrSettings!$M$6),(ABS(BM27-$F27)&lt;=1)*1,IF(AND(ABS($F27-$G27-BM27+BN27)&lt;=1,$F27+$G27&gt;=PrSettings!$M$8),(ABS(BM27-$F27)&lt;=1)*(ABS(BN27-$G27)&lt;=1)*1,""))),"")</f>
        <v/>
      </c>
      <c r="BT27" s="454"/>
      <c r="BV27" s="447">
        <f t="shared" ca="1" si="5"/>
        <v>26</v>
      </c>
      <c r="BW27" s="448" t="str">
        <f ca="1">GrpD!$B$4</f>
        <v>Poland</v>
      </c>
      <c r="BX27" s="449">
        <f t="shared" ref="BX27:BX32" ca="1" si="275">$D27</f>
        <v>12</v>
      </c>
      <c r="BY27" s="448" t="str">
        <f ca="1">GrpD!$D$4</f>
        <v>Netherlands</v>
      </c>
      <c r="BZ27" s="452"/>
      <c r="CA27" s="452"/>
      <c r="CB27" s="453"/>
      <c r="CC27" s="449" t="str">
        <f t="shared" ref="CC27:CC32" ca="1" si="276">IF(($F27&lt;&gt;"")*($G27&lt;&gt;"")*(BZ27&lt;&gt;"")*(CA27&lt;&gt;""),($F27&gt;$G27)*(BZ27&gt;CA27)+($F27=$G27)*(BZ27=CA27)+($F27&lt;$G27)*(BZ27&lt;CA27),"")</f>
        <v/>
      </c>
      <c r="CD27" s="449" t="str">
        <f ca="1">IF((CC27&lt;&gt;""),IF(OR($F27&lt;&gt;$G27,PrSettings!$M$4="●"),(($F27-$G27)=(BZ27-CA27))*1,0),"")</f>
        <v/>
      </c>
      <c r="CE27" s="449" t="str">
        <f t="shared" ref="CE27:CE32" ca="1" si="277">IF((CC27&lt;&gt;""),($F27=BZ27)*($G27=CA27),"")</f>
        <v/>
      </c>
      <c r="CF27" s="449" t="str">
        <f ca="1">IF(CC27&lt;&gt;"",IF(ABS($F27-$G27)&gt;=PrSettings!$M$7,(ABS($F27-$G27-BZ27+CA27)&lt;=1)*1,IF(AND(CC27,$F27=$G27,$F27&gt;=PrSettings!$M$6),(ABS(BZ27-$F27)&lt;=1)*1,IF(AND(ABS($F27-$G27-BZ27+CA27)&lt;=1,$F27+$G27&gt;=PrSettings!$M$8),(ABS(BZ27-$F27)&lt;=1)*(ABS(CA27-$G27)&lt;=1)*1,""))),"")</f>
        <v/>
      </c>
      <c r="CG27" s="454"/>
      <c r="CI27" s="447">
        <f t="shared" ca="1" si="6"/>
        <v>26</v>
      </c>
      <c r="CJ27" s="448" t="str">
        <f ca="1">GrpD!$B$4</f>
        <v>Poland</v>
      </c>
      <c r="CK27" s="449">
        <f t="shared" ref="CK27:CK32" ca="1" si="278">$D27</f>
        <v>12</v>
      </c>
      <c r="CL27" s="448" t="str">
        <f ca="1">GrpD!$D$4</f>
        <v>Netherlands</v>
      </c>
      <c r="CM27" s="452"/>
      <c r="CN27" s="452"/>
      <c r="CO27" s="453"/>
      <c r="CP27" s="449" t="str">
        <f t="shared" ref="CP27:CP32" ca="1" si="279">IF(($F27&lt;&gt;"")*($G27&lt;&gt;"")*(CM27&lt;&gt;"")*(CN27&lt;&gt;""),($F27&gt;$G27)*(CM27&gt;CN27)+($F27=$G27)*(CM27=CN27)+($F27&lt;$G27)*(CM27&lt;CN27),"")</f>
        <v/>
      </c>
      <c r="CQ27" s="449" t="str">
        <f ca="1">IF((CP27&lt;&gt;""),IF(OR($F27&lt;&gt;$G27,PrSettings!$M$4="●"),(($F27-$G27)=(CM27-CN27))*1,0),"")</f>
        <v/>
      </c>
      <c r="CR27" s="449" t="str">
        <f t="shared" ref="CR27:CR32" ca="1" si="280">IF((CP27&lt;&gt;""),($F27=CM27)*($G27=CN27),"")</f>
        <v/>
      </c>
      <c r="CS27" s="449" t="str">
        <f ca="1">IF(CP27&lt;&gt;"",IF(ABS($F27-$G27)&gt;=PrSettings!$M$7,(ABS($F27-$G27-CM27+CN27)&lt;=1)*1,IF(AND(CP27,$F27=$G27,$F27&gt;=PrSettings!$M$6),(ABS(CM27-$F27)&lt;=1)*1,IF(AND(ABS($F27-$G27-CM27+CN27)&lt;=1,$F27+$G27&gt;=PrSettings!$M$8),(ABS(CM27-$F27)&lt;=1)*(ABS(CN27-$G27)&lt;=1)*1,""))),"")</f>
        <v/>
      </c>
      <c r="CT27" s="454"/>
      <c r="CV27" s="447">
        <f t="shared" ca="1" si="7"/>
        <v>26</v>
      </c>
      <c r="CW27" s="448" t="str">
        <f ca="1">GrpD!$B$4</f>
        <v>Poland</v>
      </c>
      <c r="CX27" s="449">
        <f t="shared" ref="CX27:CX32" ca="1" si="281">$D27</f>
        <v>12</v>
      </c>
      <c r="CY27" s="448" t="str">
        <f ca="1">GrpD!$D$4</f>
        <v>Netherlands</v>
      </c>
      <c r="CZ27" s="452"/>
      <c r="DA27" s="452"/>
      <c r="DB27" s="453"/>
      <c r="DC27" s="449" t="str">
        <f t="shared" ref="DC27:DC32" ca="1" si="282">IF(($F27&lt;&gt;"")*($G27&lt;&gt;"")*(CZ27&lt;&gt;"")*(DA27&lt;&gt;""),($F27&gt;$G27)*(CZ27&gt;DA27)+($F27=$G27)*(CZ27=DA27)+($F27&lt;$G27)*(CZ27&lt;DA27),"")</f>
        <v/>
      </c>
      <c r="DD27" s="449" t="str">
        <f ca="1">IF((DC27&lt;&gt;""),IF(OR($F27&lt;&gt;$G27,PrSettings!$M$4="●"),(($F27-$G27)=(CZ27-DA27))*1,0),"")</f>
        <v/>
      </c>
      <c r="DE27" s="449" t="str">
        <f t="shared" ref="DE27:DE32" ca="1" si="283">IF((DC27&lt;&gt;""),($F27=CZ27)*($G27=DA27),"")</f>
        <v/>
      </c>
      <c r="DF27" s="449" t="str">
        <f ca="1">IF(DC27&lt;&gt;"",IF(ABS($F27-$G27)&gt;=PrSettings!$M$7,(ABS($F27-$G27-CZ27+DA27)&lt;=1)*1,IF(AND(DC27,$F27=$G27,$F27&gt;=PrSettings!$M$6),(ABS(CZ27-$F27)&lt;=1)*1,IF(AND(ABS($F27-$G27-CZ27+DA27)&lt;=1,$F27+$G27&gt;=PrSettings!$M$8),(ABS(CZ27-$F27)&lt;=1)*(ABS(DA27-$G27)&lt;=1)*1,""))),"")</f>
        <v/>
      </c>
      <c r="DG27" s="454"/>
      <c r="DI27" s="447">
        <f t="shared" ca="1" si="8"/>
        <v>26</v>
      </c>
      <c r="DJ27" s="448" t="str">
        <f ca="1">GrpD!$B$4</f>
        <v>Poland</v>
      </c>
      <c r="DK27" s="449">
        <f t="shared" ref="DK27:DK32" ca="1" si="284">$D27</f>
        <v>12</v>
      </c>
      <c r="DL27" s="448" t="str">
        <f ca="1">GrpD!$D$4</f>
        <v>Netherlands</v>
      </c>
      <c r="DM27" s="452"/>
      <c r="DN27" s="452"/>
      <c r="DO27" s="453"/>
      <c r="DP27" s="449" t="str">
        <f t="shared" ref="DP27:DP32" ca="1" si="285">IF(($F27&lt;&gt;"")*($G27&lt;&gt;"")*(DM27&lt;&gt;"")*(DN27&lt;&gt;""),($F27&gt;$G27)*(DM27&gt;DN27)+($F27=$G27)*(DM27=DN27)+($F27&lt;$G27)*(DM27&lt;DN27),"")</f>
        <v/>
      </c>
      <c r="DQ27" s="449" t="str">
        <f ca="1">IF((DP27&lt;&gt;""),IF(OR($F27&lt;&gt;$G27,PrSettings!$M$4="●"),(($F27-$G27)=(DM27-DN27))*1,0),"")</f>
        <v/>
      </c>
      <c r="DR27" s="449" t="str">
        <f t="shared" ref="DR27:DR32" ca="1" si="286">IF((DP27&lt;&gt;""),($F27=DM27)*($G27=DN27),"")</f>
        <v/>
      </c>
      <c r="DS27" s="449" t="str">
        <f ca="1">IF(DP27&lt;&gt;"",IF(ABS($F27-$G27)&gt;=PrSettings!$M$7,(ABS($F27-$G27-DM27+DN27)&lt;=1)*1,IF(AND(DP27,$F27=$G27,$F27&gt;=PrSettings!$M$6),(ABS(DM27-$F27)&lt;=1)*1,IF(AND(ABS($F27-$G27-DM27+DN27)&lt;=1,$F27+$G27&gt;=PrSettings!$M$8),(ABS(DM27-$F27)&lt;=1)*(ABS(DN27-$G27)&lt;=1)*1,""))),"")</f>
        <v/>
      </c>
      <c r="DT27" s="454"/>
      <c r="DV27" s="447">
        <f t="shared" ca="1" si="9"/>
        <v>26</v>
      </c>
      <c r="DW27" s="448" t="str">
        <f ca="1">GrpD!$B$4</f>
        <v>Poland</v>
      </c>
      <c r="DX27" s="449">
        <f t="shared" ref="DX27:DX32" ca="1" si="287">$D27</f>
        <v>12</v>
      </c>
      <c r="DY27" s="448" t="str">
        <f ca="1">GrpD!$D$4</f>
        <v>Netherlands</v>
      </c>
      <c r="DZ27" s="452"/>
      <c r="EA27" s="452"/>
      <c r="EB27" s="453"/>
      <c r="EC27" s="449" t="str">
        <f t="shared" ref="EC27:EC32" ca="1" si="288">IF(($F27&lt;&gt;"")*($G27&lt;&gt;"")*(DZ27&lt;&gt;"")*(EA27&lt;&gt;""),($F27&gt;$G27)*(DZ27&gt;EA27)+($F27=$G27)*(DZ27=EA27)+($F27&lt;$G27)*(DZ27&lt;EA27),"")</f>
        <v/>
      </c>
      <c r="ED27" s="449" t="str">
        <f ca="1">IF((EC27&lt;&gt;""),IF(OR($F27&lt;&gt;$G27,PrSettings!$M$4="●"),(($F27-$G27)=(DZ27-EA27))*1,0),"")</f>
        <v/>
      </c>
      <c r="EE27" s="449" t="str">
        <f t="shared" ref="EE27:EE32" ca="1" si="289">IF((EC27&lt;&gt;""),($F27=DZ27)*($G27=EA27),"")</f>
        <v/>
      </c>
      <c r="EF27" s="449" t="str">
        <f ca="1">IF(EC27&lt;&gt;"",IF(ABS($F27-$G27)&gt;=PrSettings!$M$7,(ABS($F27-$G27-DZ27+EA27)&lt;=1)*1,IF(AND(EC27,$F27=$G27,$F27&gt;=PrSettings!$M$6),(ABS(DZ27-$F27)&lt;=1)*1,IF(AND(ABS($F27-$G27-DZ27+EA27)&lt;=1,$F27+$G27&gt;=PrSettings!$M$8),(ABS(DZ27-$F27)&lt;=1)*(ABS(EA27-$G27)&lt;=1)*1,""))),"")</f>
        <v/>
      </c>
      <c r="EG27" s="454"/>
      <c r="EI27" s="447">
        <f t="shared" ca="1" si="10"/>
        <v>26</v>
      </c>
      <c r="EJ27" s="448" t="str">
        <f ca="1">GrpD!$B$4</f>
        <v>Poland</v>
      </c>
      <c r="EK27" s="449">
        <f t="shared" ref="EK27:EK32" ca="1" si="290">$D27</f>
        <v>12</v>
      </c>
      <c r="EL27" s="448" t="str">
        <f ca="1">GrpD!$D$4</f>
        <v>Netherlands</v>
      </c>
      <c r="EM27" s="452"/>
      <c r="EN27" s="452"/>
      <c r="EO27" s="453"/>
      <c r="EP27" s="449" t="str">
        <f t="shared" ref="EP27:EP32" ca="1" si="291">IF(($F27&lt;&gt;"")*($G27&lt;&gt;"")*(EM27&lt;&gt;"")*(EN27&lt;&gt;""),($F27&gt;$G27)*(EM27&gt;EN27)+($F27=$G27)*(EM27=EN27)+($F27&lt;$G27)*(EM27&lt;EN27),"")</f>
        <v/>
      </c>
      <c r="EQ27" s="449" t="str">
        <f ca="1">IF((EP27&lt;&gt;""),IF(OR($F27&lt;&gt;$G27,PrSettings!$M$4="●"),(($F27-$G27)=(EM27-EN27))*1,0),"")</f>
        <v/>
      </c>
      <c r="ER27" s="449" t="str">
        <f t="shared" ref="ER27:ER32" ca="1" si="292">IF((EP27&lt;&gt;""),($F27=EM27)*($G27=EN27),"")</f>
        <v/>
      </c>
      <c r="ES27" s="449" t="str">
        <f ca="1">IF(EP27&lt;&gt;"",IF(ABS($F27-$G27)&gt;=PrSettings!$M$7,(ABS($F27-$G27-EM27+EN27)&lt;=1)*1,IF(AND(EP27,$F27=$G27,$F27&gt;=PrSettings!$M$6),(ABS(EM27-$F27)&lt;=1)*1,IF(AND(ABS($F27-$G27-EM27+EN27)&lt;=1,$F27+$G27&gt;=PrSettings!$M$8),(ABS(EM27-$F27)&lt;=1)*(ABS(EN27-$G27)&lt;=1)*1,""))),"")</f>
        <v/>
      </c>
      <c r="ET27" s="454"/>
      <c r="EV27" s="447">
        <f t="shared" ca="1" si="11"/>
        <v>26</v>
      </c>
      <c r="EW27" s="448" t="str">
        <f ca="1">GrpD!$B$4</f>
        <v>Poland</v>
      </c>
      <c r="EX27" s="449">
        <f t="shared" ref="EX27:EX32" ca="1" si="293">$D27</f>
        <v>12</v>
      </c>
      <c r="EY27" s="448" t="str">
        <f ca="1">GrpD!$D$4</f>
        <v>Netherlands</v>
      </c>
      <c r="EZ27" s="452"/>
      <c r="FA27" s="452"/>
      <c r="FB27" s="453"/>
      <c r="FC27" s="449" t="str">
        <f t="shared" ref="FC27:FC32" ca="1" si="294">IF(($F27&lt;&gt;"")*($G27&lt;&gt;"")*(EZ27&lt;&gt;"")*(FA27&lt;&gt;""),($F27&gt;$G27)*(EZ27&gt;FA27)+($F27=$G27)*(EZ27=FA27)+($F27&lt;$G27)*(EZ27&lt;FA27),"")</f>
        <v/>
      </c>
      <c r="FD27" s="449" t="str">
        <f ca="1">IF((FC27&lt;&gt;""),IF(OR($F27&lt;&gt;$G27,PrSettings!$M$4="●"),(($F27-$G27)=(EZ27-FA27))*1,0),"")</f>
        <v/>
      </c>
      <c r="FE27" s="449" t="str">
        <f t="shared" ref="FE27:FE32" ca="1" si="295">IF((FC27&lt;&gt;""),($F27=EZ27)*($G27=FA27),"")</f>
        <v/>
      </c>
      <c r="FF27" s="449" t="str">
        <f ca="1">IF(FC27&lt;&gt;"",IF(ABS($F27-$G27)&gt;=PrSettings!$M$7,(ABS($F27-$G27-EZ27+FA27)&lt;=1)*1,IF(AND(FC27,$F27=$G27,$F27&gt;=PrSettings!$M$6),(ABS(EZ27-$F27)&lt;=1)*1,IF(AND(ABS($F27-$G27-EZ27+FA27)&lt;=1,$F27+$G27&gt;=PrSettings!$M$8),(ABS(EZ27-$F27)&lt;=1)*(ABS(FA27-$G27)&lt;=1)*1,""))),"")</f>
        <v/>
      </c>
      <c r="FG27" s="454"/>
      <c r="FI27" s="447">
        <f t="shared" ca="1" si="12"/>
        <v>26</v>
      </c>
      <c r="FJ27" s="448" t="str">
        <f ca="1">GrpD!$B$4</f>
        <v>Poland</v>
      </c>
      <c r="FK27" s="449">
        <f t="shared" ref="FK27:FK32" ca="1" si="296">$D27</f>
        <v>12</v>
      </c>
      <c r="FL27" s="448" t="str">
        <f ca="1">GrpD!$D$4</f>
        <v>Netherlands</v>
      </c>
      <c r="FM27" s="452"/>
      <c r="FN27" s="452"/>
      <c r="FO27" s="453"/>
      <c r="FP27" s="449" t="str">
        <f t="shared" ref="FP27:FP32" ca="1" si="297">IF(($F27&lt;&gt;"")*($G27&lt;&gt;"")*(FM27&lt;&gt;"")*(FN27&lt;&gt;""),($F27&gt;$G27)*(FM27&gt;FN27)+($F27=$G27)*(FM27=FN27)+($F27&lt;$G27)*(FM27&lt;FN27),"")</f>
        <v/>
      </c>
      <c r="FQ27" s="449" t="str">
        <f ca="1">IF((FP27&lt;&gt;""),IF(OR($F27&lt;&gt;$G27,PrSettings!$M$4="●"),(($F27-$G27)=(FM27-FN27))*1,0),"")</f>
        <v/>
      </c>
      <c r="FR27" s="449" t="str">
        <f t="shared" ref="FR27:FR32" ca="1" si="298">IF((FP27&lt;&gt;""),($F27=FM27)*($G27=FN27),"")</f>
        <v/>
      </c>
      <c r="FS27" s="449" t="str">
        <f ca="1">IF(FP27&lt;&gt;"",IF(ABS($F27-$G27)&gt;=PrSettings!$M$7,(ABS($F27-$G27-FM27+FN27)&lt;=1)*1,IF(AND(FP27,$F27=$G27,$F27&gt;=PrSettings!$M$6),(ABS(FM27-$F27)&lt;=1)*1,IF(AND(ABS($F27-$G27-FM27+FN27)&lt;=1,$F27+$G27&gt;=PrSettings!$M$8),(ABS(FM27-$F27)&lt;=1)*(ABS(FN27-$G27)&lt;=1)*1,""))),"")</f>
        <v/>
      </c>
      <c r="FT27" s="454"/>
      <c r="FV27" s="447">
        <f t="shared" ca="1" si="13"/>
        <v>26</v>
      </c>
      <c r="FW27" s="448" t="str">
        <f ca="1">GrpD!$B$4</f>
        <v>Poland</v>
      </c>
      <c r="FX27" s="449">
        <f t="shared" ref="FX27:FX32" ca="1" si="299">$D27</f>
        <v>12</v>
      </c>
      <c r="FY27" s="448" t="str">
        <f ca="1">GrpD!$D$4</f>
        <v>Netherlands</v>
      </c>
      <c r="FZ27" s="452"/>
      <c r="GA27" s="452"/>
      <c r="GB27" s="453"/>
      <c r="GC27" s="449" t="str">
        <f t="shared" ref="GC27:GC32" ca="1" si="300">IF(($F27&lt;&gt;"")*($G27&lt;&gt;"")*(FZ27&lt;&gt;"")*(GA27&lt;&gt;""),($F27&gt;$G27)*(FZ27&gt;GA27)+($F27=$G27)*(FZ27=GA27)+($F27&lt;$G27)*(FZ27&lt;GA27),"")</f>
        <v/>
      </c>
      <c r="GD27" s="449" t="str">
        <f ca="1">IF((GC27&lt;&gt;""),IF(OR($F27&lt;&gt;$G27,PrSettings!$M$4="●"),(($F27-$G27)=(FZ27-GA27))*1,0),"")</f>
        <v/>
      </c>
      <c r="GE27" s="449" t="str">
        <f t="shared" ref="GE27:GE32" ca="1" si="301">IF((GC27&lt;&gt;""),($F27=FZ27)*($G27=GA27),"")</f>
        <v/>
      </c>
      <c r="GF27" s="449" t="str">
        <f ca="1">IF(GC27&lt;&gt;"",IF(ABS($F27-$G27)&gt;=PrSettings!$M$7,(ABS($F27-$G27-FZ27+GA27)&lt;=1)*1,IF(AND(GC27,$F27=$G27,$F27&gt;=PrSettings!$M$6),(ABS(FZ27-$F27)&lt;=1)*1,IF(AND(ABS($F27-$G27-FZ27+GA27)&lt;=1,$F27+$G27&gt;=PrSettings!$M$8),(ABS(FZ27-$F27)&lt;=1)*(ABS(GA27-$G27)&lt;=1)*1,""))),"")</f>
        <v/>
      </c>
      <c r="GG27" s="454"/>
      <c r="GI27" s="447">
        <f t="shared" ca="1" si="14"/>
        <v>26</v>
      </c>
      <c r="GJ27" s="448" t="str">
        <f ca="1">GrpD!$B$4</f>
        <v>Poland</v>
      </c>
      <c r="GK27" s="449">
        <f t="shared" ref="GK27:GK32" ca="1" si="302">$D27</f>
        <v>12</v>
      </c>
      <c r="GL27" s="448" t="str">
        <f ca="1">GrpD!$D$4</f>
        <v>Netherlands</v>
      </c>
      <c r="GM27" s="452"/>
      <c r="GN27" s="452"/>
      <c r="GO27" s="453"/>
      <c r="GP27" s="449" t="str">
        <f t="shared" ref="GP27:GP32" ca="1" si="303">IF(($F27&lt;&gt;"")*($G27&lt;&gt;"")*(GM27&lt;&gt;"")*(GN27&lt;&gt;""),($F27&gt;$G27)*(GM27&gt;GN27)+($F27=$G27)*(GM27=GN27)+($F27&lt;$G27)*(GM27&lt;GN27),"")</f>
        <v/>
      </c>
      <c r="GQ27" s="449" t="str">
        <f ca="1">IF((GP27&lt;&gt;""),IF(OR($F27&lt;&gt;$G27,PrSettings!$M$4="●"),(($F27-$G27)=(GM27-GN27))*1,0),"")</f>
        <v/>
      </c>
      <c r="GR27" s="449" t="str">
        <f t="shared" ref="GR27:GR32" ca="1" si="304">IF((GP27&lt;&gt;""),($F27=GM27)*($G27=GN27),"")</f>
        <v/>
      </c>
      <c r="GS27" s="449" t="str">
        <f ca="1">IF(GP27&lt;&gt;"",IF(ABS($F27-$G27)&gt;=PrSettings!$M$7,(ABS($F27-$G27-GM27+GN27)&lt;=1)*1,IF(AND(GP27,$F27=$G27,$F27&gt;=PrSettings!$M$6),(ABS(GM27-$F27)&lt;=1)*1,IF(AND(ABS($F27-$G27-GM27+GN27)&lt;=1,$F27+$G27&gt;=PrSettings!$M$8),(ABS(GM27-$F27)&lt;=1)*(ABS(GN27-$G27)&lt;=1)*1,""))),"")</f>
        <v/>
      </c>
      <c r="GT27" s="454"/>
      <c r="GV27" s="447">
        <f t="shared" ca="1" si="15"/>
        <v>26</v>
      </c>
      <c r="GW27" s="448" t="str">
        <f ca="1">GrpD!$B$4</f>
        <v>Poland</v>
      </c>
      <c r="GX27" s="449">
        <f t="shared" ref="GX27:GX32" ca="1" si="305">$D27</f>
        <v>12</v>
      </c>
      <c r="GY27" s="448" t="str">
        <f ca="1">GrpD!$D$4</f>
        <v>Netherlands</v>
      </c>
      <c r="GZ27" s="452"/>
      <c r="HA27" s="452"/>
      <c r="HB27" s="453"/>
      <c r="HC27" s="449" t="str">
        <f t="shared" ref="HC27:HC32" ca="1" si="306">IF(($F27&lt;&gt;"")*($G27&lt;&gt;"")*(GZ27&lt;&gt;"")*(HA27&lt;&gt;""),($F27&gt;$G27)*(GZ27&gt;HA27)+($F27=$G27)*(GZ27=HA27)+($F27&lt;$G27)*(GZ27&lt;HA27),"")</f>
        <v/>
      </c>
      <c r="HD27" s="449" t="str">
        <f ca="1">IF((HC27&lt;&gt;""),IF(OR($F27&lt;&gt;$G27,PrSettings!$M$4="●"),(($F27-$G27)=(GZ27-HA27))*1,0),"")</f>
        <v/>
      </c>
      <c r="HE27" s="449" t="str">
        <f t="shared" ref="HE27:HE32" ca="1" si="307">IF((HC27&lt;&gt;""),($F27=GZ27)*($G27=HA27),"")</f>
        <v/>
      </c>
      <c r="HF27" s="449" t="str">
        <f ca="1">IF(HC27&lt;&gt;"",IF(ABS($F27-$G27)&gt;=PrSettings!$M$7,(ABS($F27-$G27-GZ27+HA27)&lt;=1)*1,IF(AND(HC27,$F27=$G27,$F27&gt;=PrSettings!$M$6),(ABS(GZ27-$F27)&lt;=1)*1,IF(AND(ABS($F27-$G27-GZ27+HA27)&lt;=1,$F27+$G27&gt;=PrSettings!$M$8),(ABS(GZ27-$F27)&lt;=1)*(ABS(HA27-$G27)&lt;=1)*1,""))),"")</f>
        <v/>
      </c>
      <c r="HG27" s="454"/>
      <c r="HI27" s="447">
        <f t="shared" ca="1" si="16"/>
        <v>26</v>
      </c>
      <c r="HJ27" s="448" t="str">
        <f ca="1">GrpD!$B$4</f>
        <v>Poland</v>
      </c>
      <c r="HK27" s="449">
        <f t="shared" ref="HK27:HK32" ca="1" si="308">$D27</f>
        <v>12</v>
      </c>
      <c r="HL27" s="448" t="str">
        <f ca="1">GrpD!$D$4</f>
        <v>Netherlands</v>
      </c>
      <c r="HM27" s="452"/>
      <c r="HN27" s="452"/>
      <c r="HO27" s="453"/>
      <c r="HP27" s="449" t="str">
        <f t="shared" ref="HP27:HP32" ca="1" si="309">IF(($F27&lt;&gt;"")*($G27&lt;&gt;"")*(HM27&lt;&gt;"")*(HN27&lt;&gt;""),($F27&gt;$G27)*(HM27&gt;HN27)+($F27=$G27)*(HM27=HN27)+($F27&lt;$G27)*(HM27&lt;HN27),"")</f>
        <v/>
      </c>
      <c r="HQ27" s="449" t="str">
        <f ca="1">IF((HP27&lt;&gt;""),IF(OR($F27&lt;&gt;$G27,PrSettings!$M$4="●"),(($F27-$G27)=(HM27-HN27))*1,0),"")</f>
        <v/>
      </c>
      <c r="HR27" s="449" t="str">
        <f t="shared" ref="HR27:HR32" ca="1" si="310">IF((HP27&lt;&gt;""),($F27=HM27)*($G27=HN27),"")</f>
        <v/>
      </c>
      <c r="HS27" s="449" t="str">
        <f ca="1">IF(HP27&lt;&gt;"",IF(ABS($F27-$G27)&gt;=PrSettings!$M$7,(ABS($F27-$G27-HM27+HN27)&lt;=1)*1,IF(AND(HP27,$F27=$G27,$F27&gt;=PrSettings!$M$6),(ABS(HM27-$F27)&lt;=1)*1,IF(AND(ABS($F27-$G27-HM27+HN27)&lt;=1,$F27+$G27&gt;=PrSettings!$M$8),(ABS(HM27-$F27)&lt;=1)*(ABS(HN27-$G27)&lt;=1)*1,""))),"")</f>
        <v/>
      </c>
      <c r="HT27" s="454"/>
      <c r="HV27" s="447">
        <f t="shared" ca="1" si="17"/>
        <v>26</v>
      </c>
      <c r="HW27" s="448" t="str">
        <f ca="1">GrpD!$B$4</f>
        <v>Poland</v>
      </c>
      <c r="HX27" s="449">
        <f t="shared" ref="HX27:HX32" ca="1" si="311">$D27</f>
        <v>12</v>
      </c>
      <c r="HY27" s="448" t="str">
        <f ca="1">GrpD!$D$4</f>
        <v>Netherlands</v>
      </c>
      <c r="HZ27" s="452"/>
      <c r="IA27" s="452"/>
      <c r="IB27" s="453"/>
      <c r="IC27" s="449" t="str">
        <f t="shared" ref="IC27:IC32" ca="1" si="312">IF(($F27&lt;&gt;"")*($G27&lt;&gt;"")*(HZ27&lt;&gt;"")*(IA27&lt;&gt;""),($F27&gt;$G27)*(HZ27&gt;IA27)+($F27=$G27)*(HZ27=IA27)+($F27&lt;$G27)*(HZ27&lt;IA27),"")</f>
        <v/>
      </c>
      <c r="ID27" s="449" t="str">
        <f ca="1">IF((IC27&lt;&gt;""),IF(OR($F27&lt;&gt;$G27,PrSettings!$M$4="●"),(($F27-$G27)=(HZ27-IA27))*1,0),"")</f>
        <v/>
      </c>
      <c r="IE27" s="449" t="str">
        <f t="shared" ref="IE27:IE32" ca="1" si="313">IF((IC27&lt;&gt;""),($F27=HZ27)*($G27=IA27),"")</f>
        <v/>
      </c>
      <c r="IF27" s="449" t="str">
        <f ca="1">IF(IC27&lt;&gt;"",IF(ABS($F27-$G27)&gt;=PrSettings!$M$7,(ABS($F27-$G27-HZ27+IA27)&lt;=1)*1,IF(AND(IC27,$F27=$G27,$F27&gt;=PrSettings!$M$6),(ABS(HZ27-$F27)&lt;=1)*1,IF(AND(ABS($F27-$G27-HZ27+IA27)&lt;=1,$F27+$G27&gt;=PrSettings!$M$8),(ABS(HZ27-$F27)&lt;=1)*(ABS(IA27-$G27)&lt;=1)*1,""))),"")</f>
        <v/>
      </c>
      <c r="IG27" s="454"/>
      <c r="II27" s="447">
        <f t="shared" ca="1" si="18"/>
        <v>26</v>
      </c>
      <c r="IJ27" s="448" t="str">
        <f ca="1">GrpD!$B$4</f>
        <v>Poland</v>
      </c>
      <c r="IK27" s="449">
        <f t="shared" ref="IK27:IK32" ca="1" si="314">$D27</f>
        <v>12</v>
      </c>
      <c r="IL27" s="448" t="str">
        <f ca="1">GrpD!$D$4</f>
        <v>Netherlands</v>
      </c>
      <c r="IM27" s="452"/>
      <c r="IN27" s="452"/>
      <c r="IO27" s="453"/>
      <c r="IP27" s="449" t="str">
        <f t="shared" ref="IP27:IP32" ca="1" si="315">IF(($F27&lt;&gt;"")*($G27&lt;&gt;"")*(IM27&lt;&gt;"")*(IN27&lt;&gt;""),($F27&gt;$G27)*(IM27&gt;IN27)+($F27=$G27)*(IM27=IN27)+($F27&lt;$G27)*(IM27&lt;IN27),"")</f>
        <v/>
      </c>
      <c r="IQ27" s="449" t="str">
        <f ca="1">IF((IP27&lt;&gt;""),IF(OR($F27&lt;&gt;$G27,PrSettings!$M$4="●"),(($F27-$G27)=(IM27-IN27))*1,0),"")</f>
        <v/>
      </c>
      <c r="IR27" s="449" t="str">
        <f t="shared" ref="IR27:IR32" ca="1" si="316">IF((IP27&lt;&gt;""),($F27=IM27)*($G27=IN27),"")</f>
        <v/>
      </c>
      <c r="IS27" s="449" t="str">
        <f ca="1">IF(IP27&lt;&gt;"",IF(ABS($F27-$G27)&gt;=PrSettings!$M$7,(ABS($F27-$G27-IM27+IN27)&lt;=1)*1,IF(AND(IP27,$F27=$G27,$F27&gt;=PrSettings!$M$6),(ABS(IM27-$F27)&lt;=1)*1,IF(AND(ABS($F27-$G27-IM27+IN27)&lt;=1,$F27+$G27&gt;=PrSettings!$M$8),(ABS(IM27-$F27)&lt;=1)*(ABS(IN27-$G27)&lt;=1)*1,""))),"")</f>
        <v/>
      </c>
      <c r="IT27" s="454"/>
      <c r="IV27" s="447">
        <f t="shared" ca="1" si="19"/>
        <v>26</v>
      </c>
      <c r="IW27" s="448" t="str">
        <f ca="1">GrpD!$B$4</f>
        <v>Poland</v>
      </c>
      <c r="IX27" s="449">
        <f t="shared" ref="IX27:IX32" ca="1" si="317">$D27</f>
        <v>12</v>
      </c>
      <c r="IY27" s="448" t="str">
        <f ca="1">GrpD!$D$4</f>
        <v>Netherlands</v>
      </c>
      <c r="IZ27" s="452"/>
      <c r="JA27" s="452"/>
      <c r="JB27" s="453"/>
      <c r="JC27" s="449" t="str">
        <f t="shared" ref="JC27:JC32" ca="1" si="318">IF(($F27&lt;&gt;"")*($G27&lt;&gt;"")*(IZ27&lt;&gt;"")*(JA27&lt;&gt;""),($F27&gt;$G27)*(IZ27&gt;JA27)+($F27=$G27)*(IZ27=JA27)+($F27&lt;$G27)*(IZ27&lt;JA27),"")</f>
        <v/>
      </c>
      <c r="JD27" s="449" t="str">
        <f ca="1">IF((JC27&lt;&gt;""),IF(OR($F27&lt;&gt;$G27,PrSettings!$M$4="●"),(($F27-$G27)=(IZ27-JA27))*1,0),"")</f>
        <v/>
      </c>
      <c r="JE27" s="449" t="str">
        <f t="shared" ref="JE27:JE32" ca="1" si="319">IF((JC27&lt;&gt;""),($F27=IZ27)*($G27=JA27),"")</f>
        <v/>
      </c>
      <c r="JF27" s="449" t="str">
        <f ca="1">IF(JC27&lt;&gt;"",IF(ABS($F27-$G27)&gt;=PrSettings!$M$7,(ABS($F27-$G27-IZ27+JA27)&lt;=1)*1,IF(AND(JC27,$F27=$G27,$F27&gt;=PrSettings!$M$6),(ABS(IZ27-$F27)&lt;=1)*1,IF(AND(ABS($F27-$G27-IZ27+JA27)&lt;=1,$F27+$G27&gt;=PrSettings!$M$8),(ABS(IZ27-$F27)&lt;=1)*(ABS(JA27-$G27)&lt;=1)*1,""))),"")</f>
        <v/>
      </c>
      <c r="JG27" s="454"/>
      <c r="JI27" s="447">
        <f t="shared" ca="1" si="20"/>
        <v>26</v>
      </c>
      <c r="JJ27" s="448" t="str">
        <f ca="1">GrpD!$B$4</f>
        <v>Poland</v>
      </c>
      <c r="JK27" s="449">
        <f t="shared" ref="JK27:JK32" ca="1" si="320">$D27</f>
        <v>12</v>
      </c>
      <c r="JL27" s="448" t="str">
        <f ca="1">GrpD!$D$4</f>
        <v>Netherlands</v>
      </c>
      <c r="JM27" s="452"/>
      <c r="JN27" s="452"/>
      <c r="JO27" s="453"/>
      <c r="JP27" s="449" t="str">
        <f t="shared" ref="JP27:JP32" ca="1" si="321">IF(($F27&lt;&gt;"")*($G27&lt;&gt;"")*(JM27&lt;&gt;"")*(JN27&lt;&gt;""),($F27&gt;$G27)*(JM27&gt;JN27)+($F27=$G27)*(JM27=JN27)+($F27&lt;$G27)*(JM27&lt;JN27),"")</f>
        <v/>
      </c>
      <c r="JQ27" s="449" t="str">
        <f ca="1">IF((JP27&lt;&gt;""),IF(OR($F27&lt;&gt;$G27,PrSettings!$M$4="●"),(($F27-$G27)=(JM27-JN27))*1,0),"")</f>
        <v/>
      </c>
      <c r="JR27" s="449" t="str">
        <f t="shared" ref="JR27:JR32" ca="1" si="322">IF((JP27&lt;&gt;""),($F27=JM27)*($G27=JN27),"")</f>
        <v/>
      </c>
      <c r="JS27" s="449" t="str">
        <f ca="1">IF(JP27&lt;&gt;"",IF(ABS($F27-$G27)&gt;=PrSettings!$M$7,(ABS($F27-$G27-JM27+JN27)&lt;=1)*1,IF(AND(JP27,$F27=$G27,$F27&gt;=PrSettings!$M$6),(ABS(JM27-$F27)&lt;=1)*1,IF(AND(ABS($F27-$G27-JM27+JN27)&lt;=1,$F27+$G27&gt;=PrSettings!$M$8),(ABS(JM27-$F27)&lt;=1)*(ABS(JN27-$G27)&lt;=1)*1,""))),"")</f>
        <v/>
      </c>
      <c r="JT27" s="454"/>
      <c r="JV27" s="447">
        <f t="shared" ca="1" si="21"/>
        <v>26</v>
      </c>
      <c r="JW27" s="448" t="str">
        <f ca="1">GrpD!$B$4</f>
        <v>Poland</v>
      </c>
      <c r="JX27" s="449">
        <f t="shared" ref="JX27:JX32" ca="1" si="323">$D27</f>
        <v>12</v>
      </c>
      <c r="JY27" s="448" t="str">
        <f ca="1">GrpD!$D$4</f>
        <v>Netherlands</v>
      </c>
      <c r="JZ27" s="452"/>
      <c r="KA27" s="452"/>
      <c r="KB27" s="453"/>
      <c r="KC27" s="449" t="str">
        <f t="shared" ref="KC27:KC32" ca="1" si="324">IF(($F27&lt;&gt;"")*($G27&lt;&gt;"")*(JZ27&lt;&gt;"")*(KA27&lt;&gt;""),($F27&gt;$G27)*(JZ27&gt;KA27)+($F27=$G27)*(JZ27=KA27)+($F27&lt;$G27)*(JZ27&lt;KA27),"")</f>
        <v/>
      </c>
      <c r="KD27" s="449" t="str">
        <f ca="1">IF((KC27&lt;&gt;""),IF(OR($F27&lt;&gt;$G27,PrSettings!$M$4="●"),(($F27-$G27)=(JZ27-KA27))*1,0),"")</f>
        <v/>
      </c>
      <c r="KE27" s="449" t="str">
        <f t="shared" ref="KE27:KE32" ca="1" si="325">IF((KC27&lt;&gt;""),($F27=JZ27)*($G27=KA27),"")</f>
        <v/>
      </c>
      <c r="KF27" s="449" t="str">
        <f ca="1">IF(KC27&lt;&gt;"",IF(ABS($F27-$G27)&gt;=PrSettings!$M$7,(ABS($F27-$G27-JZ27+KA27)&lt;=1)*1,IF(AND(KC27,$F27=$G27,$F27&gt;=PrSettings!$M$6),(ABS(JZ27-$F27)&lt;=1)*1,IF(AND(ABS($F27-$G27-JZ27+KA27)&lt;=1,$F27+$G27&gt;=PrSettings!$M$8),(ABS(JZ27-$F27)&lt;=1)*(ABS(KA27-$G27)&lt;=1)*1,""))),"")</f>
        <v/>
      </c>
      <c r="KG27" s="454"/>
      <c r="KI27" s="447">
        <f t="shared" ca="1" si="22"/>
        <v>26</v>
      </c>
      <c r="KJ27" s="448" t="str">
        <f ca="1">GrpD!$B$4</f>
        <v>Poland</v>
      </c>
      <c r="KK27" s="449">
        <f t="shared" ref="KK27:KK32" ca="1" si="326">$D27</f>
        <v>12</v>
      </c>
      <c r="KL27" s="448" t="str">
        <f ca="1">GrpD!$D$4</f>
        <v>Netherlands</v>
      </c>
      <c r="KM27" s="452"/>
      <c r="KN27" s="452"/>
      <c r="KO27" s="453"/>
      <c r="KP27" s="449" t="str">
        <f t="shared" ref="KP27:KP32" ca="1" si="327">IF(($F27&lt;&gt;"")*($G27&lt;&gt;"")*(KM27&lt;&gt;"")*(KN27&lt;&gt;""),($F27&gt;$G27)*(KM27&gt;KN27)+($F27=$G27)*(KM27=KN27)+($F27&lt;$G27)*(KM27&lt;KN27),"")</f>
        <v/>
      </c>
      <c r="KQ27" s="449" t="str">
        <f ca="1">IF((KP27&lt;&gt;""),IF(OR($F27&lt;&gt;$G27,PrSettings!$M$4="●"),(($F27-$G27)=(KM27-KN27))*1,0),"")</f>
        <v/>
      </c>
      <c r="KR27" s="449" t="str">
        <f t="shared" ref="KR27:KR32" ca="1" si="328">IF((KP27&lt;&gt;""),($F27=KM27)*($G27=KN27),"")</f>
        <v/>
      </c>
      <c r="KS27" s="449" t="str">
        <f ca="1">IF(KP27&lt;&gt;"",IF(ABS($F27-$G27)&gt;=PrSettings!$M$7,(ABS($F27-$G27-KM27+KN27)&lt;=1)*1,IF(AND(KP27,$F27=$G27,$F27&gt;=PrSettings!$M$6),(ABS(KM27-$F27)&lt;=1)*1,IF(AND(ABS($F27-$G27-KM27+KN27)&lt;=1,$F27+$G27&gt;=PrSettings!$M$8),(ABS(KM27-$F27)&lt;=1)*(ABS(KN27-$G27)&lt;=1)*1,""))),"")</f>
        <v/>
      </c>
      <c r="KT27" s="454"/>
      <c r="KV27" s="447">
        <f t="shared" ca="1" si="23"/>
        <v>26</v>
      </c>
      <c r="KW27" s="448" t="str">
        <f ca="1">GrpD!$B$4</f>
        <v>Poland</v>
      </c>
      <c r="KX27" s="449">
        <f t="shared" ref="KX27:KX32" ca="1" si="329">$D27</f>
        <v>12</v>
      </c>
      <c r="KY27" s="448" t="str">
        <f ca="1">GrpD!$D$4</f>
        <v>Netherlands</v>
      </c>
      <c r="KZ27" s="452"/>
      <c r="LA27" s="452"/>
      <c r="LB27" s="453"/>
      <c r="LC27" s="449" t="str">
        <f t="shared" ref="LC27:LC32" ca="1" si="330">IF(($F27&lt;&gt;"")*($G27&lt;&gt;"")*(KZ27&lt;&gt;"")*(LA27&lt;&gt;""),($F27&gt;$G27)*(KZ27&gt;LA27)+($F27=$G27)*(KZ27=LA27)+($F27&lt;$G27)*(KZ27&lt;LA27),"")</f>
        <v/>
      </c>
      <c r="LD27" s="449" t="str">
        <f ca="1">IF((LC27&lt;&gt;""),IF(OR($F27&lt;&gt;$G27,PrSettings!$M$4="●"),(($F27-$G27)=(KZ27-LA27))*1,0),"")</f>
        <v/>
      </c>
      <c r="LE27" s="449" t="str">
        <f t="shared" ref="LE27:LE32" ca="1" si="331">IF((LC27&lt;&gt;""),($F27=KZ27)*($G27=LA27),"")</f>
        <v/>
      </c>
      <c r="LF27" s="449" t="str">
        <f ca="1">IF(LC27&lt;&gt;"",IF(ABS($F27-$G27)&gt;=PrSettings!$M$7,(ABS($F27-$G27-KZ27+LA27)&lt;=1)*1,IF(AND(LC27,$F27=$G27,$F27&gt;=PrSettings!$M$6),(ABS(KZ27-$F27)&lt;=1)*1,IF(AND(ABS($F27-$G27-KZ27+LA27)&lt;=1,$F27+$G27&gt;=PrSettings!$M$8),(ABS(KZ27-$F27)&lt;=1)*(ABS(LA27-$G27)&lt;=1)*1,""))),"")</f>
        <v/>
      </c>
      <c r="LG27" s="454"/>
      <c r="LI27" s="447">
        <f t="shared" ca="1" si="24"/>
        <v>26</v>
      </c>
      <c r="LJ27" s="448" t="str">
        <f ca="1">GrpD!$B$4</f>
        <v>Poland</v>
      </c>
      <c r="LK27" s="449">
        <f t="shared" ref="LK27:LK32" ca="1" si="332">$D27</f>
        <v>12</v>
      </c>
      <c r="LL27" s="448" t="str">
        <f ca="1">GrpD!$D$4</f>
        <v>Netherlands</v>
      </c>
      <c r="LM27" s="452"/>
      <c r="LN27" s="452"/>
      <c r="LO27" s="453"/>
      <c r="LP27" s="449" t="str">
        <f t="shared" ref="LP27:LP32" ca="1" si="333">IF(($F27&lt;&gt;"")*($G27&lt;&gt;"")*(LM27&lt;&gt;"")*(LN27&lt;&gt;""),($F27&gt;$G27)*(LM27&gt;LN27)+($F27=$G27)*(LM27=LN27)+($F27&lt;$G27)*(LM27&lt;LN27),"")</f>
        <v/>
      </c>
      <c r="LQ27" s="449" t="str">
        <f ca="1">IF((LP27&lt;&gt;""),IF(OR($F27&lt;&gt;$G27,PrSettings!$M$4="●"),(($F27-$G27)=(LM27-LN27))*1,0),"")</f>
        <v/>
      </c>
      <c r="LR27" s="449" t="str">
        <f t="shared" ref="LR27:LR32" ca="1" si="334">IF((LP27&lt;&gt;""),($F27=LM27)*($G27=LN27),"")</f>
        <v/>
      </c>
      <c r="LS27" s="449" t="str">
        <f ca="1">IF(LP27&lt;&gt;"",IF(ABS($F27-$G27)&gt;=PrSettings!$M$7,(ABS($F27-$G27-LM27+LN27)&lt;=1)*1,IF(AND(LP27,$F27=$G27,$F27&gt;=PrSettings!$M$6),(ABS(LM27-$F27)&lt;=1)*1,IF(AND(ABS($F27-$G27-LM27+LN27)&lt;=1,$F27+$G27&gt;=PrSettings!$M$8),(ABS(LM27-$F27)&lt;=1)*(ABS(LN27-$G27)&lt;=1)*1,""))),"")</f>
        <v/>
      </c>
      <c r="LT27" s="454"/>
      <c r="LV27" s="447">
        <f t="shared" ca="1" si="25"/>
        <v>26</v>
      </c>
      <c r="LW27" s="448" t="str">
        <f ca="1">GrpD!$B$4</f>
        <v>Poland</v>
      </c>
      <c r="LX27" s="449">
        <f t="shared" ref="LX27:LX32" ca="1" si="335">$D27</f>
        <v>12</v>
      </c>
      <c r="LY27" s="448" t="str">
        <f ca="1">GrpD!$D$4</f>
        <v>Netherlands</v>
      </c>
      <c r="LZ27" s="452"/>
      <c r="MA27" s="452"/>
      <c r="MB27" s="453"/>
      <c r="MC27" s="449" t="str">
        <f t="shared" ref="MC27:MC32" ca="1" si="336">IF(($F27&lt;&gt;"")*($G27&lt;&gt;"")*(LZ27&lt;&gt;"")*(MA27&lt;&gt;""),($F27&gt;$G27)*(LZ27&gt;MA27)+($F27=$G27)*(LZ27=MA27)+($F27&lt;$G27)*(LZ27&lt;MA27),"")</f>
        <v/>
      </c>
      <c r="MD27" s="449" t="str">
        <f ca="1">IF((MC27&lt;&gt;""),IF(OR($F27&lt;&gt;$G27,PrSettings!$M$4="●"),(($F27-$G27)=(LZ27-MA27))*1,0),"")</f>
        <v/>
      </c>
      <c r="ME27" s="449" t="str">
        <f t="shared" ref="ME27:ME32" ca="1" si="337">IF((MC27&lt;&gt;""),($F27=LZ27)*($G27=MA27),"")</f>
        <v/>
      </c>
      <c r="MF27" s="449" t="str">
        <f ca="1">IF(MC27&lt;&gt;"",IF(ABS($F27-$G27)&gt;=PrSettings!$M$7,(ABS($F27-$G27-LZ27+MA27)&lt;=1)*1,IF(AND(MC27,$F27=$G27,$F27&gt;=PrSettings!$M$6),(ABS(LZ27-$F27)&lt;=1)*1,IF(AND(ABS($F27-$G27-LZ27+MA27)&lt;=1,$F27+$G27&gt;=PrSettings!$M$8),(ABS(LZ27-$F27)&lt;=1)*(ABS(MA27-$G27)&lt;=1)*1,""))),"")</f>
        <v/>
      </c>
      <c r="MG27" s="454"/>
    </row>
    <row r="28" spans="2:345" x14ac:dyDescent="0.25">
      <c r="B28" s="447">
        <f ca="1">INDEX(Groups!$C$7:$C$35,MATCH(C28,Groups!$D$7:$D$35,0))</f>
        <v>11</v>
      </c>
      <c r="C28" s="448" t="str">
        <f ca="1">GrpD!$B$5</f>
        <v>Austria</v>
      </c>
      <c r="D28" s="449">
        <f ca="1">INDEX(Groups!$C$7:$C$35,MATCH(E28,Groups!$D$7:$D$35,0))</f>
        <v>2</v>
      </c>
      <c r="E28" s="448" t="str">
        <f ca="1">GrpD!$D$5</f>
        <v>France</v>
      </c>
      <c r="F28" s="450" t="str">
        <f ca="1">GrpD!$E$5</f>
        <v/>
      </c>
      <c r="G28" s="451" t="str">
        <f ca="1">GrpD!$G$5</f>
        <v/>
      </c>
      <c r="I28" s="447">
        <f t="shared" ca="1" si="0"/>
        <v>11</v>
      </c>
      <c r="J28" s="448" t="str">
        <f ca="1">GrpD!$B$5</f>
        <v>Austria</v>
      </c>
      <c r="K28" s="449">
        <f t="shared" ca="1" si="260"/>
        <v>2</v>
      </c>
      <c r="L28" s="448" t="str">
        <f ca="1">GrpD!$D$5</f>
        <v>France</v>
      </c>
      <c r="M28" s="452"/>
      <c r="N28" s="452"/>
      <c r="O28" s="455"/>
      <c r="P28" s="449" t="str">
        <f t="shared" ca="1" si="261"/>
        <v/>
      </c>
      <c r="Q28" s="449" t="str">
        <f ca="1">IF((P28&lt;&gt;""),IF(OR($F28&lt;&gt;$G28,PrSettings!$M$4="●"),(($F28-$G28)=(M28-N28))*1,0),"")</f>
        <v/>
      </c>
      <c r="R28" s="449" t="str">
        <f t="shared" ca="1" si="262"/>
        <v/>
      </c>
      <c r="S28" s="449" t="str">
        <f ca="1">IF(P28&lt;&gt;"",IF(ABS($F28-$G28)&gt;=PrSettings!$M$7,(ABS($F28-$G28-M28+N28)&lt;=1)*1,IF(AND(P28,$F28=$G28,$F28&gt;=PrSettings!$M$6),(ABS(M28-$F28)&lt;=1)*1,IF(AND(ABS($F28-$G28-M28+N28)&lt;=1,$F28+$G28&gt;=PrSettings!$M$8),(ABS(M28-$F28)&lt;=1)*(ABS(N28-$G28)&lt;=1)*1,""))),"")</f>
        <v/>
      </c>
      <c r="T28" s="456"/>
      <c r="V28" s="447">
        <f t="shared" ca="1" si="1"/>
        <v>11</v>
      </c>
      <c r="W28" s="448" t="str">
        <f ca="1">GrpD!$B$5</f>
        <v>Austria</v>
      </c>
      <c r="X28" s="449">
        <f t="shared" ca="1" si="263"/>
        <v>2</v>
      </c>
      <c r="Y28" s="448" t="str">
        <f ca="1">GrpD!$D$5</f>
        <v>France</v>
      </c>
      <c r="Z28" s="452"/>
      <c r="AA28" s="452"/>
      <c r="AB28" s="455"/>
      <c r="AC28" s="449" t="str">
        <f t="shared" ca="1" si="264"/>
        <v/>
      </c>
      <c r="AD28" s="449" t="str">
        <f ca="1">IF((AC28&lt;&gt;""),IF(OR($F28&lt;&gt;$G28,PrSettings!$M$4="●"),(($F28-$G28)=(Z28-AA28))*1,0),"")</f>
        <v/>
      </c>
      <c r="AE28" s="449" t="str">
        <f t="shared" ca="1" si="265"/>
        <v/>
      </c>
      <c r="AF28" s="449" t="str">
        <f ca="1">IF(AC28&lt;&gt;"",IF(ABS($F28-$G28)&gt;=PrSettings!$M$7,(ABS($F28-$G28-Z28+AA28)&lt;=1)*1,IF(AND(AC28,$F28=$G28,$F28&gt;=PrSettings!$M$6),(ABS(Z28-$F28)&lt;=1)*1,IF(AND(ABS($F28-$G28-Z28+AA28)&lt;=1,$F28+$G28&gt;=PrSettings!$M$8),(ABS(Z28-$F28)&lt;=1)*(ABS(AA28-$G28)&lt;=1)*1,""))),"")</f>
        <v/>
      </c>
      <c r="AG28" s="456"/>
      <c r="AI28" s="447">
        <f t="shared" ca="1" si="2"/>
        <v>11</v>
      </c>
      <c r="AJ28" s="448" t="str">
        <f ca="1">GrpD!$B$5</f>
        <v>Austria</v>
      </c>
      <c r="AK28" s="449">
        <f t="shared" ca="1" si="266"/>
        <v>2</v>
      </c>
      <c r="AL28" s="448" t="str">
        <f ca="1">GrpD!$D$5</f>
        <v>France</v>
      </c>
      <c r="AM28" s="452"/>
      <c r="AN28" s="452"/>
      <c r="AO28" s="455"/>
      <c r="AP28" s="449" t="str">
        <f t="shared" ca="1" si="267"/>
        <v/>
      </c>
      <c r="AQ28" s="449" t="str">
        <f ca="1">IF((AP28&lt;&gt;""),IF(OR($F28&lt;&gt;$G28,PrSettings!$M$4="●"),(($F28-$G28)=(AM28-AN28))*1,0),"")</f>
        <v/>
      </c>
      <c r="AR28" s="449" t="str">
        <f t="shared" ca="1" si="268"/>
        <v/>
      </c>
      <c r="AS28" s="449" t="str">
        <f ca="1">IF(AP28&lt;&gt;"",IF(ABS($F28-$G28)&gt;=PrSettings!$M$7,(ABS($F28-$G28-AM28+AN28)&lt;=1)*1,IF(AND(AP28,$F28=$G28,$F28&gt;=PrSettings!$M$6),(ABS(AM28-$F28)&lt;=1)*1,IF(AND(ABS($F28-$G28-AM28+AN28)&lt;=1,$F28+$G28&gt;=PrSettings!$M$8),(ABS(AM28-$F28)&lt;=1)*(ABS(AN28-$G28)&lt;=1)*1,""))),"")</f>
        <v/>
      </c>
      <c r="AT28" s="456"/>
      <c r="AV28" s="447">
        <f t="shared" ca="1" si="3"/>
        <v>11</v>
      </c>
      <c r="AW28" s="448" t="str">
        <f ca="1">GrpD!$B$5</f>
        <v>Austria</v>
      </c>
      <c r="AX28" s="449">
        <f t="shared" ca="1" si="269"/>
        <v>2</v>
      </c>
      <c r="AY28" s="448" t="str">
        <f ca="1">GrpD!$D$5</f>
        <v>France</v>
      </c>
      <c r="AZ28" s="452"/>
      <c r="BA28" s="452"/>
      <c r="BB28" s="455"/>
      <c r="BC28" s="449" t="str">
        <f t="shared" ca="1" si="270"/>
        <v/>
      </c>
      <c r="BD28" s="449" t="str">
        <f ca="1">IF((BC28&lt;&gt;""),IF(OR($F28&lt;&gt;$G28,PrSettings!$M$4="●"),(($F28-$G28)=(AZ28-BA28))*1,0),"")</f>
        <v/>
      </c>
      <c r="BE28" s="449" t="str">
        <f t="shared" ca="1" si="271"/>
        <v/>
      </c>
      <c r="BF28" s="449" t="str">
        <f ca="1">IF(BC28&lt;&gt;"",IF(ABS($F28-$G28)&gt;=PrSettings!$M$7,(ABS($F28-$G28-AZ28+BA28)&lt;=1)*1,IF(AND(BC28,$F28=$G28,$F28&gt;=PrSettings!$M$6),(ABS(AZ28-$F28)&lt;=1)*1,IF(AND(ABS($F28-$G28-AZ28+BA28)&lt;=1,$F28+$G28&gt;=PrSettings!$M$8),(ABS(AZ28-$F28)&lt;=1)*(ABS(BA28-$G28)&lt;=1)*1,""))),"")</f>
        <v/>
      </c>
      <c r="BG28" s="456"/>
      <c r="BI28" s="447">
        <f t="shared" ca="1" si="4"/>
        <v>11</v>
      </c>
      <c r="BJ28" s="448" t="str">
        <f ca="1">GrpD!$B$5</f>
        <v>Austria</v>
      </c>
      <c r="BK28" s="449">
        <f t="shared" ca="1" si="272"/>
        <v>2</v>
      </c>
      <c r="BL28" s="448" t="str">
        <f ca="1">GrpD!$D$5</f>
        <v>France</v>
      </c>
      <c r="BM28" s="452"/>
      <c r="BN28" s="452"/>
      <c r="BO28" s="455"/>
      <c r="BP28" s="449" t="str">
        <f t="shared" ca="1" si="273"/>
        <v/>
      </c>
      <c r="BQ28" s="449" t="str">
        <f ca="1">IF((BP28&lt;&gt;""),IF(OR($F28&lt;&gt;$G28,PrSettings!$M$4="●"),(($F28-$G28)=(BM28-BN28))*1,0),"")</f>
        <v/>
      </c>
      <c r="BR28" s="449" t="str">
        <f t="shared" ca="1" si="274"/>
        <v/>
      </c>
      <c r="BS28" s="449" t="str">
        <f ca="1">IF(BP28&lt;&gt;"",IF(ABS($F28-$G28)&gt;=PrSettings!$M$7,(ABS($F28-$G28-BM28+BN28)&lt;=1)*1,IF(AND(BP28,$F28=$G28,$F28&gt;=PrSettings!$M$6),(ABS(BM28-$F28)&lt;=1)*1,IF(AND(ABS($F28-$G28-BM28+BN28)&lt;=1,$F28+$G28&gt;=PrSettings!$M$8),(ABS(BM28-$F28)&lt;=1)*(ABS(BN28-$G28)&lt;=1)*1,""))),"")</f>
        <v/>
      </c>
      <c r="BT28" s="456"/>
      <c r="BV28" s="447">
        <f t="shared" ca="1" si="5"/>
        <v>11</v>
      </c>
      <c r="BW28" s="448" t="str">
        <f ca="1">GrpD!$B$5</f>
        <v>Austria</v>
      </c>
      <c r="BX28" s="449">
        <f t="shared" ca="1" si="275"/>
        <v>2</v>
      </c>
      <c r="BY28" s="448" t="str">
        <f ca="1">GrpD!$D$5</f>
        <v>France</v>
      </c>
      <c r="BZ28" s="452"/>
      <c r="CA28" s="452"/>
      <c r="CB28" s="455"/>
      <c r="CC28" s="449" t="str">
        <f t="shared" ca="1" si="276"/>
        <v/>
      </c>
      <c r="CD28" s="449" t="str">
        <f ca="1">IF((CC28&lt;&gt;""),IF(OR($F28&lt;&gt;$G28,PrSettings!$M$4="●"),(($F28-$G28)=(BZ28-CA28))*1,0),"")</f>
        <v/>
      </c>
      <c r="CE28" s="449" t="str">
        <f t="shared" ca="1" si="277"/>
        <v/>
      </c>
      <c r="CF28" s="449" t="str">
        <f ca="1">IF(CC28&lt;&gt;"",IF(ABS($F28-$G28)&gt;=PrSettings!$M$7,(ABS($F28-$G28-BZ28+CA28)&lt;=1)*1,IF(AND(CC28,$F28=$G28,$F28&gt;=PrSettings!$M$6),(ABS(BZ28-$F28)&lt;=1)*1,IF(AND(ABS($F28-$G28-BZ28+CA28)&lt;=1,$F28+$G28&gt;=PrSettings!$M$8),(ABS(BZ28-$F28)&lt;=1)*(ABS(CA28-$G28)&lt;=1)*1,""))),"")</f>
        <v/>
      </c>
      <c r="CG28" s="456"/>
      <c r="CI28" s="447">
        <f t="shared" ca="1" si="6"/>
        <v>11</v>
      </c>
      <c r="CJ28" s="448" t="str">
        <f ca="1">GrpD!$B$5</f>
        <v>Austria</v>
      </c>
      <c r="CK28" s="449">
        <f t="shared" ca="1" si="278"/>
        <v>2</v>
      </c>
      <c r="CL28" s="448" t="str">
        <f ca="1">GrpD!$D$5</f>
        <v>France</v>
      </c>
      <c r="CM28" s="452"/>
      <c r="CN28" s="452"/>
      <c r="CO28" s="455"/>
      <c r="CP28" s="449" t="str">
        <f t="shared" ca="1" si="279"/>
        <v/>
      </c>
      <c r="CQ28" s="449" t="str">
        <f ca="1">IF((CP28&lt;&gt;""),IF(OR($F28&lt;&gt;$G28,PrSettings!$M$4="●"),(($F28-$G28)=(CM28-CN28))*1,0),"")</f>
        <v/>
      </c>
      <c r="CR28" s="449" t="str">
        <f t="shared" ca="1" si="280"/>
        <v/>
      </c>
      <c r="CS28" s="449" t="str">
        <f ca="1">IF(CP28&lt;&gt;"",IF(ABS($F28-$G28)&gt;=PrSettings!$M$7,(ABS($F28-$G28-CM28+CN28)&lt;=1)*1,IF(AND(CP28,$F28=$G28,$F28&gt;=PrSettings!$M$6),(ABS(CM28-$F28)&lt;=1)*1,IF(AND(ABS($F28-$G28-CM28+CN28)&lt;=1,$F28+$G28&gt;=PrSettings!$M$8),(ABS(CM28-$F28)&lt;=1)*(ABS(CN28-$G28)&lt;=1)*1,""))),"")</f>
        <v/>
      </c>
      <c r="CT28" s="456"/>
      <c r="CV28" s="447">
        <f t="shared" ca="1" si="7"/>
        <v>11</v>
      </c>
      <c r="CW28" s="448" t="str">
        <f ca="1">GrpD!$B$5</f>
        <v>Austria</v>
      </c>
      <c r="CX28" s="449">
        <f t="shared" ca="1" si="281"/>
        <v>2</v>
      </c>
      <c r="CY28" s="448" t="str">
        <f ca="1">GrpD!$D$5</f>
        <v>France</v>
      </c>
      <c r="CZ28" s="452"/>
      <c r="DA28" s="452"/>
      <c r="DB28" s="455"/>
      <c r="DC28" s="449" t="str">
        <f t="shared" ca="1" si="282"/>
        <v/>
      </c>
      <c r="DD28" s="449" t="str">
        <f ca="1">IF((DC28&lt;&gt;""),IF(OR($F28&lt;&gt;$G28,PrSettings!$M$4="●"),(($F28-$G28)=(CZ28-DA28))*1,0),"")</f>
        <v/>
      </c>
      <c r="DE28" s="449" t="str">
        <f t="shared" ca="1" si="283"/>
        <v/>
      </c>
      <c r="DF28" s="449" t="str">
        <f ca="1">IF(DC28&lt;&gt;"",IF(ABS($F28-$G28)&gt;=PrSettings!$M$7,(ABS($F28-$G28-CZ28+DA28)&lt;=1)*1,IF(AND(DC28,$F28=$G28,$F28&gt;=PrSettings!$M$6),(ABS(CZ28-$F28)&lt;=1)*1,IF(AND(ABS($F28-$G28-CZ28+DA28)&lt;=1,$F28+$G28&gt;=PrSettings!$M$8),(ABS(CZ28-$F28)&lt;=1)*(ABS(DA28-$G28)&lt;=1)*1,""))),"")</f>
        <v/>
      </c>
      <c r="DG28" s="456"/>
      <c r="DI28" s="447">
        <f t="shared" ca="1" si="8"/>
        <v>11</v>
      </c>
      <c r="DJ28" s="448" t="str">
        <f ca="1">GrpD!$B$5</f>
        <v>Austria</v>
      </c>
      <c r="DK28" s="449">
        <f t="shared" ca="1" si="284"/>
        <v>2</v>
      </c>
      <c r="DL28" s="448" t="str">
        <f ca="1">GrpD!$D$5</f>
        <v>France</v>
      </c>
      <c r="DM28" s="452"/>
      <c r="DN28" s="452"/>
      <c r="DO28" s="455"/>
      <c r="DP28" s="449" t="str">
        <f t="shared" ca="1" si="285"/>
        <v/>
      </c>
      <c r="DQ28" s="449" t="str">
        <f ca="1">IF((DP28&lt;&gt;""),IF(OR($F28&lt;&gt;$G28,PrSettings!$M$4="●"),(($F28-$G28)=(DM28-DN28))*1,0),"")</f>
        <v/>
      </c>
      <c r="DR28" s="449" t="str">
        <f t="shared" ca="1" si="286"/>
        <v/>
      </c>
      <c r="DS28" s="449" t="str">
        <f ca="1">IF(DP28&lt;&gt;"",IF(ABS($F28-$G28)&gt;=PrSettings!$M$7,(ABS($F28-$G28-DM28+DN28)&lt;=1)*1,IF(AND(DP28,$F28=$G28,$F28&gt;=PrSettings!$M$6),(ABS(DM28-$F28)&lt;=1)*1,IF(AND(ABS($F28-$G28-DM28+DN28)&lt;=1,$F28+$G28&gt;=PrSettings!$M$8),(ABS(DM28-$F28)&lt;=1)*(ABS(DN28-$G28)&lt;=1)*1,""))),"")</f>
        <v/>
      </c>
      <c r="DT28" s="456"/>
      <c r="DV28" s="447">
        <f t="shared" ca="1" si="9"/>
        <v>11</v>
      </c>
      <c r="DW28" s="448" t="str">
        <f ca="1">GrpD!$B$5</f>
        <v>Austria</v>
      </c>
      <c r="DX28" s="449">
        <f t="shared" ca="1" si="287"/>
        <v>2</v>
      </c>
      <c r="DY28" s="448" t="str">
        <f ca="1">GrpD!$D$5</f>
        <v>France</v>
      </c>
      <c r="DZ28" s="452"/>
      <c r="EA28" s="452"/>
      <c r="EB28" s="455"/>
      <c r="EC28" s="449" t="str">
        <f t="shared" ca="1" si="288"/>
        <v/>
      </c>
      <c r="ED28" s="449" t="str">
        <f ca="1">IF((EC28&lt;&gt;""),IF(OR($F28&lt;&gt;$G28,PrSettings!$M$4="●"),(($F28-$G28)=(DZ28-EA28))*1,0),"")</f>
        <v/>
      </c>
      <c r="EE28" s="449" t="str">
        <f t="shared" ca="1" si="289"/>
        <v/>
      </c>
      <c r="EF28" s="449" t="str">
        <f ca="1">IF(EC28&lt;&gt;"",IF(ABS($F28-$G28)&gt;=PrSettings!$M$7,(ABS($F28-$G28-DZ28+EA28)&lt;=1)*1,IF(AND(EC28,$F28=$G28,$F28&gt;=PrSettings!$M$6),(ABS(DZ28-$F28)&lt;=1)*1,IF(AND(ABS($F28-$G28-DZ28+EA28)&lt;=1,$F28+$G28&gt;=PrSettings!$M$8),(ABS(DZ28-$F28)&lt;=1)*(ABS(EA28-$G28)&lt;=1)*1,""))),"")</f>
        <v/>
      </c>
      <c r="EG28" s="456"/>
      <c r="EI28" s="447">
        <f t="shared" ca="1" si="10"/>
        <v>11</v>
      </c>
      <c r="EJ28" s="448" t="str">
        <f ca="1">GrpD!$B$5</f>
        <v>Austria</v>
      </c>
      <c r="EK28" s="449">
        <f t="shared" ca="1" si="290"/>
        <v>2</v>
      </c>
      <c r="EL28" s="448" t="str">
        <f ca="1">GrpD!$D$5</f>
        <v>France</v>
      </c>
      <c r="EM28" s="452"/>
      <c r="EN28" s="452"/>
      <c r="EO28" s="455"/>
      <c r="EP28" s="449" t="str">
        <f t="shared" ca="1" si="291"/>
        <v/>
      </c>
      <c r="EQ28" s="449" t="str">
        <f ca="1">IF((EP28&lt;&gt;""),IF(OR($F28&lt;&gt;$G28,PrSettings!$M$4="●"),(($F28-$G28)=(EM28-EN28))*1,0),"")</f>
        <v/>
      </c>
      <c r="ER28" s="449" t="str">
        <f t="shared" ca="1" si="292"/>
        <v/>
      </c>
      <c r="ES28" s="449" t="str">
        <f ca="1">IF(EP28&lt;&gt;"",IF(ABS($F28-$G28)&gt;=PrSettings!$M$7,(ABS($F28-$G28-EM28+EN28)&lt;=1)*1,IF(AND(EP28,$F28=$G28,$F28&gt;=PrSettings!$M$6),(ABS(EM28-$F28)&lt;=1)*1,IF(AND(ABS($F28-$G28-EM28+EN28)&lt;=1,$F28+$G28&gt;=PrSettings!$M$8),(ABS(EM28-$F28)&lt;=1)*(ABS(EN28-$G28)&lt;=1)*1,""))),"")</f>
        <v/>
      </c>
      <c r="ET28" s="456"/>
      <c r="EV28" s="447">
        <f t="shared" ca="1" si="11"/>
        <v>11</v>
      </c>
      <c r="EW28" s="448" t="str">
        <f ca="1">GrpD!$B$5</f>
        <v>Austria</v>
      </c>
      <c r="EX28" s="449">
        <f t="shared" ca="1" si="293"/>
        <v>2</v>
      </c>
      <c r="EY28" s="448" t="str">
        <f ca="1">GrpD!$D$5</f>
        <v>France</v>
      </c>
      <c r="EZ28" s="452"/>
      <c r="FA28" s="452"/>
      <c r="FB28" s="455"/>
      <c r="FC28" s="449" t="str">
        <f t="shared" ca="1" si="294"/>
        <v/>
      </c>
      <c r="FD28" s="449" t="str">
        <f ca="1">IF((FC28&lt;&gt;""),IF(OR($F28&lt;&gt;$G28,PrSettings!$M$4="●"),(($F28-$G28)=(EZ28-FA28))*1,0),"")</f>
        <v/>
      </c>
      <c r="FE28" s="449" t="str">
        <f t="shared" ca="1" si="295"/>
        <v/>
      </c>
      <c r="FF28" s="449" t="str">
        <f ca="1">IF(FC28&lt;&gt;"",IF(ABS($F28-$G28)&gt;=PrSettings!$M$7,(ABS($F28-$G28-EZ28+FA28)&lt;=1)*1,IF(AND(FC28,$F28=$G28,$F28&gt;=PrSettings!$M$6),(ABS(EZ28-$F28)&lt;=1)*1,IF(AND(ABS($F28-$G28-EZ28+FA28)&lt;=1,$F28+$G28&gt;=PrSettings!$M$8),(ABS(EZ28-$F28)&lt;=1)*(ABS(FA28-$G28)&lt;=1)*1,""))),"")</f>
        <v/>
      </c>
      <c r="FG28" s="456"/>
      <c r="FI28" s="447">
        <f t="shared" ca="1" si="12"/>
        <v>11</v>
      </c>
      <c r="FJ28" s="448" t="str">
        <f ca="1">GrpD!$B$5</f>
        <v>Austria</v>
      </c>
      <c r="FK28" s="449">
        <f t="shared" ca="1" si="296"/>
        <v>2</v>
      </c>
      <c r="FL28" s="448" t="str">
        <f ca="1">GrpD!$D$5</f>
        <v>France</v>
      </c>
      <c r="FM28" s="452"/>
      <c r="FN28" s="452"/>
      <c r="FO28" s="455"/>
      <c r="FP28" s="449" t="str">
        <f t="shared" ca="1" si="297"/>
        <v/>
      </c>
      <c r="FQ28" s="449" t="str">
        <f ca="1">IF((FP28&lt;&gt;""),IF(OR($F28&lt;&gt;$G28,PrSettings!$M$4="●"),(($F28-$G28)=(FM28-FN28))*1,0),"")</f>
        <v/>
      </c>
      <c r="FR28" s="449" t="str">
        <f t="shared" ca="1" si="298"/>
        <v/>
      </c>
      <c r="FS28" s="449" t="str">
        <f ca="1">IF(FP28&lt;&gt;"",IF(ABS($F28-$G28)&gt;=PrSettings!$M$7,(ABS($F28-$G28-FM28+FN28)&lt;=1)*1,IF(AND(FP28,$F28=$G28,$F28&gt;=PrSettings!$M$6),(ABS(FM28-$F28)&lt;=1)*1,IF(AND(ABS($F28-$G28-FM28+FN28)&lt;=1,$F28+$G28&gt;=PrSettings!$M$8),(ABS(FM28-$F28)&lt;=1)*(ABS(FN28-$G28)&lt;=1)*1,""))),"")</f>
        <v/>
      </c>
      <c r="FT28" s="456"/>
      <c r="FV28" s="447">
        <f t="shared" ca="1" si="13"/>
        <v>11</v>
      </c>
      <c r="FW28" s="448" t="str">
        <f ca="1">GrpD!$B$5</f>
        <v>Austria</v>
      </c>
      <c r="FX28" s="449">
        <f t="shared" ca="1" si="299"/>
        <v>2</v>
      </c>
      <c r="FY28" s="448" t="str">
        <f ca="1">GrpD!$D$5</f>
        <v>France</v>
      </c>
      <c r="FZ28" s="452"/>
      <c r="GA28" s="452"/>
      <c r="GB28" s="455"/>
      <c r="GC28" s="449" t="str">
        <f t="shared" ca="1" si="300"/>
        <v/>
      </c>
      <c r="GD28" s="449" t="str">
        <f ca="1">IF((GC28&lt;&gt;""),IF(OR($F28&lt;&gt;$G28,PrSettings!$M$4="●"),(($F28-$G28)=(FZ28-GA28))*1,0),"")</f>
        <v/>
      </c>
      <c r="GE28" s="449" t="str">
        <f t="shared" ca="1" si="301"/>
        <v/>
      </c>
      <c r="GF28" s="449" t="str">
        <f ca="1">IF(GC28&lt;&gt;"",IF(ABS($F28-$G28)&gt;=PrSettings!$M$7,(ABS($F28-$G28-FZ28+GA28)&lt;=1)*1,IF(AND(GC28,$F28=$G28,$F28&gt;=PrSettings!$M$6),(ABS(FZ28-$F28)&lt;=1)*1,IF(AND(ABS($F28-$G28-FZ28+GA28)&lt;=1,$F28+$G28&gt;=PrSettings!$M$8),(ABS(FZ28-$F28)&lt;=1)*(ABS(GA28-$G28)&lt;=1)*1,""))),"")</f>
        <v/>
      </c>
      <c r="GG28" s="456"/>
      <c r="GI28" s="447">
        <f t="shared" ca="1" si="14"/>
        <v>11</v>
      </c>
      <c r="GJ28" s="448" t="str">
        <f ca="1">GrpD!$B$5</f>
        <v>Austria</v>
      </c>
      <c r="GK28" s="449">
        <f t="shared" ca="1" si="302"/>
        <v>2</v>
      </c>
      <c r="GL28" s="448" t="str">
        <f ca="1">GrpD!$D$5</f>
        <v>France</v>
      </c>
      <c r="GM28" s="452"/>
      <c r="GN28" s="452"/>
      <c r="GO28" s="455"/>
      <c r="GP28" s="449" t="str">
        <f t="shared" ca="1" si="303"/>
        <v/>
      </c>
      <c r="GQ28" s="449" t="str">
        <f ca="1">IF((GP28&lt;&gt;""),IF(OR($F28&lt;&gt;$G28,PrSettings!$M$4="●"),(($F28-$G28)=(GM28-GN28))*1,0),"")</f>
        <v/>
      </c>
      <c r="GR28" s="449" t="str">
        <f t="shared" ca="1" si="304"/>
        <v/>
      </c>
      <c r="GS28" s="449" t="str">
        <f ca="1">IF(GP28&lt;&gt;"",IF(ABS($F28-$G28)&gt;=PrSettings!$M$7,(ABS($F28-$G28-GM28+GN28)&lt;=1)*1,IF(AND(GP28,$F28=$G28,$F28&gt;=PrSettings!$M$6),(ABS(GM28-$F28)&lt;=1)*1,IF(AND(ABS($F28-$G28-GM28+GN28)&lt;=1,$F28+$G28&gt;=PrSettings!$M$8),(ABS(GM28-$F28)&lt;=1)*(ABS(GN28-$G28)&lt;=1)*1,""))),"")</f>
        <v/>
      </c>
      <c r="GT28" s="456"/>
      <c r="GV28" s="447">
        <f t="shared" ca="1" si="15"/>
        <v>11</v>
      </c>
      <c r="GW28" s="448" t="str">
        <f ca="1">GrpD!$B$5</f>
        <v>Austria</v>
      </c>
      <c r="GX28" s="449">
        <f t="shared" ca="1" si="305"/>
        <v>2</v>
      </c>
      <c r="GY28" s="448" t="str">
        <f ca="1">GrpD!$D$5</f>
        <v>France</v>
      </c>
      <c r="GZ28" s="452"/>
      <c r="HA28" s="452"/>
      <c r="HB28" s="455"/>
      <c r="HC28" s="449" t="str">
        <f t="shared" ca="1" si="306"/>
        <v/>
      </c>
      <c r="HD28" s="449" t="str">
        <f ca="1">IF((HC28&lt;&gt;""),IF(OR($F28&lt;&gt;$G28,PrSettings!$M$4="●"),(($F28-$G28)=(GZ28-HA28))*1,0),"")</f>
        <v/>
      </c>
      <c r="HE28" s="449" t="str">
        <f t="shared" ca="1" si="307"/>
        <v/>
      </c>
      <c r="HF28" s="449" t="str">
        <f ca="1">IF(HC28&lt;&gt;"",IF(ABS($F28-$G28)&gt;=PrSettings!$M$7,(ABS($F28-$G28-GZ28+HA28)&lt;=1)*1,IF(AND(HC28,$F28=$G28,$F28&gt;=PrSettings!$M$6),(ABS(GZ28-$F28)&lt;=1)*1,IF(AND(ABS($F28-$G28-GZ28+HA28)&lt;=1,$F28+$G28&gt;=PrSettings!$M$8),(ABS(GZ28-$F28)&lt;=1)*(ABS(HA28-$G28)&lt;=1)*1,""))),"")</f>
        <v/>
      </c>
      <c r="HG28" s="456"/>
      <c r="HI28" s="447">
        <f t="shared" ca="1" si="16"/>
        <v>11</v>
      </c>
      <c r="HJ28" s="448" t="str">
        <f ca="1">GrpD!$B$5</f>
        <v>Austria</v>
      </c>
      <c r="HK28" s="449">
        <f t="shared" ca="1" si="308"/>
        <v>2</v>
      </c>
      <c r="HL28" s="448" t="str">
        <f ca="1">GrpD!$D$5</f>
        <v>France</v>
      </c>
      <c r="HM28" s="452"/>
      <c r="HN28" s="452"/>
      <c r="HO28" s="455"/>
      <c r="HP28" s="449" t="str">
        <f t="shared" ca="1" si="309"/>
        <v/>
      </c>
      <c r="HQ28" s="449" t="str">
        <f ca="1">IF((HP28&lt;&gt;""),IF(OR($F28&lt;&gt;$G28,PrSettings!$M$4="●"),(($F28-$G28)=(HM28-HN28))*1,0),"")</f>
        <v/>
      </c>
      <c r="HR28" s="449" t="str">
        <f t="shared" ca="1" si="310"/>
        <v/>
      </c>
      <c r="HS28" s="449" t="str">
        <f ca="1">IF(HP28&lt;&gt;"",IF(ABS($F28-$G28)&gt;=PrSettings!$M$7,(ABS($F28-$G28-HM28+HN28)&lt;=1)*1,IF(AND(HP28,$F28=$G28,$F28&gt;=PrSettings!$M$6),(ABS(HM28-$F28)&lt;=1)*1,IF(AND(ABS($F28-$G28-HM28+HN28)&lt;=1,$F28+$G28&gt;=PrSettings!$M$8),(ABS(HM28-$F28)&lt;=1)*(ABS(HN28-$G28)&lt;=1)*1,""))),"")</f>
        <v/>
      </c>
      <c r="HT28" s="456"/>
      <c r="HV28" s="447">
        <f t="shared" ca="1" si="17"/>
        <v>11</v>
      </c>
      <c r="HW28" s="448" t="str">
        <f ca="1">GrpD!$B$5</f>
        <v>Austria</v>
      </c>
      <c r="HX28" s="449">
        <f t="shared" ca="1" si="311"/>
        <v>2</v>
      </c>
      <c r="HY28" s="448" t="str">
        <f ca="1">GrpD!$D$5</f>
        <v>France</v>
      </c>
      <c r="HZ28" s="452"/>
      <c r="IA28" s="452"/>
      <c r="IB28" s="455"/>
      <c r="IC28" s="449" t="str">
        <f t="shared" ca="1" si="312"/>
        <v/>
      </c>
      <c r="ID28" s="449" t="str">
        <f ca="1">IF((IC28&lt;&gt;""),IF(OR($F28&lt;&gt;$G28,PrSettings!$M$4="●"),(($F28-$G28)=(HZ28-IA28))*1,0),"")</f>
        <v/>
      </c>
      <c r="IE28" s="449" t="str">
        <f t="shared" ca="1" si="313"/>
        <v/>
      </c>
      <c r="IF28" s="449" t="str">
        <f ca="1">IF(IC28&lt;&gt;"",IF(ABS($F28-$G28)&gt;=PrSettings!$M$7,(ABS($F28-$G28-HZ28+IA28)&lt;=1)*1,IF(AND(IC28,$F28=$G28,$F28&gt;=PrSettings!$M$6),(ABS(HZ28-$F28)&lt;=1)*1,IF(AND(ABS($F28-$G28-HZ28+IA28)&lt;=1,$F28+$G28&gt;=PrSettings!$M$8),(ABS(HZ28-$F28)&lt;=1)*(ABS(IA28-$G28)&lt;=1)*1,""))),"")</f>
        <v/>
      </c>
      <c r="IG28" s="456"/>
      <c r="II28" s="447">
        <f t="shared" ca="1" si="18"/>
        <v>11</v>
      </c>
      <c r="IJ28" s="448" t="str">
        <f ca="1">GrpD!$B$5</f>
        <v>Austria</v>
      </c>
      <c r="IK28" s="449">
        <f t="shared" ca="1" si="314"/>
        <v>2</v>
      </c>
      <c r="IL28" s="448" t="str">
        <f ca="1">GrpD!$D$5</f>
        <v>France</v>
      </c>
      <c r="IM28" s="452"/>
      <c r="IN28" s="452"/>
      <c r="IO28" s="455"/>
      <c r="IP28" s="449" t="str">
        <f t="shared" ca="1" si="315"/>
        <v/>
      </c>
      <c r="IQ28" s="449" t="str">
        <f ca="1">IF((IP28&lt;&gt;""),IF(OR($F28&lt;&gt;$G28,PrSettings!$M$4="●"),(($F28-$G28)=(IM28-IN28))*1,0),"")</f>
        <v/>
      </c>
      <c r="IR28" s="449" t="str">
        <f t="shared" ca="1" si="316"/>
        <v/>
      </c>
      <c r="IS28" s="449" t="str">
        <f ca="1">IF(IP28&lt;&gt;"",IF(ABS($F28-$G28)&gt;=PrSettings!$M$7,(ABS($F28-$G28-IM28+IN28)&lt;=1)*1,IF(AND(IP28,$F28=$G28,$F28&gt;=PrSettings!$M$6),(ABS(IM28-$F28)&lt;=1)*1,IF(AND(ABS($F28-$G28-IM28+IN28)&lt;=1,$F28+$G28&gt;=PrSettings!$M$8),(ABS(IM28-$F28)&lt;=1)*(ABS(IN28-$G28)&lt;=1)*1,""))),"")</f>
        <v/>
      </c>
      <c r="IT28" s="456"/>
      <c r="IV28" s="447">
        <f t="shared" ca="1" si="19"/>
        <v>11</v>
      </c>
      <c r="IW28" s="448" t="str">
        <f ca="1">GrpD!$B$5</f>
        <v>Austria</v>
      </c>
      <c r="IX28" s="449">
        <f t="shared" ca="1" si="317"/>
        <v>2</v>
      </c>
      <c r="IY28" s="448" t="str">
        <f ca="1">GrpD!$D$5</f>
        <v>France</v>
      </c>
      <c r="IZ28" s="452"/>
      <c r="JA28" s="452"/>
      <c r="JB28" s="455"/>
      <c r="JC28" s="449" t="str">
        <f t="shared" ca="1" si="318"/>
        <v/>
      </c>
      <c r="JD28" s="449" t="str">
        <f ca="1">IF((JC28&lt;&gt;""),IF(OR($F28&lt;&gt;$G28,PrSettings!$M$4="●"),(($F28-$G28)=(IZ28-JA28))*1,0),"")</f>
        <v/>
      </c>
      <c r="JE28" s="449" t="str">
        <f t="shared" ca="1" si="319"/>
        <v/>
      </c>
      <c r="JF28" s="449" t="str">
        <f ca="1">IF(JC28&lt;&gt;"",IF(ABS($F28-$G28)&gt;=PrSettings!$M$7,(ABS($F28-$G28-IZ28+JA28)&lt;=1)*1,IF(AND(JC28,$F28=$G28,$F28&gt;=PrSettings!$M$6),(ABS(IZ28-$F28)&lt;=1)*1,IF(AND(ABS($F28-$G28-IZ28+JA28)&lt;=1,$F28+$G28&gt;=PrSettings!$M$8),(ABS(IZ28-$F28)&lt;=1)*(ABS(JA28-$G28)&lt;=1)*1,""))),"")</f>
        <v/>
      </c>
      <c r="JG28" s="456"/>
      <c r="JI28" s="447">
        <f t="shared" ca="1" si="20"/>
        <v>11</v>
      </c>
      <c r="JJ28" s="448" t="str">
        <f ca="1">GrpD!$B$5</f>
        <v>Austria</v>
      </c>
      <c r="JK28" s="449">
        <f t="shared" ca="1" si="320"/>
        <v>2</v>
      </c>
      <c r="JL28" s="448" t="str">
        <f ca="1">GrpD!$D$5</f>
        <v>France</v>
      </c>
      <c r="JM28" s="452"/>
      <c r="JN28" s="452"/>
      <c r="JO28" s="455"/>
      <c r="JP28" s="449" t="str">
        <f t="shared" ca="1" si="321"/>
        <v/>
      </c>
      <c r="JQ28" s="449" t="str">
        <f ca="1">IF((JP28&lt;&gt;""),IF(OR($F28&lt;&gt;$G28,PrSettings!$M$4="●"),(($F28-$G28)=(JM28-JN28))*1,0),"")</f>
        <v/>
      </c>
      <c r="JR28" s="449" t="str">
        <f t="shared" ca="1" si="322"/>
        <v/>
      </c>
      <c r="JS28" s="449" t="str">
        <f ca="1">IF(JP28&lt;&gt;"",IF(ABS($F28-$G28)&gt;=PrSettings!$M$7,(ABS($F28-$G28-JM28+JN28)&lt;=1)*1,IF(AND(JP28,$F28=$G28,$F28&gt;=PrSettings!$M$6),(ABS(JM28-$F28)&lt;=1)*1,IF(AND(ABS($F28-$G28-JM28+JN28)&lt;=1,$F28+$G28&gt;=PrSettings!$M$8),(ABS(JM28-$F28)&lt;=1)*(ABS(JN28-$G28)&lt;=1)*1,""))),"")</f>
        <v/>
      </c>
      <c r="JT28" s="456"/>
      <c r="JV28" s="447">
        <f t="shared" ca="1" si="21"/>
        <v>11</v>
      </c>
      <c r="JW28" s="448" t="str">
        <f ca="1">GrpD!$B$5</f>
        <v>Austria</v>
      </c>
      <c r="JX28" s="449">
        <f t="shared" ca="1" si="323"/>
        <v>2</v>
      </c>
      <c r="JY28" s="448" t="str">
        <f ca="1">GrpD!$D$5</f>
        <v>France</v>
      </c>
      <c r="JZ28" s="452"/>
      <c r="KA28" s="452"/>
      <c r="KB28" s="455"/>
      <c r="KC28" s="449" t="str">
        <f t="shared" ca="1" si="324"/>
        <v/>
      </c>
      <c r="KD28" s="449" t="str">
        <f ca="1">IF((KC28&lt;&gt;""),IF(OR($F28&lt;&gt;$G28,PrSettings!$M$4="●"),(($F28-$G28)=(JZ28-KA28))*1,0),"")</f>
        <v/>
      </c>
      <c r="KE28" s="449" t="str">
        <f t="shared" ca="1" si="325"/>
        <v/>
      </c>
      <c r="KF28" s="449" t="str">
        <f ca="1">IF(KC28&lt;&gt;"",IF(ABS($F28-$G28)&gt;=PrSettings!$M$7,(ABS($F28-$G28-JZ28+KA28)&lt;=1)*1,IF(AND(KC28,$F28=$G28,$F28&gt;=PrSettings!$M$6),(ABS(JZ28-$F28)&lt;=1)*1,IF(AND(ABS($F28-$G28-JZ28+KA28)&lt;=1,$F28+$G28&gt;=PrSettings!$M$8),(ABS(JZ28-$F28)&lt;=1)*(ABS(KA28-$G28)&lt;=1)*1,""))),"")</f>
        <v/>
      </c>
      <c r="KG28" s="456"/>
      <c r="KI28" s="447">
        <f t="shared" ca="1" si="22"/>
        <v>11</v>
      </c>
      <c r="KJ28" s="448" t="str">
        <f ca="1">GrpD!$B$5</f>
        <v>Austria</v>
      </c>
      <c r="KK28" s="449">
        <f t="shared" ca="1" si="326"/>
        <v>2</v>
      </c>
      <c r="KL28" s="448" t="str">
        <f ca="1">GrpD!$D$5</f>
        <v>France</v>
      </c>
      <c r="KM28" s="452"/>
      <c r="KN28" s="452"/>
      <c r="KO28" s="455"/>
      <c r="KP28" s="449" t="str">
        <f t="shared" ca="1" si="327"/>
        <v/>
      </c>
      <c r="KQ28" s="449" t="str">
        <f ca="1">IF((KP28&lt;&gt;""),IF(OR($F28&lt;&gt;$G28,PrSettings!$M$4="●"),(($F28-$G28)=(KM28-KN28))*1,0),"")</f>
        <v/>
      </c>
      <c r="KR28" s="449" t="str">
        <f t="shared" ca="1" si="328"/>
        <v/>
      </c>
      <c r="KS28" s="449" t="str">
        <f ca="1">IF(KP28&lt;&gt;"",IF(ABS($F28-$G28)&gt;=PrSettings!$M$7,(ABS($F28-$G28-KM28+KN28)&lt;=1)*1,IF(AND(KP28,$F28=$G28,$F28&gt;=PrSettings!$M$6),(ABS(KM28-$F28)&lt;=1)*1,IF(AND(ABS($F28-$G28-KM28+KN28)&lt;=1,$F28+$G28&gt;=PrSettings!$M$8),(ABS(KM28-$F28)&lt;=1)*(ABS(KN28-$G28)&lt;=1)*1,""))),"")</f>
        <v/>
      </c>
      <c r="KT28" s="456"/>
      <c r="KV28" s="447">
        <f t="shared" ca="1" si="23"/>
        <v>11</v>
      </c>
      <c r="KW28" s="448" t="str">
        <f ca="1">GrpD!$B$5</f>
        <v>Austria</v>
      </c>
      <c r="KX28" s="449">
        <f t="shared" ca="1" si="329"/>
        <v>2</v>
      </c>
      <c r="KY28" s="448" t="str">
        <f ca="1">GrpD!$D$5</f>
        <v>France</v>
      </c>
      <c r="KZ28" s="452"/>
      <c r="LA28" s="452"/>
      <c r="LB28" s="455"/>
      <c r="LC28" s="449" t="str">
        <f t="shared" ca="1" si="330"/>
        <v/>
      </c>
      <c r="LD28" s="449" t="str">
        <f ca="1">IF((LC28&lt;&gt;""),IF(OR($F28&lt;&gt;$G28,PrSettings!$M$4="●"),(($F28-$G28)=(KZ28-LA28))*1,0),"")</f>
        <v/>
      </c>
      <c r="LE28" s="449" t="str">
        <f t="shared" ca="1" si="331"/>
        <v/>
      </c>
      <c r="LF28" s="449" t="str">
        <f ca="1">IF(LC28&lt;&gt;"",IF(ABS($F28-$G28)&gt;=PrSettings!$M$7,(ABS($F28-$G28-KZ28+LA28)&lt;=1)*1,IF(AND(LC28,$F28=$G28,$F28&gt;=PrSettings!$M$6),(ABS(KZ28-$F28)&lt;=1)*1,IF(AND(ABS($F28-$G28-KZ28+LA28)&lt;=1,$F28+$G28&gt;=PrSettings!$M$8),(ABS(KZ28-$F28)&lt;=1)*(ABS(LA28-$G28)&lt;=1)*1,""))),"")</f>
        <v/>
      </c>
      <c r="LG28" s="456"/>
      <c r="LI28" s="447">
        <f t="shared" ca="1" si="24"/>
        <v>11</v>
      </c>
      <c r="LJ28" s="448" t="str">
        <f ca="1">GrpD!$B$5</f>
        <v>Austria</v>
      </c>
      <c r="LK28" s="449">
        <f t="shared" ca="1" si="332"/>
        <v>2</v>
      </c>
      <c r="LL28" s="448" t="str">
        <f ca="1">GrpD!$D$5</f>
        <v>France</v>
      </c>
      <c r="LM28" s="452"/>
      <c r="LN28" s="452"/>
      <c r="LO28" s="455"/>
      <c r="LP28" s="449" t="str">
        <f t="shared" ca="1" si="333"/>
        <v/>
      </c>
      <c r="LQ28" s="449" t="str">
        <f ca="1">IF((LP28&lt;&gt;""),IF(OR($F28&lt;&gt;$G28,PrSettings!$M$4="●"),(($F28-$G28)=(LM28-LN28))*1,0),"")</f>
        <v/>
      </c>
      <c r="LR28" s="449" t="str">
        <f t="shared" ca="1" si="334"/>
        <v/>
      </c>
      <c r="LS28" s="449" t="str">
        <f ca="1">IF(LP28&lt;&gt;"",IF(ABS($F28-$G28)&gt;=PrSettings!$M$7,(ABS($F28-$G28-LM28+LN28)&lt;=1)*1,IF(AND(LP28,$F28=$G28,$F28&gt;=PrSettings!$M$6),(ABS(LM28-$F28)&lt;=1)*1,IF(AND(ABS($F28-$G28-LM28+LN28)&lt;=1,$F28+$G28&gt;=PrSettings!$M$8),(ABS(LM28-$F28)&lt;=1)*(ABS(LN28-$G28)&lt;=1)*1,""))),"")</f>
        <v/>
      </c>
      <c r="LT28" s="456"/>
      <c r="LV28" s="447">
        <f t="shared" ca="1" si="25"/>
        <v>11</v>
      </c>
      <c r="LW28" s="448" t="str">
        <f ca="1">GrpD!$B$5</f>
        <v>Austria</v>
      </c>
      <c r="LX28" s="449">
        <f t="shared" ca="1" si="335"/>
        <v>2</v>
      </c>
      <c r="LY28" s="448" t="str">
        <f ca="1">GrpD!$D$5</f>
        <v>France</v>
      </c>
      <c r="LZ28" s="452"/>
      <c r="MA28" s="452"/>
      <c r="MB28" s="455"/>
      <c r="MC28" s="449" t="str">
        <f t="shared" ca="1" si="336"/>
        <v/>
      </c>
      <c r="MD28" s="449" t="str">
        <f ca="1">IF((MC28&lt;&gt;""),IF(OR($F28&lt;&gt;$G28,PrSettings!$M$4="●"),(($F28-$G28)=(LZ28-MA28))*1,0),"")</f>
        <v/>
      </c>
      <c r="ME28" s="449" t="str">
        <f t="shared" ca="1" si="337"/>
        <v/>
      </c>
      <c r="MF28" s="449" t="str">
        <f ca="1">IF(MC28&lt;&gt;"",IF(ABS($F28-$G28)&gt;=PrSettings!$M$7,(ABS($F28-$G28-LZ28+MA28)&lt;=1)*1,IF(AND(MC28,$F28=$G28,$F28&gt;=PrSettings!$M$6),(ABS(LZ28-$F28)&lt;=1)*1,IF(AND(ABS($F28-$G28-LZ28+MA28)&lt;=1,$F28+$G28&gt;=PrSettings!$M$8),(ABS(LZ28-$F28)&lt;=1)*(ABS(MA28-$G28)&lt;=1)*1,""))),"")</f>
        <v/>
      </c>
      <c r="MG28" s="456"/>
    </row>
    <row r="29" spans="2:345" x14ac:dyDescent="0.25">
      <c r="B29" s="447">
        <f ca="1">INDEX(Groups!$C$7:$C$35,MATCH(C29,Groups!$D$7:$D$35,0))</f>
        <v>26</v>
      </c>
      <c r="C29" s="448" t="str">
        <f ca="1">GrpD!$B$6</f>
        <v>Poland</v>
      </c>
      <c r="D29" s="449">
        <f ca="1">INDEX(Groups!$C$7:$C$35,MATCH(E29,Groups!$D$7:$D$35,0))</f>
        <v>11</v>
      </c>
      <c r="E29" s="448" t="str">
        <f ca="1">GrpD!$D$6</f>
        <v>Austria</v>
      </c>
      <c r="F29" s="450" t="str">
        <f ca="1">GrpD!$E$6</f>
        <v/>
      </c>
      <c r="G29" s="451" t="str">
        <f ca="1">GrpD!$G$6</f>
        <v/>
      </c>
      <c r="I29" s="447">
        <f t="shared" ca="1" si="0"/>
        <v>26</v>
      </c>
      <c r="J29" s="448" t="str">
        <f ca="1">GrpD!$B$6</f>
        <v>Poland</v>
      </c>
      <c r="K29" s="449">
        <f t="shared" ca="1" si="260"/>
        <v>11</v>
      </c>
      <c r="L29" s="448" t="str">
        <f ca="1">GrpD!$D$6</f>
        <v>Austria</v>
      </c>
      <c r="M29" s="452"/>
      <c r="N29" s="452"/>
      <c r="O29" s="455"/>
      <c r="P29" s="449" t="str">
        <f t="shared" ca="1" si="261"/>
        <v/>
      </c>
      <c r="Q29" s="449" t="str">
        <f ca="1">IF((P29&lt;&gt;""),IF(OR($F29&lt;&gt;$G29,PrSettings!$M$4="●"),(($F29-$G29)=(M29-N29))*1,0),"")</f>
        <v/>
      </c>
      <c r="R29" s="449" t="str">
        <f t="shared" ca="1" si="262"/>
        <v/>
      </c>
      <c r="S29" s="449" t="str">
        <f ca="1">IF(P29&lt;&gt;"",IF(ABS($F29-$G29)&gt;=PrSettings!$M$7,(ABS($F29-$G29-M29+N29)&lt;=1)*1,IF(AND(P29,$F29=$G29,$F29&gt;=PrSettings!$M$6),(ABS(M29-$F29)&lt;=1)*1,IF(AND(ABS($F29-$G29-M29+N29)&lt;=1,$F29+$G29&gt;=PrSettings!$M$8),(ABS(M29-$F29)&lt;=1)*(ABS(N29-$G29)&lt;=1)*1,""))),"")</f>
        <v/>
      </c>
      <c r="T29" s="456"/>
      <c r="V29" s="447">
        <f t="shared" ca="1" si="1"/>
        <v>26</v>
      </c>
      <c r="W29" s="448" t="str">
        <f ca="1">GrpD!$B$6</f>
        <v>Poland</v>
      </c>
      <c r="X29" s="449">
        <f t="shared" ca="1" si="263"/>
        <v>11</v>
      </c>
      <c r="Y29" s="448" t="str">
        <f ca="1">GrpD!$D$6</f>
        <v>Austria</v>
      </c>
      <c r="Z29" s="452"/>
      <c r="AA29" s="452"/>
      <c r="AB29" s="455"/>
      <c r="AC29" s="449" t="str">
        <f t="shared" ca="1" si="264"/>
        <v/>
      </c>
      <c r="AD29" s="449" t="str">
        <f ca="1">IF((AC29&lt;&gt;""),IF(OR($F29&lt;&gt;$G29,PrSettings!$M$4="●"),(($F29-$G29)=(Z29-AA29))*1,0),"")</f>
        <v/>
      </c>
      <c r="AE29" s="449" t="str">
        <f t="shared" ca="1" si="265"/>
        <v/>
      </c>
      <c r="AF29" s="449" t="str">
        <f ca="1">IF(AC29&lt;&gt;"",IF(ABS($F29-$G29)&gt;=PrSettings!$M$7,(ABS($F29-$G29-Z29+AA29)&lt;=1)*1,IF(AND(AC29,$F29=$G29,$F29&gt;=PrSettings!$M$6),(ABS(Z29-$F29)&lt;=1)*1,IF(AND(ABS($F29-$G29-Z29+AA29)&lt;=1,$F29+$G29&gt;=PrSettings!$M$8),(ABS(Z29-$F29)&lt;=1)*(ABS(AA29-$G29)&lt;=1)*1,""))),"")</f>
        <v/>
      </c>
      <c r="AG29" s="456"/>
      <c r="AI29" s="447">
        <f t="shared" ca="1" si="2"/>
        <v>26</v>
      </c>
      <c r="AJ29" s="448" t="str">
        <f ca="1">GrpD!$B$6</f>
        <v>Poland</v>
      </c>
      <c r="AK29" s="449">
        <f t="shared" ca="1" si="266"/>
        <v>11</v>
      </c>
      <c r="AL29" s="448" t="str">
        <f ca="1">GrpD!$D$6</f>
        <v>Austria</v>
      </c>
      <c r="AM29" s="452"/>
      <c r="AN29" s="452"/>
      <c r="AO29" s="455"/>
      <c r="AP29" s="449" t="str">
        <f t="shared" ca="1" si="267"/>
        <v/>
      </c>
      <c r="AQ29" s="449" t="str">
        <f ca="1">IF((AP29&lt;&gt;""),IF(OR($F29&lt;&gt;$G29,PrSettings!$M$4="●"),(($F29-$G29)=(AM29-AN29))*1,0),"")</f>
        <v/>
      </c>
      <c r="AR29" s="449" t="str">
        <f t="shared" ca="1" si="268"/>
        <v/>
      </c>
      <c r="AS29" s="449" t="str">
        <f ca="1">IF(AP29&lt;&gt;"",IF(ABS($F29-$G29)&gt;=PrSettings!$M$7,(ABS($F29-$G29-AM29+AN29)&lt;=1)*1,IF(AND(AP29,$F29=$G29,$F29&gt;=PrSettings!$M$6),(ABS(AM29-$F29)&lt;=1)*1,IF(AND(ABS($F29-$G29-AM29+AN29)&lt;=1,$F29+$G29&gt;=PrSettings!$M$8),(ABS(AM29-$F29)&lt;=1)*(ABS(AN29-$G29)&lt;=1)*1,""))),"")</f>
        <v/>
      </c>
      <c r="AT29" s="456"/>
      <c r="AV29" s="447">
        <f t="shared" ca="1" si="3"/>
        <v>26</v>
      </c>
      <c r="AW29" s="448" t="str">
        <f ca="1">GrpD!$B$6</f>
        <v>Poland</v>
      </c>
      <c r="AX29" s="449">
        <f t="shared" ca="1" si="269"/>
        <v>11</v>
      </c>
      <c r="AY29" s="448" t="str">
        <f ca="1">GrpD!$D$6</f>
        <v>Austria</v>
      </c>
      <c r="AZ29" s="452"/>
      <c r="BA29" s="452"/>
      <c r="BB29" s="455"/>
      <c r="BC29" s="449" t="str">
        <f t="shared" ca="1" si="270"/>
        <v/>
      </c>
      <c r="BD29" s="449" t="str">
        <f ca="1">IF((BC29&lt;&gt;""),IF(OR($F29&lt;&gt;$G29,PrSettings!$M$4="●"),(($F29-$G29)=(AZ29-BA29))*1,0),"")</f>
        <v/>
      </c>
      <c r="BE29" s="449" t="str">
        <f t="shared" ca="1" si="271"/>
        <v/>
      </c>
      <c r="BF29" s="449" t="str">
        <f ca="1">IF(BC29&lt;&gt;"",IF(ABS($F29-$G29)&gt;=PrSettings!$M$7,(ABS($F29-$G29-AZ29+BA29)&lt;=1)*1,IF(AND(BC29,$F29=$G29,$F29&gt;=PrSettings!$M$6),(ABS(AZ29-$F29)&lt;=1)*1,IF(AND(ABS($F29-$G29-AZ29+BA29)&lt;=1,$F29+$G29&gt;=PrSettings!$M$8),(ABS(AZ29-$F29)&lt;=1)*(ABS(BA29-$G29)&lt;=1)*1,""))),"")</f>
        <v/>
      </c>
      <c r="BG29" s="456"/>
      <c r="BI29" s="447">
        <f t="shared" ca="1" si="4"/>
        <v>26</v>
      </c>
      <c r="BJ29" s="448" t="str">
        <f ca="1">GrpD!$B$6</f>
        <v>Poland</v>
      </c>
      <c r="BK29" s="449">
        <f t="shared" ca="1" si="272"/>
        <v>11</v>
      </c>
      <c r="BL29" s="448" t="str">
        <f ca="1">GrpD!$D$6</f>
        <v>Austria</v>
      </c>
      <c r="BM29" s="452"/>
      <c r="BN29" s="452"/>
      <c r="BO29" s="455"/>
      <c r="BP29" s="449" t="str">
        <f t="shared" ca="1" si="273"/>
        <v/>
      </c>
      <c r="BQ29" s="449" t="str">
        <f ca="1">IF((BP29&lt;&gt;""),IF(OR($F29&lt;&gt;$G29,PrSettings!$M$4="●"),(($F29-$G29)=(BM29-BN29))*1,0),"")</f>
        <v/>
      </c>
      <c r="BR29" s="449" t="str">
        <f t="shared" ca="1" si="274"/>
        <v/>
      </c>
      <c r="BS29" s="449" t="str">
        <f ca="1">IF(BP29&lt;&gt;"",IF(ABS($F29-$G29)&gt;=PrSettings!$M$7,(ABS($F29-$G29-BM29+BN29)&lt;=1)*1,IF(AND(BP29,$F29=$G29,$F29&gt;=PrSettings!$M$6),(ABS(BM29-$F29)&lt;=1)*1,IF(AND(ABS($F29-$G29-BM29+BN29)&lt;=1,$F29+$G29&gt;=PrSettings!$M$8),(ABS(BM29-$F29)&lt;=1)*(ABS(BN29-$G29)&lt;=1)*1,""))),"")</f>
        <v/>
      </c>
      <c r="BT29" s="456"/>
      <c r="BV29" s="447">
        <f t="shared" ca="1" si="5"/>
        <v>26</v>
      </c>
      <c r="BW29" s="448" t="str">
        <f ca="1">GrpD!$B$6</f>
        <v>Poland</v>
      </c>
      <c r="BX29" s="449">
        <f t="shared" ca="1" si="275"/>
        <v>11</v>
      </c>
      <c r="BY29" s="448" t="str">
        <f ca="1">GrpD!$D$6</f>
        <v>Austria</v>
      </c>
      <c r="BZ29" s="452"/>
      <c r="CA29" s="452"/>
      <c r="CB29" s="455"/>
      <c r="CC29" s="449" t="str">
        <f t="shared" ca="1" si="276"/>
        <v/>
      </c>
      <c r="CD29" s="449" t="str">
        <f ca="1">IF((CC29&lt;&gt;""),IF(OR($F29&lt;&gt;$G29,PrSettings!$M$4="●"),(($F29-$G29)=(BZ29-CA29))*1,0),"")</f>
        <v/>
      </c>
      <c r="CE29" s="449" t="str">
        <f t="shared" ca="1" si="277"/>
        <v/>
      </c>
      <c r="CF29" s="449" t="str">
        <f ca="1">IF(CC29&lt;&gt;"",IF(ABS($F29-$G29)&gt;=PrSettings!$M$7,(ABS($F29-$G29-BZ29+CA29)&lt;=1)*1,IF(AND(CC29,$F29=$G29,$F29&gt;=PrSettings!$M$6),(ABS(BZ29-$F29)&lt;=1)*1,IF(AND(ABS($F29-$G29-BZ29+CA29)&lt;=1,$F29+$G29&gt;=PrSettings!$M$8),(ABS(BZ29-$F29)&lt;=1)*(ABS(CA29-$G29)&lt;=1)*1,""))),"")</f>
        <v/>
      </c>
      <c r="CG29" s="456"/>
      <c r="CI29" s="447">
        <f t="shared" ca="1" si="6"/>
        <v>26</v>
      </c>
      <c r="CJ29" s="448" t="str">
        <f ca="1">GrpD!$B$6</f>
        <v>Poland</v>
      </c>
      <c r="CK29" s="449">
        <f t="shared" ca="1" si="278"/>
        <v>11</v>
      </c>
      <c r="CL29" s="448" t="str">
        <f ca="1">GrpD!$D$6</f>
        <v>Austria</v>
      </c>
      <c r="CM29" s="452"/>
      <c r="CN29" s="452"/>
      <c r="CO29" s="455"/>
      <c r="CP29" s="449" t="str">
        <f t="shared" ca="1" si="279"/>
        <v/>
      </c>
      <c r="CQ29" s="449" t="str">
        <f ca="1">IF((CP29&lt;&gt;""),IF(OR($F29&lt;&gt;$G29,PrSettings!$M$4="●"),(($F29-$G29)=(CM29-CN29))*1,0),"")</f>
        <v/>
      </c>
      <c r="CR29" s="449" t="str">
        <f t="shared" ca="1" si="280"/>
        <v/>
      </c>
      <c r="CS29" s="449" t="str">
        <f ca="1">IF(CP29&lt;&gt;"",IF(ABS($F29-$G29)&gt;=PrSettings!$M$7,(ABS($F29-$G29-CM29+CN29)&lt;=1)*1,IF(AND(CP29,$F29=$G29,$F29&gt;=PrSettings!$M$6),(ABS(CM29-$F29)&lt;=1)*1,IF(AND(ABS($F29-$G29-CM29+CN29)&lt;=1,$F29+$G29&gt;=PrSettings!$M$8),(ABS(CM29-$F29)&lt;=1)*(ABS(CN29-$G29)&lt;=1)*1,""))),"")</f>
        <v/>
      </c>
      <c r="CT29" s="456"/>
      <c r="CV29" s="447">
        <f t="shared" ca="1" si="7"/>
        <v>26</v>
      </c>
      <c r="CW29" s="448" t="str">
        <f ca="1">GrpD!$B$6</f>
        <v>Poland</v>
      </c>
      <c r="CX29" s="449">
        <f t="shared" ca="1" si="281"/>
        <v>11</v>
      </c>
      <c r="CY29" s="448" t="str">
        <f ca="1">GrpD!$D$6</f>
        <v>Austria</v>
      </c>
      <c r="CZ29" s="452"/>
      <c r="DA29" s="452"/>
      <c r="DB29" s="455"/>
      <c r="DC29" s="449" t="str">
        <f t="shared" ca="1" si="282"/>
        <v/>
      </c>
      <c r="DD29" s="449" t="str">
        <f ca="1">IF((DC29&lt;&gt;""),IF(OR($F29&lt;&gt;$G29,PrSettings!$M$4="●"),(($F29-$G29)=(CZ29-DA29))*1,0),"")</f>
        <v/>
      </c>
      <c r="DE29" s="449" t="str">
        <f t="shared" ca="1" si="283"/>
        <v/>
      </c>
      <c r="DF29" s="449" t="str">
        <f ca="1">IF(DC29&lt;&gt;"",IF(ABS($F29-$G29)&gt;=PrSettings!$M$7,(ABS($F29-$G29-CZ29+DA29)&lt;=1)*1,IF(AND(DC29,$F29=$G29,$F29&gt;=PrSettings!$M$6),(ABS(CZ29-$F29)&lt;=1)*1,IF(AND(ABS($F29-$G29-CZ29+DA29)&lt;=1,$F29+$G29&gt;=PrSettings!$M$8),(ABS(CZ29-$F29)&lt;=1)*(ABS(DA29-$G29)&lt;=1)*1,""))),"")</f>
        <v/>
      </c>
      <c r="DG29" s="456"/>
      <c r="DI29" s="447">
        <f t="shared" ca="1" si="8"/>
        <v>26</v>
      </c>
      <c r="DJ29" s="448" t="str">
        <f ca="1">GrpD!$B$6</f>
        <v>Poland</v>
      </c>
      <c r="DK29" s="449">
        <f t="shared" ca="1" si="284"/>
        <v>11</v>
      </c>
      <c r="DL29" s="448" t="str">
        <f ca="1">GrpD!$D$6</f>
        <v>Austria</v>
      </c>
      <c r="DM29" s="452"/>
      <c r="DN29" s="452"/>
      <c r="DO29" s="455"/>
      <c r="DP29" s="449" t="str">
        <f t="shared" ca="1" si="285"/>
        <v/>
      </c>
      <c r="DQ29" s="449" t="str">
        <f ca="1">IF((DP29&lt;&gt;""),IF(OR($F29&lt;&gt;$G29,PrSettings!$M$4="●"),(($F29-$G29)=(DM29-DN29))*1,0),"")</f>
        <v/>
      </c>
      <c r="DR29" s="449" t="str">
        <f t="shared" ca="1" si="286"/>
        <v/>
      </c>
      <c r="DS29" s="449" t="str">
        <f ca="1">IF(DP29&lt;&gt;"",IF(ABS($F29-$G29)&gt;=PrSettings!$M$7,(ABS($F29-$G29-DM29+DN29)&lt;=1)*1,IF(AND(DP29,$F29=$G29,$F29&gt;=PrSettings!$M$6),(ABS(DM29-$F29)&lt;=1)*1,IF(AND(ABS($F29-$G29-DM29+DN29)&lt;=1,$F29+$G29&gt;=PrSettings!$M$8),(ABS(DM29-$F29)&lt;=1)*(ABS(DN29-$G29)&lt;=1)*1,""))),"")</f>
        <v/>
      </c>
      <c r="DT29" s="456"/>
      <c r="DV29" s="447">
        <f t="shared" ca="1" si="9"/>
        <v>26</v>
      </c>
      <c r="DW29" s="448" t="str">
        <f ca="1">GrpD!$B$6</f>
        <v>Poland</v>
      </c>
      <c r="DX29" s="449">
        <f t="shared" ca="1" si="287"/>
        <v>11</v>
      </c>
      <c r="DY29" s="448" t="str">
        <f ca="1">GrpD!$D$6</f>
        <v>Austria</v>
      </c>
      <c r="DZ29" s="452"/>
      <c r="EA29" s="452"/>
      <c r="EB29" s="455"/>
      <c r="EC29" s="449" t="str">
        <f t="shared" ca="1" si="288"/>
        <v/>
      </c>
      <c r="ED29" s="449" t="str">
        <f ca="1">IF((EC29&lt;&gt;""),IF(OR($F29&lt;&gt;$G29,PrSettings!$M$4="●"),(($F29-$G29)=(DZ29-EA29))*1,0),"")</f>
        <v/>
      </c>
      <c r="EE29" s="449" t="str">
        <f t="shared" ca="1" si="289"/>
        <v/>
      </c>
      <c r="EF29" s="449" t="str">
        <f ca="1">IF(EC29&lt;&gt;"",IF(ABS($F29-$G29)&gt;=PrSettings!$M$7,(ABS($F29-$G29-DZ29+EA29)&lt;=1)*1,IF(AND(EC29,$F29=$G29,$F29&gt;=PrSettings!$M$6),(ABS(DZ29-$F29)&lt;=1)*1,IF(AND(ABS($F29-$G29-DZ29+EA29)&lt;=1,$F29+$G29&gt;=PrSettings!$M$8),(ABS(DZ29-$F29)&lt;=1)*(ABS(EA29-$G29)&lt;=1)*1,""))),"")</f>
        <v/>
      </c>
      <c r="EG29" s="456"/>
      <c r="EI29" s="447">
        <f t="shared" ca="1" si="10"/>
        <v>26</v>
      </c>
      <c r="EJ29" s="448" t="str">
        <f ca="1">GrpD!$B$6</f>
        <v>Poland</v>
      </c>
      <c r="EK29" s="449">
        <f t="shared" ca="1" si="290"/>
        <v>11</v>
      </c>
      <c r="EL29" s="448" t="str">
        <f ca="1">GrpD!$D$6</f>
        <v>Austria</v>
      </c>
      <c r="EM29" s="452"/>
      <c r="EN29" s="452"/>
      <c r="EO29" s="455"/>
      <c r="EP29" s="449" t="str">
        <f t="shared" ca="1" si="291"/>
        <v/>
      </c>
      <c r="EQ29" s="449" t="str">
        <f ca="1">IF((EP29&lt;&gt;""),IF(OR($F29&lt;&gt;$G29,PrSettings!$M$4="●"),(($F29-$G29)=(EM29-EN29))*1,0),"")</f>
        <v/>
      </c>
      <c r="ER29" s="449" t="str">
        <f t="shared" ca="1" si="292"/>
        <v/>
      </c>
      <c r="ES29" s="449" t="str">
        <f ca="1">IF(EP29&lt;&gt;"",IF(ABS($F29-$G29)&gt;=PrSettings!$M$7,(ABS($F29-$G29-EM29+EN29)&lt;=1)*1,IF(AND(EP29,$F29=$G29,$F29&gt;=PrSettings!$M$6),(ABS(EM29-$F29)&lt;=1)*1,IF(AND(ABS($F29-$G29-EM29+EN29)&lt;=1,$F29+$G29&gt;=PrSettings!$M$8),(ABS(EM29-$F29)&lt;=1)*(ABS(EN29-$G29)&lt;=1)*1,""))),"")</f>
        <v/>
      </c>
      <c r="ET29" s="456"/>
      <c r="EV29" s="447">
        <f t="shared" ca="1" si="11"/>
        <v>26</v>
      </c>
      <c r="EW29" s="448" t="str">
        <f ca="1">GrpD!$B$6</f>
        <v>Poland</v>
      </c>
      <c r="EX29" s="449">
        <f t="shared" ca="1" si="293"/>
        <v>11</v>
      </c>
      <c r="EY29" s="448" t="str">
        <f ca="1">GrpD!$D$6</f>
        <v>Austria</v>
      </c>
      <c r="EZ29" s="452"/>
      <c r="FA29" s="452"/>
      <c r="FB29" s="455"/>
      <c r="FC29" s="449" t="str">
        <f t="shared" ca="1" si="294"/>
        <v/>
      </c>
      <c r="FD29" s="449" t="str">
        <f ca="1">IF((FC29&lt;&gt;""),IF(OR($F29&lt;&gt;$G29,PrSettings!$M$4="●"),(($F29-$G29)=(EZ29-FA29))*1,0),"")</f>
        <v/>
      </c>
      <c r="FE29" s="449" t="str">
        <f t="shared" ca="1" si="295"/>
        <v/>
      </c>
      <c r="FF29" s="449" t="str">
        <f ca="1">IF(FC29&lt;&gt;"",IF(ABS($F29-$G29)&gt;=PrSettings!$M$7,(ABS($F29-$G29-EZ29+FA29)&lt;=1)*1,IF(AND(FC29,$F29=$G29,$F29&gt;=PrSettings!$M$6),(ABS(EZ29-$F29)&lt;=1)*1,IF(AND(ABS($F29-$G29-EZ29+FA29)&lt;=1,$F29+$G29&gt;=PrSettings!$M$8),(ABS(EZ29-$F29)&lt;=1)*(ABS(FA29-$G29)&lt;=1)*1,""))),"")</f>
        <v/>
      </c>
      <c r="FG29" s="456"/>
      <c r="FI29" s="447">
        <f t="shared" ca="1" si="12"/>
        <v>26</v>
      </c>
      <c r="FJ29" s="448" t="str">
        <f ca="1">GrpD!$B$6</f>
        <v>Poland</v>
      </c>
      <c r="FK29" s="449">
        <f t="shared" ca="1" si="296"/>
        <v>11</v>
      </c>
      <c r="FL29" s="448" t="str">
        <f ca="1">GrpD!$D$6</f>
        <v>Austria</v>
      </c>
      <c r="FM29" s="452"/>
      <c r="FN29" s="452"/>
      <c r="FO29" s="455"/>
      <c r="FP29" s="449" t="str">
        <f t="shared" ca="1" si="297"/>
        <v/>
      </c>
      <c r="FQ29" s="449" t="str">
        <f ca="1">IF((FP29&lt;&gt;""),IF(OR($F29&lt;&gt;$G29,PrSettings!$M$4="●"),(($F29-$G29)=(FM29-FN29))*1,0),"")</f>
        <v/>
      </c>
      <c r="FR29" s="449" t="str">
        <f t="shared" ca="1" si="298"/>
        <v/>
      </c>
      <c r="FS29" s="449" t="str">
        <f ca="1">IF(FP29&lt;&gt;"",IF(ABS($F29-$G29)&gt;=PrSettings!$M$7,(ABS($F29-$G29-FM29+FN29)&lt;=1)*1,IF(AND(FP29,$F29=$G29,$F29&gt;=PrSettings!$M$6),(ABS(FM29-$F29)&lt;=1)*1,IF(AND(ABS($F29-$G29-FM29+FN29)&lt;=1,$F29+$G29&gt;=PrSettings!$M$8),(ABS(FM29-$F29)&lt;=1)*(ABS(FN29-$G29)&lt;=1)*1,""))),"")</f>
        <v/>
      </c>
      <c r="FT29" s="456"/>
      <c r="FV29" s="447">
        <f t="shared" ca="1" si="13"/>
        <v>26</v>
      </c>
      <c r="FW29" s="448" t="str">
        <f ca="1">GrpD!$B$6</f>
        <v>Poland</v>
      </c>
      <c r="FX29" s="449">
        <f t="shared" ca="1" si="299"/>
        <v>11</v>
      </c>
      <c r="FY29" s="448" t="str">
        <f ca="1">GrpD!$D$6</f>
        <v>Austria</v>
      </c>
      <c r="FZ29" s="452"/>
      <c r="GA29" s="452"/>
      <c r="GB29" s="455"/>
      <c r="GC29" s="449" t="str">
        <f t="shared" ca="1" si="300"/>
        <v/>
      </c>
      <c r="GD29" s="449" t="str">
        <f ca="1">IF((GC29&lt;&gt;""),IF(OR($F29&lt;&gt;$G29,PrSettings!$M$4="●"),(($F29-$G29)=(FZ29-GA29))*1,0),"")</f>
        <v/>
      </c>
      <c r="GE29" s="449" t="str">
        <f t="shared" ca="1" si="301"/>
        <v/>
      </c>
      <c r="GF29" s="449" t="str">
        <f ca="1">IF(GC29&lt;&gt;"",IF(ABS($F29-$G29)&gt;=PrSettings!$M$7,(ABS($F29-$G29-FZ29+GA29)&lt;=1)*1,IF(AND(GC29,$F29=$G29,$F29&gt;=PrSettings!$M$6),(ABS(FZ29-$F29)&lt;=1)*1,IF(AND(ABS($F29-$G29-FZ29+GA29)&lt;=1,$F29+$G29&gt;=PrSettings!$M$8),(ABS(FZ29-$F29)&lt;=1)*(ABS(GA29-$G29)&lt;=1)*1,""))),"")</f>
        <v/>
      </c>
      <c r="GG29" s="456"/>
      <c r="GI29" s="447">
        <f t="shared" ca="1" si="14"/>
        <v>26</v>
      </c>
      <c r="GJ29" s="448" t="str">
        <f ca="1">GrpD!$B$6</f>
        <v>Poland</v>
      </c>
      <c r="GK29" s="449">
        <f t="shared" ca="1" si="302"/>
        <v>11</v>
      </c>
      <c r="GL29" s="448" t="str">
        <f ca="1">GrpD!$D$6</f>
        <v>Austria</v>
      </c>
      <c r="GM29" s="452"/>
      <c r="GN29" s="452"/>
      <c r="GO29" s="455"/>
      <c r="GP29" s="449" t="str">
        <f t="shared" ca="1" si="303"/>
        <v/>
      </c>
      <c r="GQ29" s="449" t="str">
        <f ca="1">IF((GP29&lt;&gt;""),IF(OR($F29&lt;&gt;$G29,PrSettings!$M$4="●"),(($F29-$G29)=(GM29-GN29))*1,0),"")</f>
        <v/>
      </c>
      <c r="GR29" s="449" t="str">
        <f t="shared" ca="1" si="304"/>
        <v/>
      </c>
      <c r="GS29" s="449" t="str">
        <f ca="1">IF(GP29&lt;&gt;"",IF(ABS($F29-$G29)&gt;=PrSettings!$M$7,(ABS($F29-$G29-GM29+GN29)&lt;=1)*1,IF(AND(GP29,$F29=$G29,$F29&gt;=PrSettings!$M$6),(ABS(GM29-$F29)&lt;=1)*1,IF(AND(ABS($F29-$G29-GM29+GN29)&lt;=1,$F29+$G29&gt;=PrSettings!$M$8),(ABS(GM29-$F29)&lt;=1)*(ABS(GN29-$G29)&lt;=1)*1,""))),"")</f>
        <v/>
      </c>
      <c r="GT29" s="456"/>
      <c r="GV29" s="447">
        <f t="shared" ca="1" si="15"/>
        <v>26</v>
      </c>
      <c r="GW29" s="448" t="str">
        <f ca="1">GrpD!$B$6</f>
        <v>Poland</v>
      </c>
      <c r="GX29" s="449">
        <f t="shared" ca="1" si="305"/>
        <v>11</v>
      </c>
      <c r="GY29" s="448" t="str">
        <f ca="1">GrpD!$D$6</f>
        <v>Austria</v>
      </c>
      <c r="GZ29" s="452"/>
      <c r="HA29" s="452"/>
      <c r="HB29" s="455"/>
      <c r="HC29" s="449" t="str">
        <f t="shared" ca="1" si="306"/>
        <v/>
      </c>
      <c r="HD29" s="449" t="str">
        <f ca="1">IF((HC29&lt;&gt;""),IF(OR($F29&lt;&gt;$G29,PrSettings!$M$4="●"),(($F29-$G29)=(GZ29-HA29))*1,0),"")</f>
        <v/>
      </c>
      <c r="HE29" s="449" t="str">
        <f t="shared" ca="1" si="307"/>
        <v/>
      </c>
      <c r="HF29" s="449" t="str">
        <f ca="1">IF(HC29&lt;&gt;"",IF(ABS($F29-$G29)&gt;=PrSettings!$M$7,(ABS($F29-$G29-GZ29+HA29)&lt;=1)*1,IF(AND(HC29,$F29=$G29,$F29&gt;=PrSettings!$M$6),(ABS(GZ29-$F29)&lt;=1)*1,IF(AND(ABS($F29-$G29-GZ29+HA29)&lt;=1,$F29+$G29&gt;=PrSettings!$M$8),(ABS(GZ29-$F29)&lt;=1)*(ABS(HA29-$G29)&lt;=1)*1,""))),"")</f>
        <v/>
      </c>
      <c r="HG29" s="456"/>
      <c r="HI29" s="447">
        <f t="shared" ca="1" si="16"/>
        <v>26</v>
      </c>
      <c r="HJ29" s="448" t="str">
        <f ca="1">GrpD!$B$6</f>
        <v>Poland</v>
      </c>
      <c r="HK29" s="449">
        <f t="shared" ca="1" si="308"/>
        <v>11</v>
      </c>
      <c r="HL29" s="448" t="str">
        <f ca="1">GrpD!$D$6</f>
        <v>Austria</v>
      </c>
      <c r="HM29" s="452"/>
      <c r="HN29" s="452"/>
      <c r="HO29" s="455"/>
      <c r="HP29" s="449" t="str">
        <f t="shared" ca="1" si="309"/>
        <v/>
      </c>
      <c r="HQ29" s="449" t="str">
        <f ca="1">IF((HP29&lt;&gt;""),IF(OR($F29&lt;&gt;$G29,PrSettings!$M$4="●"),(($F29-$G29)=(HM29-HN29))*1,0),"")</f>
        <v/>
      </c>
      <c r="HR29" s="449" t="str">
        <f t="shared" ca="1" si="310"/>
        <v/>
      </c>
      <c r="HS29" s="449" t="str">
        <f ca="1">IF(HP29&lt;&gt;"",IF(ABS($F29-$G29)&gt;=PrSettings!$M$7,(ABS($F29-$G29-HM29+HN29)&lt;=1)*1,IF(AND(HP29,$F29=$G29,$F29&gt;=PrSettings!$M$6),(ABS(HM29-$F29)&lt;=1)*1,IF(AND(ABS($F29-$G29-HM29+HN29)&lt;=1,$F29+$G29&gt;=PrSettings!$M$8),(ABS(HM29-$F29)&lt;=1)*(ABS(HN29-$G29)&lt;=1)*1,""))),"")</f>
        <v/>
      </c>
      <c r="HT29" s="456"/>
      <c r="HV29" s="447">
        <f t="shared" ca="1" si="17"/>
        <v>26</v>
      </c>
      <c r="HW29" s="448" t="str">
        <f ca="1">GrpD!$B$6</f>
        <v>Poland</v>
      </c>
      <c r="HX29" s="449">
        <f t="shared" ca="1" si="311"/>
        <v>11</v>
      </c>
      <c r="HY29" s="448" t="str">
        <f ca="1">GrpD!$D$6</f>
        <v>Austria</v>
      </c>
      <c r="HZ29" s="452"/>
      <c r="IA29" s="452"/>
      <c r="IB29" s="455"/>
      <c r="IC29" s="449" t="str">
        <f t="shared" ca="1" si="312"/>
        <v/>
      </c>
      <c r="ID29" s="449" t="str">
        <f ca="1">IF((IC29&lt;&gt;""),IF(OR($F29&lt;&gt;$G29,PrSettings!$M$4="●"),(($F29-$G29)=(HZ29-IA29))*1,0),"")</f>
        <v/>
      </c>
      <c r="IE29" s="449" t="str">
        <f t="shared" ca="1" si="313"/>
        <v/>
      </c>
      <c r="IF29" s="449" t="str">
        <f ca="1">IF(IC29&lt;&gt;"",IF(ABS($F29-$G29)&gt;=PrSettings!$M$7,(ABS($F29-$G29-HZ29+IA29)&lt;=1)*1,IF(AND(IC29,$F29=$G29,$F29&gt;=PrSettings!$M$6),(ABS(HZ29-$F29)&lt;=1)*1,IF(AND(ABS($F29-$G29-HZ29+IA29)&lt;=1,$F29+$G29&gt;=PrSettings!$M$8),(ABS(HZ29-$F29)&lt;=1)*(ABS(IA29-$G29)&lt;=1)*1,""))),"")</f>
        <v/>
      </c>
      <c r="IG29" s="456"/>
      <c r="II29" s="447">
        <f t="shared" ca="1" si="18"/>
        <v>26</v>
      </c>
      <c r="IJ29" s="448" t="str">
        <f ca="1">GrpD!$B$6</f>
        <v>Poland</v>
      </c>
      <c r="IK29" s="449">
        <f t="shared" ca="1" si="314"/>
        <v>11</v>
      </c>
      <c r="IL29" s="448" t="str">
        <f ca="1">GrpD!$D$6</f>
        <v>Austria</v>
      </c>
      <c r="IM29" s="452"/>
      <c r="IN29" s="452"/>
      <c r="IO29" s="455"/>
      <c r="IP29" s="449" t="str">
        <f t="shared" ca="1" si="315"/>
        <v/>
      </c>
      <c r="IQ29" s="449" t="str">
        <f ca="1">IF((IP29&lt;&gt;""),IF(OR($F29&lt;&gt;$G29,PrSettings!$M$4="●"),(($F29-$G29)=(IM29-IN29))*1,0),"")</f>
        <v/>
      </c>
      <c r="IR29" s="449" t="str">
        <f t="shared" ca="1" si="316"/>
        <v/>
      </c>
      <c r="IS29" s="449" t="str">
        <f ca="1">IF(IP29&lt;&gt;"",IF(ABS($F29-$G29)&gt;=PrSettings!$M$7,(ABS($F29-$G29-IM29+IN29)&lt;=1)*1,IF(AND(IP29,$F29=$G29,$F29&gt;=PrSettings!$M$6),(ABS(IM29-$F29)&lt;=1)*1,IF(AND(ABS($F29-$G29-IM29+IN29)&lt;=1,$F29+$G29&gt;=PrSettings!$M$8),(ABS(IM29-$F29)&lt;=1)*(ABS(IN29-$G29)&lt;=1)*1,""))),"")</f>
        <v/>
      </c>
      <c r="IT29" s="456"/>
      <c r="IV29" s="447">
        <f t="shared" ca="1" si="19"/>
        <v>26</v>
      </c>
      <c r="IW29" s="448" t="str">
        <f ca="1">GrpD!$B$6</f>
        <v>Poland</v>
      </c>
      <c r="IX29" s="449">
        <f t="shared" ca="1" si="317"/>
        <v>11</v>
      </c>
      <c r="IY29" s="448" t="str">
        <f ca="1">GrpD!$D$6</f>
        <v>Austria</v>
      </c>
      <c r="IZ29" s="452"/>
      <c r="JA29" s="452"/>
      <c r="JB29" s="455"/>
      <c r="JC29" s="449" t="str">
        <f t="shared" ca="1" si="318"/>
        <v/>
      </c>
      <c r="JD29" s="449" t="str">
        <f ca="1">IF((JC29&lt;&gt;""),IF(OR($F29&lt;&gt;$G29,PrSettings!$M$4="●"),(($F29-$G29)=(IZ29-JA29))*1,0),"")</f>
        <v/>
      </c>
      <c r="JE29" s="449" t="str">
        <f t="shared" ca="1" si="319"/>
        <v/>
      </c>
      <c r="JF29" s="449" t="str">
        <f ca="1">IF(JC29&lt;&gt;"",IF(ABS($F29-$G29)&gt;=PrSettings!$M$7,(ABS($F29-$G29-IZ29+JA29)&lt;=1)*1,IF(AND(JC29,$F29=$G29,$F29&gt;=PrSettings!$M$6),(ABS(IZ29-$F29)&lt;=1)*1,IF(AND(ABS($F29-$G29-IZ29+JA29)&lt;=1,$F29+$G29&gt;=PrSettings!$M$8),(ABS(IZ29-$F29)&lt;=1)*(ABS(JA29-$G29)&lt;=1)*1,""))),"")</f>
        <v/>
      </c>
      <c r="JG29" s="456"/>
      <c r="JI29" s="447">
        <f t="shared" ca="1" si="20"/>
        <v>26</v>
      </c>
      <c r="JJ29" s="448" t="str">
        <f ca="1">GrpD!$B$6</f>
        <v>Poland</v>
      </c>
      <c r="JK29" s="449">
        <f t="shared" ca="1" si="320"/>
        <v>11</v>
      </c>
      <c r="JL29" s="448" t="str">
        <f ca="1">GrpD!$D$6</f>
        <v>Austria</v>
      </c>
      <c r="JM29" s="452"/>
      <c r="JN29" s="452"/>
      <c r="JO29" s="455"/>
      <c r="JP29" s="449" t="str">
        <f t="shared" ca="1" si="321"/>
        <v/>
      </c>
      <c r="JQ29" s="449" t="str">
        <f ca="1">IF((JP29&lt;&gt;""),IF(OR($F29&lt;&gt;$G29,PrSettings!$M$4="●"),(($F29-$G29)=(JM29-JN29))*1,0),"")</f>
        <v/>
      </c>
      <c r="JR29" s="449" t="str">
        <f t="shared" ca="1" si="322"/>
        <v/>
      </c>
      <c r="JS29" s="449" t="str">
        <f ca="1">IF(JP29&lt;&gt;"",IF(ABS($F29-$G29)&gt;=PrSettings!$M$7,(ABS($F29-$G29-JM29+JN29)&lt;=1)*1,IF(AND(JP29,$F29=$G29,$F29&gt;=PrSettings!$M$6),(ABS(JM29-$F29)&lt;=1)*1,IF(AND(ABS($F29-$G29-JM29+JN29)&lt;=1,$F29+$G29&gt;=PrSettings!$M$8),(ABS(JM29-$F29)&lt;=1)*(ABS(JN29-$G29)&lt;=1)*1,""))),"")</f>
        <v/>
      </c>
      <c r="JT29" s="456"/>
      <c r="JV29" s="447">
        <f t="shared" ca="1" si="21"/>
        <v>26</v>
      </c>
      <c r="JW29" s="448" t="str">
        <f ca="1">GrpD!$B$6</f>
        <v>Poland</v>
      </c>
      <c r="JX29" s="449">
        <f t="shared" ca="1" si="323"/>
        <v>11</v>
      </c>
      <c r="JY29" s="448" t="str">
        <f ca="1">GrpD!$D$6</f>
        <v>Austria</v>
      </c>
      <c r="JZ29" s="452"/>
      <c r="KA29" s="452"/>
      <c r="KB29" s="455"/>
      <c r="KC29" s="449" t="str">
        <f t="shared" ca="1" si="324"/>
        <v/>
      </c>
      <c r="KD29" s="449" t="str">
        <f ca="1">IF((KC29&lt;&gt;""),IF(OR($F29&lt;&gt;$G29,PrSettings!$M$4="●"),(($F29-$G29)=(JZ29-KA29))*1,0),"")</f>
        <v/>
      </c>
      <c r="KE29" s="449" t="str">
        <f t="shared" ca="1" si="325"/>
        <v/>
      </c>
      <c r="KF29" s="449" t="str">
        <f ca="1">IF(KC29&lt;&gt;"",IF(ABS($F29-$G29)&gt;=PrSettings!$M$7,(ABS($F29-$G29-JZ29+KA29)&lt;=1)*1,IF(AND(KC29,$F29=$G29,$F29&gt;=PrSettings!$M$6),(ABS(JZ29-$F29)&lt;=1)*1,IF(AND(ABS($F29-$G29-JZ29+KA29)&lt;=1,$F29+$G29&gt;=PrSettings!$M$8),(ABS(JZ29-$F29)&lt;=1)*(ABS(KA29-$G29)&lt;=1)*1,""))),"")</f>
        <v/>
      </c>
      <c r="KG29" s="456"/>
      <c r="KI29" s="447">
        <f t="shared" ca="1" si="22"/>
        <v>26</v>
      </c>
      <c r="KJ29" s="448" t="str">
        <f ca="1">GrpD!$B$6</f>
        <v>Poland</v>
      </c>
      <c r="KK29" s="449">
        <f t="shared" ca="1" si="326"/>
        <v>11</v>
      </c>
      <c r="KL29" s="448" t="str">
        <f ca="1">GrpD!$D$6</f>
        <v>Austria</v>
      </c>
      <c r="KM29" s="452"/>
      <c r="KN29" s="452"/>
      <c r="KO29" s="455"/>
      <c r="KP29" s="449" t="str">
        <f t="shared" ca="1" si="327"/>
        <v/>
      </c>
      <c r="KQ29" s="449" t="str">
        <f ca="1">IF((KP29&lt;&gt;""),IF(OR($F29&lt;&gt;$G29,PrSettings!$M$4="●"),(($F29-$G29)=(KM29-KN29))*1,0),"")</f>
        <v/>
      </c>
      <c r="KR29" s="449" t="str">
        <f t="shared" ca="1" si="328"/>
        <v/>
      </c>
      <c r="KS29" s="449" t="str">
        <f ca="1">IF(KP29&lt;&gt;"",IF(ABS($F29-$G29)&gt;=PrSettings!$M$7,(ABS($F29-$G29-KM29+KN29)&lt;=1)*1,IF(AND(KP29,$F29=$G29,$F29&gt;=PrSettings!$M$6),(ABS(KM29-$F29)&lt;=1)*1,IF(AND(ABS($F29-$G29-KM29+KN29)&lt;=1,$F29+$G29&gt;=PrSettings!$M$8),(ABS(KM29-$F29)&lt;=1)*(ABS(KN29-$G29)&lt;=1)*1,""))),"")</f>
        <v/>
      </c>
      <c r="KT29" s="456"/>
      <c r="KV29" s="447">
        <f t="shared" ca="1" si="23"/>
        <v>26</v>
      </c>
      <c r="KW29" s="448" t="str">
        <f ca="1">GrpD!$B$6</f>
        <v>Poland</v>
      </c>
      <c r="KX29" s="449">
        <f t="shared" ca="1" si="329"/>
        <v>11</v>
      </c>
      <c r="KY29" s="448" t="str">
        <f ca="1">GrpD!$D$6</f>
        <v>Austria</v>
      </c>
      <c r="KZ29" s="452"/>
      <c r="LA29" s="452"/>
      <c r="LB29" s="455"/>
      <c r="LC29" s="449" t="str">
        <f t="shared" ca="1" si="330"/>
        <v/>
      </c>
      <c r="LD29" s="449" t="str">
        <f ca="1">IF((LC29&lt;&gt;""),IF(OR($F29&lt;&gt;$G29,PrSettings!$M$4="●"),(($F29-$G29)=(KZ29-LA29))*1,0),"")</f>
        <v/>
      </c>
      <c r="LE29" s="449" t="str">
        <f t="shared" ca="1" si="331"/>
        <v/>
      </c>
      <c r="LF29" s="449" t="str">
        <f ca="1">IF(LC29&lt;&gt;"",IF(ABS($F29-$G29)&gt;=PrSettings!$M$7,(ABS($F29-$G29-KZ29+LA29)&lt;=1)*1,IF(AND(LC29,$F29=$G29,$F29&gt;=PrSettings!$M$6),(ABS(KZ29-$F29)&lt;=1)*1,IF(AND(ABS($F29-$G29-KZ29+LA29)&lt;=1,$F29+$G29&gt;=PrSettings!$M$8),(ABS(KZ29-$F29)&lt;=1)*(ABS(LA29-$G29)&lt;=1)*1,""))),"")</f>
        <v/>
      </c>
      <c r="LG29" s="456"/>
      <c r="LI29" s="447">
        <f t="shared" ca="1" si="24"/>
        <v>26</v>
      </c>
      <c r="LJ29" s="448" t="str">
        <f ca="1">GrpD!$B$6</f>
        <v>Poland</v>
      </c>
      <c r="LK29" s="449">
        <f t="shared" ca="1" si="332"/>
        <v>11</v>
      </c>
      <c r="LL29" s="448" t="str">
        <f ca="1">GrpD!$D$6</f>
        <v>Austria</v>
      </c>
      <c r="LM29" s="452"/>
      <c r="LN29" s="452"/>
      <c r="LO29" s="455"/>
      <c r="LP29" s="449" t="str">
        <f t="shared" ca="1" si="333"/>
        <v/>
      </c>
      <c r="LQ29" s="449" t="str">
        <f ca="1">IF((LP29&lt;&gt;""),IF(OR($F29&lt;&gt;$G29,PrSettings!$M$4="●"),(($F29-$G29)=(LM29-LN29))*1,0),"")</f>
        <v/>
      </c>
      <c r="LR29" s="449" t="str">
        <f t="shared" ca="1" si="334"/>
        <v/>
      </c>
      <c r="LS29" s="449" t="str">
        <f ca="1">IF(LP29&lt;&gt;"",IF(ABS($F29-$G29)&gt;=PrSettings!$M$7,(ABS($F29-$G29-LM29+LN29)&lt;=1)*1,IF(AND(LP29,$F29=$G29,$F29&gt;=PrSettings!$M$6),(ABS(LM29-$F29)&lt;=1)*1,IF(AND(ABS($F29-$G29-LM29+LN29)&lt;=1,$F29+$G29&gt;=PrSettings!$M$8),(ABS(LM29-$F29)&lt;=1)*(ABS(LN29-$G29)&lt;=1)*1,""))),"")</f>
        <v/>
      </c>
      <c r="LT29" s="456"/>
      <c r="LV29" s="447">
        <f t="shared" ca="1" si="25"/>
        <v>26</v>
      </c>
      <c r="LW29" s="448" t="str">
        <f ca="1">GrpD!$B$6</f>
        <v>Poland</v>
      </c>
      <c r="LX29" s="449">
        <f t="shared" ca="1" si="335"/>
        <v>11</v>
      </c>
      <c r="LY29" s="448" t="str">
        <f ca="1">GrpD!$D$6</f>
        <v>Austria</v>
      </c>
      <c r="LZ29" s="452"/>
      <c r="MA29" s="452"/>
      <c r="MB29" s="455"/>
      <c r="MC29" s="449" t="str">
        <f t="shared" ca="1" si="336"/>
        <v/>
      </c>
      <c r="MD29" s="449" t="str">
        <f ca="1">IF((MC29&lt;&gt;""),IF(OR($F29&lt;&gt;$G29,PrSettings!$M$4="●"),(($F29-$G29)=(LZ29-MA29))*1,0),"")</f>
        <v/>
      </c>
      <c r="ME29" s="449" t="str">
        <f t="shared" ca="1" si="337"/>
        <v/>
      </c>
      <c r="MF29" s="449" t="str">
        <f ca="1">IF(MC29&lt;&gt;"",IF(ABS($F29-$G29)&gt;=PrSettings!$M$7,(ABS($F29-$G29-LZ29+MA29)&lt;=1)*1,IF(AND(MC29,$F29=$G29,$F29&gt;=PrSettings!$M$6),(ABS(LZ29-$F29)&lt;=1)*1,IF(AND(ABS($F29-$G29-LZ29+MA29)&lt;=1,$F29+$G29&gt;=PrSettings!$M$8),(ABS(LZ29-$F29)&lt;=1)*(ABS(MA29-$G29)&lt;=1)*1,""))),"")</f>
        <v/>
      </c>
      <c r="MG29" s="456"/>
    </row>
    <row r="30" spans="2:345" x14ac:dyDescent="0.25">
      <c r="B30" s="447">
        <f ca="1">INDEX(Groups!$C$7:$C$35,MATCH(C30,Groups!$D$7:$D$35,0))</f>
        <v>12</v>
      </c>
      <c r="C30" s="448" t="str">
        <f ca="1">GrpD!$B$7</f>
        <v>Netherlands</v>
      </c>
      <c r="D30" s="449">
        <f ca="1">INDEX(Groups!$C$7:$C$35,MATCH(E30,Groups!$D$7:$D$35,0))</f>
        <v>2</v>
      </c>
      <c r="E30" s="448" t="str">
        <f ca="1">GrpD!$D$7</f>
        <v>France</v>
      </c>
      <c r="F30" s="450" t="str">
        <f ca="1">GrpD!$E$7</f>
        <v/>
      </c>
      <c r="G30" s="451" t="str">
        <f ca="1">GrpD!$G$7</f>
        <v/>
      </c>
      <c r="I30" s="447">
        <f t="shared" ca="1" si="0"/>
        <v>12</v>
      </c>
      <c r="J30" s="448" t="str">
        <f ca="1">GrpD!$B$7</f>
        <v>Netherlands</v>
      </c>
      <c r="K30" s="449">
        <f t="shared" ca="1" si="260"/>
        <v>2</v>
      </c>
      <c r="L30" s="448" t="str">
        <f ca="1">GrpD!$D$7</f>
        <v>France</v>
      </c>
      <c r="M30" s="452"/>
      <c r="N30" s="452"/>
      <c r="O30" s="455"/>
      <c r="P30" s="449" t="str">
        <f t="shared" ca="1" si="261"/>
        <v/>
      </c>
      <c r="Q30" s="449" t="str">
        <f ca="1">IF((P30&lt;&gt;""),IF(OR($F30&lt;&gt;$G30,PrSettings!$M$4="●"),(($F30-$G30)=(M30-N30))*1,0),"")</f>
        <v/>
      </c>
      <c r="R30" s="449" t="str">
        <f t="shared" ca="1" si="262"/>
        <v/>
      </c>
      <c r="S30" s="449" t="str">
        <f ca="1">IF(P30&lt;&gt;"",IF(ABS($F30-$G30)&gt;=PrSettings!$M$7,(ABS($F30-$G30-M30+N30)&lt;=1)*1,IF(AND(P30,$F30=$G30,$F30&gt;=PrSettings!$M$6),(ABS(M30-$F30)&lt;=1)*1,IF(AND(ABS($F30-$G30-M30+N30)&lt;=1,$F30+$G30&gt;=PrSettings!$M$8),(ABS(M30-$F30)&lt;=1)*(ABS(N30-$G30)&lt;=1)*1,""))),"")</f>
        <v/>
      </c>
      <c r="T30" s="456"/>
      <c r="V30" s="447">
        <f t="shared" ca="1" si="1"/>
        <v>12</v>
      </c>
      <c r="W30" s="448" t="str">
        <f ca="1">GrpD!$B$7</f>
        <v>Netherlands</v>
      </c>
      <c r="X30" s="449">
        <f t="shared" ca="1" si="263"/>
        <v>2</v>
      </c>
      <c r="Y30" s="448" t="str">
        <f ca="1">GrpD!$D$7</f>
        <v>France</v>
      </c>
      <c r="Z30" s="452"/>
      <c r="AA30" s="452"/>
      <c r="AB30" s="455"/>
      <c r="AC30" s="449" t="str">
        <f t="shared" ca="1" si="264"/>
        <v/>
      </c>
      <c r="AD30" s="449" t="str">
        <f ca="1">IF((AC30&lt;&gt;""),IF(OR($F30&lt;&gt;$G30,PrSettings!$M$4="●"),(($F30-$G30)=(Z30-AA30))*1,0),"")</f>
        <v/>
      </c>
      <c r="AE30" s="449" t="str">
        <f t="shared" ca="1" si="265"/>
        <v/>
      </c>
      <c r="AF30" s="449" t="str">
        <f ca="1">IF(AC30&lt;&gt;"",IF(ABS($F30-$G30)&gt;=PrSettings!$M$7,(ABS($F30-$G30-Z30+AA30)&lt;=1)*1,IF(AND(AC30,$F30=$G30,$F30&gt;=PrSettings!$M$6),(ABS(Z30-$F30)&lt;=1)*1,IF(AND(ABS($F30-$G30-Z30+AA30)&lt;=1,$F30+$G30&gt;=PrSettings!$M$8),(ABS(Z30-$F30)&lt;=1)*(ABS(AA30-$G30)&lt;=1)*1,""))),"")</f>
        <v/>
      </c>
      <c r="AG30" s="456"/>
      <c r="AI30" s="447">
        <f t="shared" ca="1" si="2"/>
        <v>12</v>
      </c>
      <c r="AJ30" s="448" t="str">
        <f ca="1">GrpD!$B$7</f>
        <v>Netherlands</v>
      </c>
      <c r="AK30" s="449">
        <f t="shared" ca="1" si="266"/>
        <v>2</v>
      </c>
      <c r="AL30" s="448" t="str">
        <f ca="1">GrpD!$D$7</f>
        <v>France</v>
      </c>
      <c r="AM30" s="452"/>
      <c r="AN30" s="452"/>
      <c r="AO30" s="455"/>
      <c r="AP30" s="449" t="str">
        <f t="shared" ca="1" si="267"/>
        <v/>
      </c>
      <c r="AQ30" s="449" t="str">
        <f ca="1">IF((AP30&lt;&gt;""),IF(OR($F30&lt;&gt;$G30,PrSettings!$M$4="●"),(($F30-$G30)=(AM30-AN30))*1,0),"")</f>
        <v/>
      </c>
      <c r="AR30" s="449" t="str">
        <f t="shared" ca="1" si="268"/>
        <v/>
      </c>
      <c r="AS30" s="449" t="str">
        <f ca="1">IF(AP30&lt;&gt;"",IF(ABS($F30-$G30)&gt;=PrSettings!$M$7,(ABS($F30-$G30-AM30+AN30)&lt;=1)*1,IF(AND(AP30,$F30=$G30,$F30&gt;=PrSettings!$M$6),(ABS(AM30-$F30)&lt;=1)*1,IF(AND(ABS($F30-$G30-AM30+AN30)&lt;=1,$F30+$G30&gt;=PrSettings!$M$8),(ABS(AM30-$F30)&lt;=1)*(ABS(AN30-$G30)&lt;=1)*1,""))),"")</f>
        <v/>
      </c>
      <c r="AT30" s="456"/>
      <c r="AV30" s="447">
        <f t="shared" ca="1" si="3"/>
        <v>12</v>
      </c>
      <c r="AW30" s="448" t="str">
        <f ca="1">GrpD!$B$7</f>
        <v>Netherlands</v>
      </c>
      <c r="AX30" s="449">
        <f t="shared" ca="1" si="269"/>
        <v>2</v>
      </c>
      <c r="AY30" s="448" t="str">
        <f ca="1">GrpD!$D$7</f>
        <v>France</v>
      </c>
      <c r="AZ30" s="452"/>
      <c r="BA30" s="452"/>
      <c r="BB30" s="455"/>
      <c r="BC30" s="449" t="str">
        <f t="shared" ca="1" si="270"/>
        <v/>
      </c>
      <c r="BD30" s="449" t="str">
        <f ca="1">IF((BC30&lt;&gt;""),IF(OR($F30&lt;&gt;$G30,PrSettings!$M$4="●"),(($F30-$G30)=(AZ30-BA30))*1,0),"")</f>
        <v/>
      </c>
      <c r="BE30" s="449" t="str">
        <f t="shared" ca="1" si="271"/>
        <v/>
      </c>
      <c r="BF30" s="449" t="str">
        <f ca="1">IF(BC30&lt;&gt;"",IF(ABS($F30-$G30)&gt;=PrSettings!$M$7,(ABS($F30-$G30-AZ30+BA30)&lt;=1)*1,IF(AND(BC30,$F30=$G30,$F30&gt;=PrSettings!$M$6),(ABS(AZ30-$F30)&lt;=1)*1,IF(AND(ABS($F30-$G30-AZ30+BA30)&lt;=1,$F30+$G30&gt;=PrSettings!$M$8),(ABS(AZ30-$F30)&lt;=1)*(ABS(BA30-$G30)&lt;=1)*1,""))),"")</f>
        <v/>
      </c>
      <c r="BG30" s="456"/>
      <c r="BI30" s="447">
        <f t="shared" ca="1" si="4"/>
        <v>12</v>
      </c>
      <c r="BJ30" s="448" t="str">
        <f ca="1">GrpD!$B$7</f>
        <v>Netherlands</v>
      </c>
      <c r="BK30" s="449">
        <f t="shared" ca="1" si="272"/>
        <v>2</v>
      </c>
      <c r="BL30" s="448" t="str">
        <f ca="1">GrpD!$D$7</f>
        <v>France</v>
      </c>
      <c r="BM30" s="452"/>
      <c r="BN30" s="452"/>
      <c r="BO30" s="455"/>
      <c r="BP30" s="449" t="str">
        <f t="shared" ca="1" si="273"/>
        <v/>
      </c>
      <c r="BQ30" s="449" t="str">
        <f ca="1">IF((BP30&lt;&gt;""),IF(OR($F30&lt;&gt;$G30,PrSettings!$M$4="●"),(($F30-$G30)=(BM30-BN30))*1,0),"")</f>
        <v/>
      </c>
      <c r="BR30" s="449" t="str">
        <f t="shared" ca="1" si="274"/>
        <v/>
      </c>
      <c r="BS30" s="449" t="str">
        <f ca="1">IF(BP30&lt;&gt;"",IF(ABS($F30-$G30)&gt;=PrSettings!$M$7,(ABS($F30-$G30-BM30+BN30)&lt;=1)*1,IF(AND(BP30,$F30=$G30,$F30&gt;=PrSettings!$M$6),(ABS(BM30-$F30)&lt;=1)*1,IF(AND(ABS($F30-$G30-BM30+BN30)&lt;=1,$F30+$G30&gt;=PrSettings!$M$8),(ABS(BM30-$F30)&lt;=1)*(ABS(BN30-$G30)&lt;=1)*1,""))),"")</f>
        <v/>
      </c>
      <c r="BT30" s="456"/>
      <c r="BV30" s="447">
        <f t="shared" ca="1" si="5"/>
        <v>12</v>
      </c>
      <c r="BW30" s="448" t="str">
        <f ca="1">GrpD!$B$7</f>
        <v>Netherlands</v>
      </c>
      <c r="BX30" s="449">
        <f t="shared" ca="1" si="275"/>
        <v>2</v>
      </c>
      <c r="BY30" s="448" t="str">
        <f ca="1">GrpD!$D$7</f>
        <v>France</v>
      </c>
      <c r="BZ30" s="452"/>
      <c r="CA30" s="452"/>
      <c r="CB30" s="455"/>
      <c r="CC30" s="449" t="str">
        <f t="shared" ca="1" si="276"/>
        <v/>
      </c>
      <c r="CD30" s="449" t="str">
        <f ca="1">IF((CC30&lt;&gt;""),IF(OR($F30&lt;&gt;$G30,PrSettings!$M$4="●"),(($F30-$G30)=(BZ30-CA30))*1,0),"")</f>
        <v/>
      </c>
      <c r="CE30" s="449" t="str">
        <f t="shared" ca="1" si="277"/>
        <v/>
      </c>
      <c r="CF30" s="449" t="str">
        <f ca="1">IF(CC30&lt;&gt;"",IF(ABS($F30-$G30)&gt;=PrSettings!$M$7,(ABS($F30-$G30-BZ30+CA30)&lt;=1)*1,IF(AND(CC30,$F30=$G30,$F30&gt;=PrSettings!$M$6),(ABS(BZ30-$F30)&lt;=1)*1,IF(AND(ABS($F30-$G30-BZ30+CA30)&lt;=1,$F30+$G30&gt;=PrSettings!$M$8),(ABS(BZ30-$F30)&lt;=1)*(ABS(CA30-$G30)&lt;=1)*1,""))),"")</f>
        <v/>
      </c>
      <c r="CG30" s="456"/>
      <c r="CI30" s="447">
        <f t="shared" ca="1" si="6"/>
        <v>12</v>
      </c>
      <c r="CJ30" s="448" t="str">
        <f ca="1">GrpD!$B$7</f>
        <v>Netherlands</v>
      </c>
      <c r="CK30" s="449">
        <f t="shared" ca="1" si="278"/>
        <v>2</v>
      </c>
      <c r="CL30" s="448" t="str">
        <f ca="1">GrpD!$D$7</f>
        <v>France</v>
      </c>
      <c r="CM30" s="452"/>
      <c r="CN30" s="452"/>
      <c r="CO30" s="455"/>
      <c r="CP30" s="449" t="str">
        <f t="shared" ca="1" si="279"/>
        <v/>
      </c>
      <c r="CQ30" s="449" t="str">
        <f ca="1">IF((CP30&lt;&gt;""),IF(OR($F30&lt;&gt;$G30,PrSettings!$M$4="●"),(($F30-$G30)=(CM30-CN30))*1,0),"")</f>
        <v/>
      </c>
      <c r="CR30" s="449" t="str">
        <f t="shared" ca="1" si="280"/>
        <v/>
      </c>
      <c r="CS30" s="449" t="str">
        <f ca="1">IF(CP30&lt;&gt;"",IF(ABS($F30-$G30)&gt;=PrSettings!$M$7,(ABS($F30-$G30-CM30+CN30)&lt;=1)*1,IF(AND(CP30,$F30=$G30,$F30&gt;=PrSettings!$M$6),(ABS(CM30-$F30)&lt;=1)*1,IF(AND(ABS($F30-$G30-CM30+CN30)&lt;=1,$F30+$G30&gt;=PrSettings!$M$8),(ABS(CM30-$F30)&lt;=1)*(ABS(CN30-$G30)&lt;=1)*1,""))),"")</f>
        <v/>
      </c>
      <c r="CT30" s="456"/>
      <c r="CV30" s="447">
        <f t="shared" ca="1" si="7"/>
        <v>12</v>
      </c>
      <c r="CW30" s="448" t="str">
        <f ca="1">GrpD!$B$7</f>
        <v>Netherlands</v>
      </c>
      <c r="CX30" s="449">
        <f t="shared" ca="1" si="281"/>
        <v>2</v>
      </c>
      <c r="CY30" s="448" t="str">
        <f ca="1">GrpD!$D$7</f>
        <v>France</v>
      </c>
      <c r="CZ30" s="452"/>
      <c r="DA30" s="452"/>
      <c r="DB30" s="455"/>
      <c r="DC30" s="449" t="str">
        <f t="shared" ca="1" si="282"/>
        <v/>
      </c>
      <c r="DD30" s="449" t="str">
        <f ca="1">IF((DC30&lt;&gt;""),IF(OR($F30&lt;&gt;$G30,PrSettings!$M$4="●"),(($F30-$G30)=(CZ30-DA30))*1,0),"")</f>
        <v/>
      </c>
      <c r="DE30" s="449" t="str">
        <f t="shared" ca="1" si="283"/>
        <v/>
      </c>
      <c r="DF30" s="449" t="str">
        <f ca="1">IF(DC30&lt;&gt;"",IF(ABS($F30-$G30)&gt;=PrSettings!$M$7,(ABS($F30-$G30-CZ30+DA30)&lt;=1)*1,IF(AND(DC30,$F30=$G30,$F30&gt;=PrSettings!$M$6),(ABS(CZ30-$F30)&lt;=1)*1,IF(AND(ABS($F30-$G30-CZ30+DA30)&lt;=1,$F30+$G30&gt;=PrSettings!$M$8),(ABS(CZ30-$F30)&lt;=1)*(ABS(DA30-$G30)&lt;=1)*1,""))),"")</f>
        <v/>
      </c>
      <c r="DG30" s="456"/>
      <c r="DI30" s="447">
        <f t="shared" ca="1" si="8"/>
        <v>12</v>
      </c>
      <c r="DJ30" s="448" t="str">
        <f ca="1">GrpD!$B$7</f>
        <v>Netherlands</v>
      </c>
      <c r="DK30" s="449">
        <f t="shared" ca="1" si="284"/>
        <v>2</v>
      </c>
      <c r="DL30" s="448" t="str">
        <f ca="1">GrpD!$D$7</f>
        <v>France</v>
      </c>
      <c r="DM30" s="452"/>
      <c r="DN30" s="452"/>
      <c r="DO30" s="455"/>
      <c r="DP30" s="449" t="str">
        <f t="shared" ca="1" si="285"/>
        <v/>
      </c>
      <c r="DQ30" s="449" t="str">
        <f ca="1">IF((DP30&lt;&gt;""),IF(OR($F30&lt;&gt;$G30,PrSettings!$M$4="●"),(($F30-$G30)=(DM30-DN30))*1,0),"")</f>
        <v/>
      </c>
      <c r="DR30" s="449" t="str">
        <f t="shared" ca="1" si="286"/>
        <v/>
      </c>
      <c r="DS30" s="449" t="str">
        <f ca="1">IF(DP30&lt;&gt;"",IF(ABS($F30-$G30)&gt;=PrSettings!$M$7,(ABS($F30-$G30-DM30+DN30)&lt;=1)*1,IF(AND(DP30,$F30=$G30,$F30&gt;=PrSettings!$M$6),(ABS(DM30-$F30)&lt;=1)*1,IF(AND(ABS($F30-$G30-DM30+DN30)&lt;=1,$F30+$G30&gt;=PrSettings!$M$8),(ABS(DM30-$F30)&lt;=1)*(ABS(DN30-$G30)&lt;=1)*1,""))),"")</f>
        <v/>
      </c>
      <c r="DT30" s="456"/>
      <c r="DV30" s="447">
        <f t="shared" ca="1" si="9"/>
        <v>12</v>
      </c>
      <c r="DW30" s="448" t="str">
        <f ca="1">GrpD!$B$7</f>
        <v>Netherlands</v>
      </c>
      <c r="DX30" s="449">
        <f t="shared" ca="1" si="287"/>
        <v>2</v>
      </c>
      <c r="DY30" s="448" t="str">
        <f ca="1">GrpD!$D$7</f>
        <v>France</v>
      </c>
      <c r="DZ30" s="452"/>
      <c r="EA30" s="452"/>
      <c r="EB30" s="455"/>
      <c r="EC30" s="449" t="str">
        <f t="shared" ca="1" si="288"/>
        <v/>
      </c>
      <c r="ED30" s="449" t="str">
        <f ca="1">IF((EC30&lt;&gt;""),IF(OR($F30&lt;&gt;$G30,PrSettings!$M$4="●"),(($F30-$G30)=(DZ30-EA30))*1,0),"")</f>
        <v/>
      </c>
      <c r="EE30" s="449" t="str">
        <f t="shared" ca="1" si="289"/>
        <v/>
      </c>
      <c r="EF30" s="449" t="str">
        <f ca="1">IF(EC30&lt;&gt;"",IF(ABS($F30-$G30)&gt;=PrSettings!$M$7,(ABS($F30-$G30-DZ30+EA30)&lt;=1)*1,IF(AND(EC30,$F30=$G30,$F30&gt;=PrSettings!$M$6),(ABS(DZ30-$F30)&lt;=1)*1,IF(AND(ABS($F30-$G30-DZ30+EA30)&lt;=1,$F30+$G30&gt;=PrSettings!$M$8),(ABS(DZ30-$F30)&lt;=1)*(ABS(EA30-$G30)&lt;=1)*1,""))),"")</f>
        <v/>
      </c>
      <c r="EG30" s="456"/>
      <c r="EI30" s="447">
        <f t="shared" ca="1" si="10"/>
        <v>12</v>
      </c>
      <c r="EJ30" s="448" t="str">
        <f ca="1">GrpD!$B$7</f>
        <v>Netherlands</v>
      </c>
      <c r="EK30" s="449">
        <f t="shared" ca="1" si="290"/>
        <v>2</v>
      </c>
      <c r="EL30" s="448" t="str">
        <f ca="1">GrpD!$D$7</f>
        <v>France</v>
      </c>
      <c r="EM30" s="452"/>
      <c r="EN30" s="452"/>
      <c r="EO30" s="455"/>
      <c r="EP30" s="449" t="str">
        <f t="shared" ca="1" si="291"/>
        <v/>
      </c>
      <c r="EQ30" s="449" t="str">
        <f ca="1">IF((EP30&lt;&gt;""),IF(OR($F30&lt;&gt;$G30,PrSettings!$M$4="●"),(($F30-$G30)=(EM30-EN30))*1,0),"")</f>
        <v/>
      </c>
      <c r="ER30" s="449" t="str">
        <f t="shared" ca="1" si="292"/>
        <v/>
      </c>
      <c r="ES30" s="449" t="str">
        <f ca="1">IF(EP30&lt;&gt;"",IF(ABS($F30-$G30)&gt;=PrSettings!$M$7,(ABS($F30-$G30-EM30+EN30)&lt;=1)*1,IF(AND(EP30,$F30=$G30,$F30&gt;=PrSettings!$M$6),(ABS(EM30-$F30)&lt;=1)*1,IF(AND(ABS($F30-$G30-EM30+EN30)&lt;=1,$F30+$G30&gt;=PrSettings!$M$8),(ABS(EM30-$F30)&lt;=1)*(ABS(EN30-$G30)&lt;=1)*1,""))),"")</f>
        <v/>
      </c>
      <c r="ET30" s="456"/>
      <c r="EV30" s="447">
        <f t="shared" ca="1" si="11"/>
        <v>12</v>
      </c>
      <c r="EW30" s="448" t="str">
        <f ca="1">GrpD!$B$7</f>
        <v>Netherlands</v>
      </c>
      <c r="EX30" s="449">
        <f t="shared" ca="1" si="293"/>
        <v>2</v>
      </c>
      <c r="EY30" s="448" t="str">
        <f ca="1">GrpD!$D$7</f>
        <v>France</v>
      </c>
      <c r="EZ30" s="452"/>
      <c r="FA30" s="452"/>
      <c r="FB30" s="455"/>
      <c r="FC30" s="449" t="str">
        <f t="shared" ca="1" si="294"/>
        <v/>
      </c>
      <c r="FD30" s="449" t="str">
        <f ca="1">IF((FC30&lt;&gt;""),IF(OR($F30&lt;&gt;$G30,PrSettings!$M$4="●"),(($F30-$G30)=(EZ30-FA30))*1,0),"")</f>
        <v/>
      </c>
      <c r="FE30" s="449" t="str">
        <f t="shared" ca="1" si="295"/>
        <v/>
      </c>
      <c r="FF30" s="449" t="str">
        <f ca="1">IF(FC30&lt;&gt;"",IF(ABS($F30-$G30)&gt;=PrSettings!$M$7,(ABS($F30-$G30-EZ30+FA30)&lt;=1)*1,IF(AND(FC30,$F30=$G30,$F30&gt;=PrSettings!$M$6),(ABS(EZ30-$F30)&lt;=1)*1,IF(AND(ABS($F30-$G30-EZ30+FA30)&lt;=1,$F30+$G30&gt;=PrSettings!$M$8),(ABS(EZ30-$F30)&lt;=1)*(ABS(FA30-$G30)&lt;=1)*1,""))),"")</f>
        <v/>
      </c>
      <c r="FG30" s="456"/>
      <c r="FI30" s="447">
        <f t="shared" ca="1" si="12"/>
        <v>12</v>
      </c>
      <c r="FJ30" s="448" t="str">
        <f ca="1">GrpD!$B$7</f>
        <v>Netherlands</v>
      </c>
      <c r="FK30" s="449">
        <f t="shared" ca="1" si="296"/>
        <v>2</v>
      </c>
      <c r="FL30" s="448" t="str">
        <f ca="1">GrpD!$D$7</f>
        <v>France</v>
      </c>
      <c r="FM30" s="452"/>
      <c r="FN30" s="452"/>
      <c r="FO30" s="455"/>
      <c r="FP30" s="449" t="str">
        <f t="shared" ca="1" si="297"/>
        <v/>
      </c>
      <c r="FQ30" s="449" t="str">
        <f ca="1">IF((FP30&lt;&gt;""),IF(OR($F30&lt;&gt;$G30,PrSettings!$M$4="●"),(($F30-$G30)=(FM30-FN30))*1,0),"")</f>
        <v/>
      </c>
      <c r="FR30" s="449" t="str">
        <f t="shared" ca="1" si="298"/>
        <v/>
      </c>
      <c r="FS30" s="449" t="str">
        <f ca="1">IF(FP30&lt;&gt;"",IF(ABS($F30-$G30)&gt;=PrSettings!$M$7,(ABS($F30-$G30-FM30+FN30)&lt;=1)*1,IF(AND(FP30,$F30=$G30,$F30&gt;=PrSettings!$M$6),(ABS(FM30-$F30)&lt;=1)*1,IF(AND(ABS($F30-$G30-FM30+FN30)&lt;=1,$F30+$G30&gt;=PrSettings!$M$8),(ABS(FM30-$F30)&lt;=1)*(ABS(FN30-$G30)&lt;=1)*1,""))),"")</f>
        <v/>
      </c>
      <c r="FT30" s="456"/>
      <c r="FV30" s="447">
        <f t="shared" ca="1" si="13"/>
        <v>12</v>
      </c>
      <c r="FW30" s="448" t="str">
        <f ca="1">GrpD!$B$7</f>
        <v>Netherlands</v>
      </c>
      <c r="FX30" s="449">
        <f t="shared" ca="1" si="299"/>
        <v>2</v>
      </c>
      <c r="FY30" s="448" t="str">
        <f ca="1">GrpD!$D$7</f>
        <v>France</v>
      </c>
      <c r="FZ30" s="452"/>
      <c r="GA30" s="452"/>
      <c r="GB30" s="455"/>
      <c r="GC30" s="449" t="str">
        <f t="shared" ca="1" si="300"/>
        <v/>
      </c>
      <c r="GD30" s="449" t="str">
        <f ca="1">IF((GC30&lt;&gt;""),IF(OR($F30&lt;&gt;$G30,PrSettings!$M$4="●"),(($F30-$G30)=(FZ30-GA30))*1,0),"")</f>
        <v/>
      </c>
      <c r="GE30" s="449" t="str">
        <f t="shared" ca="1" si="301"/>
        <v/>
      </c>
      <c r="GF30" s="449" t="str">
        <f ca="1">IF(GC30&lt;&gt;"",IF(ABS($F30-$G30)&gt;=PrSettings!$M$7,(ABS($F30-$G30-FZ30+GA30)&lt;=1)*1,IF(AND(GC30,$F30=$G30,$F30&gt;=PrSettings!$M$6),(ABS(FZ30-$F30)&lt;=1)*1,IF(AND(ABS($F30-$G30-FZ30+GA30)&lt;=1,$F30+$G30&gt;=PrSettings!$M$8),(ABS(FZ30-$F30)&lt;=1)*(ABS(GA30-$G30)&lt;=1)*1,""))),"")</f>
        <v/>
      </c>
      <c r="GG30" s="456"/>
      <c r="GI30" s="447">
        <f t="shared" ca="1" si="14"/>
        <v>12</v>
      </c>
      <c r="GJ30" s="448" t="str">
        <f ca="1">GrpD!$B$7</f>
        <v>Netherlands</v>
      </c>
      <c r="GK30" s="449">
        <f t="shared" ca="1" si="302"/>
        <v>2</v>
      </c>
      <c r="GL30" s="448" t="str">
        <f ca="1">GrpD!$D$7</f>
        <v>France</v>
      </c>
      <c r="GM30" s="452"/>
      <c r="GN30" s="452"/>
      <c r="GO30" s="455"/>
      <c r="GP30" s="449" t="str">
        <f t="shared" ca="1" si="303"/>
        <v/>
      </c>
      <c r="GQ30" s="449" t="str">
        <f ca="1">IF((GP30&lt;&gt;""),IF(OR($F30&lt;&gt;$G30,PrSettings!$M$4="●"),(($F30-$G30)=(GM30-GN30))*1,0),"")</f>
        <v/>
      </c>
      <c r="GR30" s="449" t="str">
        <f t="shared" ca="1" si="304"/>
        <v/>
      </c>
      <c r="GS30" s="449" t="str">
        <f ca="1">IF(GP30&lt;&gt;"",IF(ABS($F30-$G30)&gt;=PrSettings!$M$7,(ABS($F30-$G30-GM30+GN30)&lt;=1)*1,IF(AND(GP30,$F30=$G30,$F30&gt;=PrSettings!$M$6),(ABS(GM30-$F30)&lt;=1)*1,IF(AND(ABS($F30-$G30-GM30+GN30)&lt;=1,$F30+$G30&gt;=PrSettings!$M$8),(ABS(GM30-$F30)&lt;=1)*(ABS(GN30-$G30)&lt;=1)*1,""))),"")</f>
        <v/>
      </c>
      <c r="GT30" s="456"/>
      <c r="GV30" s="447">
        <f t="shared" ca="1" si="15"/>
        <v>12</v>
      </c>
      <c r="GW30" s="448" t="str">
        <f ca="1">GrpD!$B$7</f>
        <v>Netherlands</v>
      </c>
      <c r="GX30" s="449">
        <f t="shared" ca="1" si="305"/>
        <v>2</v>
      </c>
      <c r="GY30" s="448" t="str">
        <f ca="1">GrpD!$D$7</f>
        <v>France</v>
      </c>
      <c r="GZ30" s="452"/>
      <c r="HA30" s="452"/>
      <c r="HB30" s="455"/>
      <c r="HC30" s="449" t="str">
        <f t="shared" ca="1" si="306"/>
        <v/>
      </c>
      <c r="HD30" s="449" t="str">
        <f ca="1">IF((HC30&lt;&gt;""),IF(OR($F30&lt;&gt;$G30,PrSettings!$M$4="●"),(($F30-$G30)=(GZ30-HA30))*1,0),"")</f>
        <v/>
      </c>
      <c r="HE30" s="449" t="str">
        <f t="shared" ca="1" si="307"/>
        <v/>
      </c>
      <c r="HF30" s="449" t="str">
        <f ca="1">IF(HC30&lt;&gt;"",IF(ABS($F30-$G30)&gt;=PrSettings!$M$7,(ABS($F30-$G30-GZ30+HA30)&lt;=1)*1,IF(AND(HC30,$F30=$G30,$F30&gt;=PrSettings!$M$6),(ABS(GZ30-$F30)&lt;=1)*1,IF(AND(ABS($F30-$G30-GZ30+HA30)&lt;=1,$F30+$G30&gt;=PrSettings!$M$8),(ABS(GZ30-$F30)&lt;=1)*(ABS(HA30-$G30)&lt;=1)*1,""))),"")</f>
        <v/>
      </c>
      <c r="HG30" s="456"/>
      <c r="HI30" s="447">
        <f t="shared" ca="1" si="16"/>
        <v>12</v>
      </c>
      <c r="HJ30" s="448" t="str">
        <f ca="1">GrpD!$B$7</f>
        <v>Netherlands</v>
      </c>
      <c r="HK30" s="449">
        <f t="shared" ca="1" si="308"/>
        <v>2</v>
      </c>
      <c r="HL30" s="448" t="str">
        <f ca="1">GrpD!$D$7</f>
        <v>France</v>
      </c>
      <c r="HM30" s="452"/>
      <c r="HN30" s="452"/>
      <c r="HO30" s="455"/>
      <c r="HP30" s="449" t="str">
        <f t="shared" ca="1" si="309"/>
        <v/>
      </c>
      <c r="HQ30" s="449" t="str">
        <f ca="1">IF((HP30&lt;&gt;""),IF(OR($F30&lt;&gt;$G30,PrSettings!$M$4="●"),(($F30-$G30)=(HM30-HN30))*1,0),"")</f>
        <v/>
      </c>
      <c r="HR30" s="449" t="str">
        <f t="shared" ca="1" si="310"/>
        <v/>
      </c>
      <c r="HS30" s="449" t="str">
        <f ca="1">IF(HP30&lt;&gt;"",IF(ABS($F30-$G30)&gt;=PrSettings!$M$7,(ABS($F30-$G30-HM30+HN30)&lt;=1)*1,IF(AND(HP30,$F30=$G30,$F30&gt;=PrSettings!$M$6),(ABS(HM30-$F30)&lt;=1)*1,IF(AND(ABS($F30-$G30-HM30+HN30)&lt;=1,$F30+$G30&gt;=PrSettings!$M$8),(ABS(HM30-$F30)&lt;=1)*(ABS(HN30-$G30)&lt;=1)*1,""))),"")</f>
        <v/>
      </c>
      <c r="HT30" s="456"/>
      <c r="HV30" s="447">
        <f t="shared" ca="1" si="17"/>
        <v>12</v>
      </c>
      <c r="HW30" s="448" t="str">
        <f ca="1">GrpD!$B$7</f>
        <v>Netherlands</v>
      </c>
      <c r="HX30" s="449">
        <f t="shared" ca="1" si="311"/>
        <v>2</v>
      </c>
      <c r="HY30" s="448" t="str">
        <f ca="1">GrpD!$D$7</f>
        <v>France</v>
      </c>
      <c r="HZ30" s="452"/>
      <c r="IA30" s="452"/>
      <c r="IB30" s="455"/>
      <c r="IC30" s="449" t="str">
        <f t="shared" ca="1" si="312"/>
        <v/>
      </c>
      <c r="ID30" s="449" t="str">
        <f ca="1">IF((IC30&lt;&gt;""),IF(OR($F30&lt;&gt;$G30,PrSettings!$M$4="●"),(($F30-$G30)=(HZ30-IA30))*1,0),"")</f>
        <v/>
      </c>
      <c r="IE30" s="449" t="str">
        <f t="shared" ca="1" si="313"/>
        <v/>
      </c>
      <c r="IF30" s="449" t="str">
        <f ca="1">IF(IC30&lt;&gt;"",IF(ABS($F30-$G30)&gt;=PrSettings!$M$7,(ABS($F30-$G30-HZ30+IA30)&lt;=1)*1,IF(AND(IC30,$F30=$G30,$F30&gt;=PrSettings!$M$6),(ABS(HZ30-$F30)&lt;=1)*1,IF(AND(ABS($F30-$G30-HZ30+IA30)&lt;=1,$F30+$G30&gt;=PrSettings!$M$8),(ABS(HZ30-$F30)&lt;=1)*(ABS(IA30-$G30)&lt;=1)*1,""))),"")</f>
        <v/>
      </c>
      <c r="IG30" s="456"/>
      <c r="II30" s="447">
        <f t="shared" ca="1" si="18"/>
        <v>12</v>
      </c>
      <c r="IJ30" s="448" t="str">
        <f ca="1">GrpD!$B$7</f>
        <v>Netherlands</v>
      </c>
      <c r="IK30" s="449">
        <f t="shared" ca="1" si="314"/>
        <v>2</v>
      </c>
      <c r="IL30" s="448" t="str">
        <f ca="1">GrpD!$D$7</f>
        <v>France</v>
      </c>
      <c r="IM30" s="452"/>
      <c r="IN30" s="452"/>
      <c r="IO30" s="455"/>
      <c r="IP30" s="449" t="str">
        <f t="shared" ca="1" si="315"/>
        <v/>
      </c>
      <c r="IQ30" s="449" t="str">
        <f ca="1">IF((IP30&lt;&gt;""),IF(OR($F30&lt;&gt;$G30,PrSettings!$M$4="●"),(($F30-$G30)=(IM30-IN30))*1,0),"")</f>
        <v/>
      </c>
      <c r="IR30" s="449" t="str">
        <f t="shared" ca="1" si="316"/>
        <v/>
      </c>
      <c r="IS30" s="449" t="str">
        <f ca="1">IF(IP30&lt;&gt;"",IF(ABS($F30-$G30)&gt;=PrSettings!$M$7,(ABS($F30-$G30-IM30+IN30)&lt;=1)*1,IF(AND(IP30,$F30=$G30,$F30&gt;=PrSettings!$M$6),(ABS(IM30-$F30)&lt;=1)*1,IF(AND(ABS($F30-$G30-IM30+IN30)&lt;=1,$F30+$G30&gt;=PrSettings!$M$8),(ABS(IM30-$F30)&lt;=1)*(ABS(IN30-$G30)&lt;=1)*1,""))),"")</f>
        <v/>
      </c>
      <c r="IT30" s="456"/>
      <c r="IV30" s="447">
        <f t="shared" ca="1" si="19"/>
        <v>12</v>
      </c>
      <c r="IW30" s="448" t="str">
        <f ca="1">GrpD!$B$7</f>
        <v>Netherlands</v>
      </c>
      <c r="IX30" s="449">
        <f t="shared" ca="1" si="317"/>
        <v>2</v>
      </c>
      <c r="IY30" s="448" t="str">
        <f ca="1">GrpD!$D$7</f>
        <v>France</v>
      </c>
      <c r="IZ30" s="452"/>
      <c r="JA30" s="452"/>
      <c r="JB30" s="455"/>
      <c r="JC30" s="449" t="str">
        <f t="shared" ca="1" si="318"/>
        <v/>
      </c>
      <c r="JD30" s="449" t="str">
        <f ca="1">IF((JC30&lt;&gt;""),IF(OR($F30&lt;&gt;$G30,PrSettings!$M$4="●"),(($F30-$G30)=(IZ30-JA30))*1,0),"")</f>
        <v/>
      </c>
      <c r="JE30" s="449" t="str">
        <f t="shared" ca="1" si="319"/>
        <v/>
      </c>
      <c r="JF30" s="449" t="str">
        <f ca="1">IF(JC30&lt;&gt;"",IF(ABS($F30-$G30)&gt;=PrSettings!$M$7,(ABS($F30-$G30-IZ30+JA30)&lt;=1)*1,IF(AND(JC30,$F30=$G30,$F30&gt;=PrSettings!$M$6),(ABS(IZ30-$F30)&lt;=1)*1,IF(AND(ABS($F30-$G30-IZ30+JA30)&lt;=1,$F30+$G30&gt;=PrSettings!$M$8),(ABS(IZ30-$F30)&lt;=1)*(ABS(JA30-$G30)&lt;=1)*1,""))),"")</f>
        <v/>
      </c>
      <c r="JG30" s="456"/>
      <c r="JI30" s="447">
        <f t="shared" ca="1" si="20"/>
        <v>12</v>
      </c>
      <c r="JJ30" s="448" t="str">
        <f ca="1">GrpD!$B$7</f>
        <v>Netherlands</v>
      </c>
      <c r="JK30" s="449">
        <f t="shared" ca="1" si="320"/>
        <v>2</v>
      </c>
      <c r="JL30" s="448" t="str">
        <f ca="1">GrpD!$D$7</f>
        <v>France</v>
      </c>
      <c r="JM30" s="452"/>
      <c r="JN30" s="452"/>
      <c r="JO30" s="455"/>
      <c r="JP30" s="449" t="str">
        <f t="shared" ca="1" si="321"/>
        <v/>
      </c>
      <c r="JQ30" s="449" t="str">
        <f ca="1">IF((JP30&lt;&gt;""),IF(OR($F30&lt;&gt;$G30,PrSettings!$M$4="●"),(($F30-$G30)=(JM30-JN30))*1,0),"")</f>
        <v/>
      </c>
      <c r="JR30" s="449" t="str">
        <f t="shared" ca="1" si="322"/>
        <v/>
      </c>
      <c r="JS30" s="449" t="str">
        <f ca="1">IF(JP30&lt;&gt;"",IF(ABS($F30-$G30)&gt;=PrSettings!$M$7,(ABS($F30-$G30-JM30+JN30)&lt;=1)*1,IF(AND(JP30,$F30=$G30,$F30&gt;=PrSettings!$M$6),(ABS(JM30-$F30)&lt;=1)*1,IF(AND(ABS($F30-$G30-JM30+JN30)&lt;=1,$F30+$G30&gt;=PrSettings!$M$8),(ABS(JM30-$F30)&lt;=1)*(ABS(JN30-$G30)&lt;=1)*1,""))),"")</f>
        <v/>
      </c>
      <c r="JT30" s="456"/>
      <c r="JV30" s="447">
        <f t="shared" ca="1" si="21"/>
        <v>12</v>
      </c>
      <c r="JW30" s="448" t="str">
        <f ca="1">GrpD!$B$7</f>
        <v>Netherlands</v>
      </c>
      <c r="JX30" s="449">
        <f t="shared" ca="1" si="323"/>
        <v>2</v>
      </c>
      <c r="JY30" s="448" t="str">
        <f ca="1">GrpD!$D$7</f>
        <v>France</v>
      </c>
      <c r="JZ30" s="452"/>
      <c r="KA30" s="452"/>
      <c r="KB30" s="455"/>
      <c r="KC30" s="449" t="str">
        <f t="shared" ca="1" si="324"/>
        <v/>
      </c>
      <c r="KD30" s="449" t="str">
        <f ca="1">IF((KC30&lt;&gt;""),IF(OR($F30&lt;&gt;$G30,PrSettings!$M$4="●"),(($F30-$G30)=(JZ30-KA30))*1,0),"")</f>
        <v/>
      </c>
      <c r="KE30" s="449" t="str">
        <f t="shared" ca="1" si="325"/>
        <v/>
      </c>
      <c r="KF30" s="449" t="str">
        <f ca="1">IF(KC30&lt;&gt;"",IF(ABS($F30-$G30)&gt;=PrSettings!$M$7,(ABS($F30-$G30-JZ30+KA30)&lt;=1)*1,IF(AND(KC30,$F30=$G30,$F30&gt;=PrSettings!$M$6),(ABS(JZ30-$F30)&lt;=1)*1,IF(AND(ABS($F30-$G30-JZ30+KA30)&lt;=1,$F30+$G30&gt;=PrSettings!$M$8),(ABS(JZ30-$F30)&lt;=1)*(ABS(KA30-$G30)&lt;=1)*1,""))),"")</f>
        <v/>
      </c>
      <c r="KG30" s="456"/>
      <c r="KI30" s="447">
        <f t="shared" ca="1" si="22"/>
        <v>12</v>
      </c>
      <c r="KJ30" s="448" t="str">
        <f ca="1">GrpD!$B$7</f>
        <v>Netherlands</v>
      </c>
      <c r="KK30" s="449">
        <f t="shared" ca="1" si="326"/>
        <v>2</v>
      </c>
      <c r="KL30" s="448" t="str">
        <f ca="1">GrpD!$D$7</f>
        <v>France</v>
      </c>
      <c r="KM30" s="452"/>
      <c r="KN30" s="452"/>
      <c r="KO30" s="455"/>
      <c r="KP30" s="449" t="str">
        <f t="shared" ca="1" si="327"/>
        <v/>
      </c>
      <c r="KQ30" s="449" t="str">
        <f ca="1">IF((KP30&lt;&gt;""),IF(OR($F30&lt;&gt;$G30,PrSettings!$M$4="●"),(($F30-$G30)=(KM30-KN30))*1,0),"")</f>
        <v/>
      </c>
      <c r="KR30" s="449" t="str">
        <f t="shared" ca="1" si="328"/>
        <v/>
      </c>
      <c r="KS30" s="449" t="str">
        <f ca="1">IF(KP30&lt;&gt;"",IF(ABS($F30-$G30)&gt;=PrSettings!$M$7,(ABS($F30-$G30-KM30+KN30)&lt;=1)*1,IF(AND(KP30,$F30=$G30,$F30&gt;=PrSettings!$M$6),(ABS(KM30-$F30)&lt;=1)*1,IF(AND(ABS($F30-$G30-KM30+KN30)&lt;=1,$F30+$G30&gt;=PrSettings!$M$8),(ABS(KM30-$F30)&lt;=1)*(ABS(KN30-$G30)&lt;=1)*1,""))),"")</f>
        <v/>
      </c>
      <c r="KT30" s="456"/>
      <c r="KV30" s="447">
        <f t="shared" ca="1" si="23"/>
        <v>12</v>
      </c>
      <c r="KW30" s="448" t="str">
        <f ca="1">GrpD!$B$7</f>
        <v>Netherlands</v>
      </c>
      <c r="KX30" s="449">
        <f t="shared" ca="1" si="329"/>
        <v>2</v>
      </c>
      <c r="KY30" s="448" t="str">
        <f ca="1">GrpD!$D$7</f>
        <v>France</v>
      </c>
      <c r="KZ30" s="452"/>
      <c r="LA30" s="452"/>
      <c r="LB30" s="455"/>
      <c r="LC30" s="449" t="str">
        <f t="shared" ca="1" si="330"/>
        <v/>
      </c>
      <c r="LD30" s="449" t="str">
        <f ca="1">IF((LC30&lt;&gt;""),IF(OR($F30&lt;&gt;$G30,PrSettings!$M$4="●"),(($F30-$G30)=(KZ30-LA30))*1,0),"")</f>
        <v/>
      </c>
      <c r="LE30" s="449" t="str">
        <f t="shared" ca="1" si="331"/>
        <v/>
      </c>
      <c r="LF30" s="449" t="str">
        <f ca="1">IF(LC30&lt;&gt;"",IF(ABS($F30-$G30)&gt;=PrSettings!$M$7,(ABS($F30-$G30-KZ30+LA30)&lt;=1)*1,IF(AND(LC30,$F30=$G30,$F30&gt;=PrSettings!$M$6),(ABS(KZ30-$F30)&lt;=1)*1,IF(AND(ABS($F30-$G30-KZ30+LA30)&lt;=1,$F30+$G30&gt;=PrSettings!$M$8),(ABS(KZ30-$F30)&lt;=1)*(ABS(LA30-$G30)&lt;=1)*1,""))),"")</f>
        <v/>
      </c>
      <c r="LG30" s="456"/>
      <c r="LI30" s="447">
        <f t="shared" ca="1" si="24"/>
        <v>12</v>
      </c>
      <c r="LJ30" s="448" t="str">
        <f ca="1">GrpD!$B$7</f>
        <v>Netherlands</v>
      </c>
      <c r="LK30" s="449">
        <f t="shared" ca="1" si="332"/>
        <v>2</v>
      </c>
      <c r="LL30" s="448" t="str">
        <f ca="1">GrpD!$D$7</f>
        <v>France</v>
      </c>
      <c r="LM30" s="452"/>
      <c r="LN30" s="452"/>
      <c r="LO30" s="455"/>
      <c r="LP30" s="449" t="str">
        <f t="shared" ca="1" si="333"/>
        <v/>
      </c>
      <c r="LQ30" s="449" t="str">
        <f ca="1">IF((LP30&lt;&gt;""),IF(OR($F30&lt;&gt;$G30,PrSettings!$M$4="●"),(($F30-$G30)=(LM30-LN30))*1,0),"")</f>
        <v/>
      </c>
      <c r="LR30" s="449" t="str">
        <f t="shared" ca="1" si="334"/>
        <v/>
      </c>
      <c r="LS30" s="449" t="str">
        <f ca="1">IF(LP30&lt;&gt;"",IF(ABS($F30-$G30)&gt;=PrSettings!$M$7,(ABS($F30-$G30-LM30+LN30)&lt;=1)*1,IF(AND(LP30,$F30=$G30,$F30&gt;=PrSettings!$M$6),(ABS(LM30-$F30)&lt;=1)*1,IF(AND(ABS($F30-$G30-LM30+LN30)&lt;=1,$F30+$G30&gt;=PrSettings!$M$8),(ABS(LM30-$F30)&lt;=1)*(ABS(LN30-$G30)&lt;=1)*1,""))),"")</f>
        <v/>
      </c>
      <c r="LT30" s="456"/>
      <c r="LV30" s="447">
        <f t="shared" ca="1" si="25"/>
        <v>12</v>
      </c>
      <c r="LW30" s="448" t="str">
        <f ca="1">GrpD!$B$7</f>
        <v>Netherlands</v>
      </c>
      <c r="LX30" s="449">
        <f t="shared" ca="1" si="335"/>
        <v>2</v>
      </c>
      <c r="LY30" s="448" t="str">
        <f ca="1">GrpD!$D$7</f>
        <v>France</v>
      </c>
      <c r="LZ30" s="452"/>
      <c r="MA30" s="452"/>
      <c r="MB30" s="455"/>
      <c r="MC30" s="449" t="str">
        <f t="shared" ca="1" si="336"/>
        <v/>
      </c>
      <c r="MD30" s="449" t="str">
        <f ca="1">IF((MC30&lt;&gt;""),IF(OR($F30&lt;&gt;$G30,PrSettings!$M$4="●"),(($F30-$G30)=(LZ30-MA30))*1,0),"")</f>
        <v/>
      </c>
      <c r="ME30" s="449" t="str">
        <f t="shared" ca="1" si="337"/>
        <v/>
      </c>
      <c r="MF30" s="449" t="str">
        <f ca="1">IF(MC30&lt;&gt;"",IF(ABS($F30-$G30)&gt;=PrSettings!$M$7,(ABS($F30-$G30-LZ30+MA30)&lt;=1)*1,IF(AND(MC30,$F30=$G30,$F30&gt;=PrSettings!$M$6),(ABS(LZ30-$F30)&lt;=1)*1,IF(AND(ABS($F30-$G30-LZ30+MA30)&lt;=1,$F30+$G30&gt;=PrSettings!$M$8),(ABS(LZ30-$F30)&lt;=1)*(ABS(MA30-$G30)&lt;=1)*1,""))),"")</f>
        <v/>
      </c>
      <c r="MG30" s="456"/>
    </row>
    <row r="31" spans="2:345" x14ac:dyDescent="0.25">
      <c r="B31" s="447">
        <f ca="1">INDEX(Groups!$C$7:$C$35,MATCH(C31,Groups!$D$7:$D$35,0))</f>
        <v>12</v>
      </c>
      <c r="C31" s="448" t="str">
        <f ca="1">GrpD!$B$8</f>
        <v>Netherlands</v>
      </c>
      <c r="D31" s="449">
        <f ca="1">INDEX(Groups!$C$7:$C$35,MATCH(E31,Groups!$D$7:$D$35,0))</f>
        <v>11</v>
      </c>
      <c r="E31" s="448" t="str">
        <f ca="1">GrpD!$D$8</f>
        <v>Austria</v>
      </c>
      <c r="F31" s="450" t="str">
        <f ca="1">GrpD!$E$8</f>
        <v/>
      </c>
      <c r="G31" s="451" t="str">
        <f ca="1">GrpD!$G$8</f>
        <v/>
      </c>
      <c r="I31" s="447">
        <f t="shared" ca="1" si="0"/>
        <v>12</v>
      </c>
      <c r="J31" s="448" t="str">
        <f ca="1">GrpD!$B$8</f>
        <v>Netherlands</v>
      </c>
      <c r="K31" s="449">
        <f t="shared" ca="1" si="260"/>
        <v>11</v>
      </c>
      <c r="L31" s="448" t="str">
        <f ca="1">GrpD!$D$8</f>
        <v>Austria</v>
      </c>
      <c r="M31" s="452"/>
      <c r="N31" s="452"/>
      <c r="O31" s="455"/>
      <c r="P31" s="449" t="str">
        <f t="shared" ca="1" si="261"/>
        <v/>
      </c>
      <c r="Q31" s="449" t="str">
        <f ca="1">IF((P31&lt;&gt;""),IF(OR($F31&lt;&gt;$G31,PrSettings!$M$4="●"),(($F31-$G31)=(M31-N31))*1,0),"")</f>
        <v/>
      </c>
      <c r="R31" s="449" t="str">
        <f t="shared" ca="1" si="262"/>
        <v/>
      </c>
      <c r="S31" s="449" t="str">
        <f ca="1">IF(P31&lt;&gt;"",IF(ABS($F31-$G31)&gt;=PrSettings!$M$7,(ABS($F31-$G31-M31+N31)&lt;=1)*1,IF(AND(P31,$F31=$G31,$F31&gt;=PrSettings!$M$6),(ABS(M31-$F31)&lt;=1)*1,IF(AND(ABS($F31-$G31-M31+N31)&lt;=1,$F31+$G31&gt;=PrSettings!$M$8),(ABS(M31-$F31)&lt;=1)*(ABS(N31-$G31)&lt;=1)*1,""))),"")</f>
        <v/>
      </c>
      <c r="T31" s="456"/>
      <c r="V31" s="447">
        <f t="shared" ca="1" si="1"/>
        <v>12</v>
      </c>
      <c r="W31" s="448" t="str">
        <f ca="1">GrpD!$B$8</f>
        <v>Netherlands</v>
      </c>
      <c r="X31" s="449">
        <f t="shared" ca="1" si="263"/>
        <v>11</v>
      </c>
      <c r="Y31" s="448" t="str">
        <f ca="1">GrpD!$D$8</f>
        <v>Austria</v>
      </c>
      <c r="Z31" s="452"/>
      <c r="AA31" s="452"/>
      <c r="AB31" s="455"/>
      <c r="AC31" s="449" t="str">
        <f t="shared" ca="1" si="264"/>
        <v/>
      </c>
      <c r="AD31" s="449" t="str">
        <f ca="1">IF((AC31&lt;&gt;""),IF(OR($F31&lt;&gt;$G31,PrSettings!$M$4="●"),(($F31-$G31)=(Z31-AA31))*1,0),"")</f>
        <v/>
      </c>
      <c r="AE31" s="449" t="str">
        <f t="shared" ca="1" si="265"/>
        <v/>
      </c>
      <c r="AF31" s="449" t="str">
        <f ca="1">IF(AC31&lt;&gt;"",IF(ABS($F31-$G31)&gt;=PrSettings!$M$7,(ABS($F31-$G31-Z31+AA31)&lt;=1)*1,IF(AND(AC31,$F31=$G31,$F31&gt;=PrSettings!$M$6),(ABS(Z31-$F31)&lt;=1)*1,IF(AND(ABS($F31-$G31-Z31+AA31)&lt;=1,$F31+$G31&gt;=PrSettings!$M$8),(ABS(Z31-$F31)&lt;=1)*(ABS(AA31-$G31)&lt;=1)*1,""))),"")</f>
        <v/>
      </c>
      <c r="AG31" s="456"/>
      <c r="AI31" s="447">
        <f t="shared" ca="1" si="2"/>
        <v>12</v>
      </c>
      <c r="AJ31" s="448" t="str">
        <f ca="1">GrpD!$B$8</f>
        <v>Netherlands</v>
      </c>
      <c r="AK31" s="449">
        <f t="shared" ca="1" si="266"/>
        <v>11</v>
      </c>
      <c r="AL31" s="448" t="str">
        <f ca="1">GrpD!$D$8</f>
        <v>Austria</v>
      </c>
      <c r="AM31" s="452"/>
      <c r="AN31" s="452"/>
      <c r="AO31" s="455"/>
      <c r="AP31" s="449" t="str">
        <f t="shared" ca="1" si="267"/>
        <v/>
      </c>
      <c r="AQ31" s="449" t="str">
        <f ca="1">IF((AP31&lt;&gt;""),IF(OR($F31&lt;&gt;$G31,PrSettings!$M$4="●"),(($F31-$G31)=(AM31-AN31))*1,0),"")</f>
        <v/>
      </c>
      <c r="AR31" s="449" t="str">
        <f t="shared" ca="1" si="268"/>
        <v/>
      </c>
      <c r="AS31" s="449" t="str">
        <f ca="1">IF(AP31&lt;&gt;"",IF(ABS($F31-$G31)&gt;=PrSettings!$M$7,(ABS($F31-$G31-AM31+AN31)&lt;=1)*1,IF(AND(AP31,$F31=$G31,$F31&gt;=PrSettings!$M$6),(ABS(AM31-$F31)&lt;=1)*1,IF(AND(ABS($F31-$G31-AM31+AN31)&lt;=1,$F31+$G31&gt;=PrSettings!$M$8),(ABS(AM31-$F31)&lt;=1)*(ABS(AN31-$G31)&lt;=1)*1,""))),"")</f>
        <v/>
      </c>
      <c r="AT31" s="456"/>
      <c r="AV31" s="447">
        <f t="shared" ca="1" si="3"/>
        <v>12</v>
      </c>
      <c r="AW31" s="448" t="str">
        <f ca="1">GrpD!$B$8</f>
        <v>Netherlands</v>
      </c>
      <c r="AX31" s="449">
        <f t="shared" ca="1" si="269"/>
        <v>11</v>
      </c>
      <c r="AY31" s="448" t="str">
        <f ca="1">GrpD!$D$8</f>
        <v>Austria</v>
      </c>
      <c r="AZ31" s="452"/>
      <c r="BA31" s="452"/>
      <c r="BB31" s="455"/>
      <c r="BC31" s="449" t="str">
        <f t="shared" ca="1" si="270"/>
        <v/>
      </c>
      <c r="BD31" s="449" t="str">
        <f ca="1">IF((BC31&lt;&gt;""),IF(OR($F31&lt;&gt;$G31,PrSettings!$M$4="●"),(($F31-$G31)=(AZ31-BA31))*1,0),"")</f>
        <v/>
      </c>
      <c r="BE31" s="449" t="str">
        <f t="shared" ca="1" si="271"/>
        <v/>
      </c>
      <c r="BF31" s="449" t="str">
        <f ca="1">IF(BC31&lt;&gt;"",IF(ABS($F31-$G31)&gt;=PrSettings!$M$7,(ABS($F31-$G31-AZ31+BA31)&lt;=1)*1,IF(AND(BC31,$F31=$G31,$F31&gt;=PrSettings!$M$6),(ABS(AZ31-$F31)&lt;=1)*1,IF(AND(ABS($F31-$G31-AZ31+BA31)&lt;=1,$F31+$G31&gt;=PrSettings!$M$8),(ABS(AZ31-$F31)&lt;=1)*(ABS(BA31-$G31)&lt;=1)*1,""))),"")</f>
        <v/>
      </c>
      <c r="BG31" s="456"/>
      <c r="BI31" s="447">
        <f t="shared" ca="1" si="4"/>
        <v>12</v>
      </c>
      <c r="BJ31" s="448" t="str">
        <f ca="1">GrpD!$B$8</f>
        <v>Netherlands</v>
      </c>
      <c r="BK31" s="449">
        <f t="shared" ca="1" si="272"/>
        <v>11</v>
      </c>
      <c r="BL31" s="448" t="str">
        <f ca="1">GrpD!$D$8</f>
        <v>Austria</v>
      </c>
      <c r="BM31" s="452"/>
      <c r="BN31" s="452"/>
      <c r="BO31" s="455"/>
      <c r="BP31" s="449" t="str">
        <f t="shared" ca="1" si="273"/>
        <v/>
      </c>
      <c r="BQ31" s="449" t="str">
        <f ca="1">IF((BP31&lt;&gt;""),IF(OR($F31&lt;&gt;$G31,PrSettings!$M$4="●"),(($F31-$G31)=(BM31-BN31))*1,0),"")</f>
        <v/>
      </c>
      <c r="BR31" s="449" t="str">
        <f t="shared" ca="1" si="274"/>
        <v/>
      </c>
      <c r="BS31" s="449" t="str">
        <f ca="1">IF(BP31&lt;&gt;"",IF(ABS($F31-$G31)&gt;=PrSettings!$M$7,(ABS($F31-$G31-BM31+BN31)&lt;=1)*1,IF(AND(BP31,$F31=$G31,$F31&gt;=PrSettings!$M$6),(ABS(BM31-$F31)&lt;=1)*1,IF(AND(ABS($F31-$G31-BM31+BN31)&lt;=1,$F31+$G31&gt;=PrSettings!$M$8),(ABS(BM31-$F31)&lt;=1)*(ABS(BN31-$G31)&lt;=1)*1,""))),"")</f>
        <v/>
      </c>
      <c r="BT31" s="456"/>
      <c r="BV31" s="447">
        <f t="shared" ca="1" si="5"/>
        <v>12</v>
      </c>
      <c r="BW31" s="448" t="str">
        <f ca="1">GrpD!$B$8</f>
        <v>Netherlands</v>
      </c>
      <c r="BX31" s="449">
        <f t="shared" ca="1" si="275"/>
        <v>11</v>
      </c>
      <c r="BY31" s="448" t="str">
        <f ca="1">GrpD!$D$8</f>
        <v>Austria</v>
      </c>
      <c r="BZ31" s="452"/>
      <c r="CA31" s="452"/>
      <c r="CB31" s="455"/>
      <c r="CC31" s="449" t="str">
        <f t="shared" ca="1" si="276"/>
        <v/>
      </c>
      <c r="CD31" s="449" t="str">
        <f ca="1">IF((CC31&lt;&gt;""),IF(OR($F31&lt;&gt;$G31,PrSettings!$M$4="●"),(($F31-$G31)=(BZ31-CA31))*1,0),"")</f>
        <v/>
      </c>
      <c r="CE31" s="449" t="str">
        <f t="shared" ca="1" si="277"/>
        <v/>
      </c>
      <c r="CF31" s="449" t="str">
        <f ca="1">IF(CC31&lt;&gt;"",IF(ABS($F31-$G31)&gt;=PrSettings!$M$7,(ABS($F31-$G31-BZ31+CA31)&lt;=1)*1,IF(AND(CC31,$F31=$G31,$F31&gt;=PrSettings!$M$6),(ABS(BZ31-$F31)&lt;=1)*1,IF(AND(ABS($F31-$G31-BZ31+CA31)&lt;=1,$F31+$G31&gt;=PrSettings!$M$8),(ABS(BZ31-$F31)&lt;=1)*(ABS(CA31-$G31)&lt;=1)*1,""))),"")</f>
        <v/>
      </c>
      <c r="CG31" s="456"/>
      <c r="CI31" s="447">
        <f t="shared" ca="1" si="6"/>
        <v>12</v>
      </c>
      <c r="CJ31" s="448" t="str">
        <f ca="1">GrpD!$B$8</f>
        <v>Netherlands</v>
      </c>
      <c r="CK31" s="449">
        <f t="shared" ca="1" si="278"/>
        <v>11</v>
      </c>
      <c r="CL31" s="448" t="str">
        <f ca="1">GrpD!$D$8</f>
        <v>Austria</v>
      </c>
      <c r="CM31" s="452"/>
      <c r="CN31" s="452"/>
      <c r="CO31" s="455"/>
      <c r="CP31" s="449" t="str">
        <f t="shared" ca="1" si="279"/>
        <v/>
      </c>
      <c r="CQ31" s="449" t="str">
        <f ca="1">IF((CP31&lt;&gt;""),IF(OR($F31&lt;&gt;$G31,PrSettings!$M$4="●"),(($F31-$G31)=(CM31-CN31))*1,0),"")</f>
        <v/>
      </c>
      <c r="CR31" s="449" t="str">
        <f t="shared" ca="1" si="280"/>
        <v/>
      </c>
      <c r="CS31" s="449" t="str">
        <f ca="1">IF(CP31&lt;&gt;"",IF(ABS($F31-$G31)&gt;=PrSettings!$M$7,(ABS($F31-$G31-CM31+CN31)&lt;=1)*1,IF(AND(CP31,$F31=$G31,$F31&gt;=PrSettings!$M$6),(ABS(CM31-$F31)&lt;=1)*1,IF(AND(ABS($F31-$G31-CM31+CN31)&lt;=1,$F31+$G31&gt;=PrSettings!$M$8),(ABS(CM31-$F31)&lt;=1)*(ABS(CN31-$G31)&lt;=1)*1,""))),"")</f>
        <v/>
      </c>
      <c r="CT31" s="456"/>
      <c r="CV31" s="447">
        <f t="shared" ca="1" si="7"/>
        <v>12</v>
      </c>
      <c r="CW31" s="448" t="str">
        <f ca="1">GrpD!$B$8</f>
        <v>Netherlands</v>
      </c>
      <c r="CX31" s="449">
        <f t="shared" ca="1" si="281"/>
        <v>11</v>
      </c>
      <c r="CY31" s="448" t="str">
        <f ca="1">GrpD!$D$8</f>
        <v>Austria</v>
      </c>
      <c r="CZ31" s="452"/>
      <c r="DA31" s="452"/>
      <c r="DB31" s="455"/>
      <c r="DC31" s="449" t="str">
        <f t="shared" ca="1" si="282"/>
        <v/>
      </c>
      <c r="DD31" s="449" t="str">
        <f ca="1">IF((DC31&lt;&gt;""),IF(OR($F31&lt;&gt;$G31,PrSettings!$M$4="●"),(($F31-$G31)=(CZ31-DA31))*1,0),"")</f>
        <v/>
      </c>
      <c r="DE31" s="449" t="str">
        <f t="shared" ca="1" si="283"/>
        <v/>
      </c>
      <c r="DF31" s="449" t="str">
        <f ca="1">IF(DC31&lt;&gt;"",IF(ABS($F31-$G31)&gt;=PrSettings!$M$7,(ABS($F31-$G31-CZ31+DA31)&lt;=1)*1,IF(AND(DC31,$F31=$G31,$F31&gt;=PrSettings!$M$6),(ABS(CZ31-$F31)&lt;=1)*1,IF(AND(ABS($F31-$G31-CZ31+DA31)&lt;=1,$F31+$G31&gt;=PrSettings!$M$8),(ABS(CZ31-$F31)&lt;=1)*(ABS(DA31-$G31)&lt;=1)*1,""))),"")</f>
        <v/>
      </c>
      <c r="DG31" s="456"/>
      <c r="DI31" s="447">
        <f t="shared" ca="1" si="8"/>
        <v>12</v>
      </c>
      <c r="DJ31" s="448" t="str">
        <f ca="1">GrpD!$B$8</f>
        <v>Netherlands</v>
      </c>
      <c r="DK31" s="449">
        <f t="shared" ca="1" si="284"/>
        <v>11</v>
      </c>
      <c r="DL31" s="448" t="str">
        <f ca="1">GrpD!$D$8</f>
        <v>Austria</v>
      </c>
      <c r="DM31" s="452"/>
      <c r="DN31" s="452"/>
      <c r="DO31" s="455"/>
      <c r="DP31" s="449" t="str">
        <f t="shared" ca="1" si="285"/>
        <v/>
      </c>
      <c r="DQ31" s="449" t="str">
        <f ca="1">IF((DP31&lt;&gt;""),IF(OR($F31&lt;&gt;$G31,PrSettings!$M$4="●"),(($F31-$G31)=(DM31-DN31))*1,0),"")</f>
        <v/>
      </c>
      <c r="DR31" s="449" t="str">
        <f t="shared" ca="1" si="286"/>
        <v/>
      </c>
      <c r="DS31" s="449" t="str">
        <f ca="1">IF(DP31&lt;&gt;"",IF(ABS($F31-$G31)&gt;=PrSettings!$M$7,(ABS($F31-$G31-DM31+DN31)&lt;=1)*1,IF(AND(DP31,$F31=$G31,$F31&gt;=PrSettings!$M$6),(ABS(DM31-$F31)&lt;=1)*1,IF(AND(ABS($F31-$G31-DM31+DN31)&lt;=1,$F31+$G31&gt;=PrSettings!$M$8),(ABS(DM31-$F31)&lt;=1)*(ABS(DN31-$G31)&lt;=1)*1,""))),"")</f>
        <v/>
      </c>
      <c r="DT31" s="456"/>
      <c r="DV31" s="447">
        <f t="shared" ca="1" si="9"/>
        <v>12</v>
      </c>
      <c r="DW31" s="448" t="str">
        <f ca="1">GrpD!$B$8</f>
        <v>Netherlands</v>
      </c>
      <c r="DX31" s="449">
        <f t="shared" ca="1" si="287"/>
        <v>11</v>
      </c>
      <c r="DY31" s="448" t="str">
        <f ca="1">GrpD!$D$8</f>
        <v>Austria</v>
      </c>
      <c r="DZ31" s="452"/>
      <c r="EA31" s="452"/>
      <c r="EB31" s="455"/>
      <c r="EC31" s="449" t="str">
        <f t="shared" ca="1" si="288"/>
        <v/>
      </c>
      <c r="ED31" s="449" t="str">
        <f ca="1">IF((EC31&lt;&gt;""),IF(OR($F31&lt;&gt;$G31,PrSettings!$M$4="●"),(($F31-$G31)=(DZ31-EA31))*1,0),"")</f>
        <v/>
      </c>
      <c r="EE31" s="449" t="str">
        <f t="shared" ca="1" si="289"/>
        <v/>
      </c>
      <c r="EF31" s="449" t="str">
        <f ca="1">IF(EC31&lt;&gt;"",IF(ABS($F31-$G31)&gt;=PrSettings!$M$7,(ABS($F31-$G31-DZ31+EA31)&lt;=1)*1,IF(AND(EC31,$F31=$G31,$F31&gt;=PrSettings!$M$6),(ABS(DZ31-$F31)&lt;=1)*1,IF(AND(ABS($F31-$G31-DZ31+EA31)&lt;=1,$F31+$G31&gt;=PrSettings!$M$8),(ABS(DZ31-$F31)&lt;=1)*(ABS(EA31-$G31)&lt;=1)*1,""))),"")</f>
        <v/>
      </c>
      <c r="EG31" s="456"/>
      <c r="EI31" s="447">
        <f t="shared" ca="1" si="10"/>
        <v>12</v>
      </c>
      <c r="EJ31" s="448" t="str">
        <f ca="1">GrpD!$B$8</f>
        <v>Netherlands</v>
      </c>
      <c r="EK31" s="449">
        <f t="shared" ca="1" si="290"/>
        <v>11</v>
      </c>
      <c r="EL31" s="448" t="str">
        <f ca="1">GrpD!$D$8</f>
        <v>Austria</v>
      </c>
      <c r="EM31" s="452"/>
      <c r="EN31" s="452"/>
      <c r="EO31" s="455"/>
      <c r="EP31" s="449" t="str">
        <f t="shared" ca="1" si="291"/>
        <v/>
      </c>
      <c r="EQ31" s="449" t="str">
        <f ca="1">IF((EP31&lt;&gt;""),IF(OR($F31&lt;&gt;$G31,PrSettings!$M$4="●"),(($F31-$G31)=(EM31-EN31))*1,0),"")</f>
        <v/>
      </c>
      <c r="ER31" s="449" t="str">
        <f t="shared" ca="1" si="292"/>
        <v/>
      </c>
      <c r="ES31" s="449" t="str">
        <f ca="1">IF(EP31&lt;&gt;"",IF(ABS($F31-$G31)&gt;=PrSettings!$M$7,(ABS($F31-$G31-EM31+EN31)&lt;=1)*1,IF(AND(EP31,$F31=$G31,$F31&gt;=PrSettings!$M$6),(ABS(EM31-$F31)&lt;=1)*1,IF(AND(ABS($F31-$G31-EM31+EN31)&lt;=1,$F31+$G31&gt;=PrSettings!$M$8),(ABS(EM31-$F31)&lt;=1)*(ABS(EN31-$G31)&lt;=1)*1,""))),"")</f>
        <v/>
      </c>
      <c r="ET31" s="456"/>
      <c r="EV31" s="447">
        <f t="shared" ca="1" si="11"/>
        <v>12</v>
      </c>
      <c r="EW31" s="448" t="str">
        <f ca="1">GrpD!$B$8</f>
        <v>Netherlands</v>
      </c>
      <c r="EX31" s="449">
        <f t="shared" ca="1" si="293"/>
        <v>11</v>
      </c>
      <c r="EY31" s="448" t="str">
        <f ca="1">GrpD!$D$8</f>
        <v>Austria</v>
      </c>
      <c r="EZ31" s="452"/>
      <c r="FA31" s="452"/>
      <c r="FB31" s="455"/>
      <c r="FC31" s="449" t="str">
        <f t="shared" ca="1" si="294"/>
        <v/>
      </c>
      <c r="FD31" s="449" t="str">
        <f ca="1">IF((FC31&lt;&gt;""),IF(OR($F31&lt;&gt;$G31,PrSettings!$M$4="●"),(($F31-$G31)=(EZ31-FA31))*1,0),"")</f>
        <v/>
      </c>
      <c r="FE31" s="449" t="str">
        <f t="shared" ca="1" si="295"/>
        <v/>
      </c>
      <c r="FF31" s="449" t="str">
        <f ca="1">IF(FC31&lt;&gt;"",IF(ABS($F31-$G31)&gt;=PrSettings!$M$7,(ABS($F31-$G31-EZ31+FA31)&lt;=1)*1,IF(AND(FC31,$F31=$G31,$F31&gt;=PrSettings!$M$6),(ABS(EZ31-$F31)&lt;=1)*1,IF(AND(ABS($F31-$G31-EZ31+FA31)&lt;=1,$F31+$G31&gt;=PrSettings!$M$8),(ABS(EZ31-$F31)&lt;=1)*(ABS(FA31-$G31)&lt;=1)*1,""))),"")</f>
        <v/>
      </c>
      <c r="FG31" s="456"/>
      <c r="FI31" s="447">
        <f t="shared" ca="1" si="12"/>
        <v>12</v>
      </c>
      <c r="FJ31" s="448" t="str">
        <f ca="1">GrpD!$B$8</f>
        <v>Netherlands</v>
      </c>
      <c r="FK31" s="449">
        <f t="shared" ca="1" si="296"/>
        <v>11</v>
      </c>
      <c r="FL31" s="448" t="str">
        <f ca="1">GrpD!$D$8</f>
        <v>Austria</v>
      </c>
      <c r="FM31" s="452"/>
      <c r="FN31" s="452"/>
      <c r="FO31" s="455"/>
      <c r="FP31" s="449" t="str">
        <f t="shared" ca="1" si="297"/>
        <v/>
      </c>
      <c r="FQ31" s="449" t="str">
        <f ca="1">IF((FP31&lt;&gt;""),IF(OR($F31&lt;&gt;$G31,PrSettings!$M$4="●"),(($F31-$G31)=(FM31-FN31))*1,0),"")</f>
        <v/>
      </c>
      <c r="FR31" s="449" t="str">
        <f t="shared" ca="1" si="298"/>
        <v/>
      </c>
      <c r="FS31" s="449" t="str">
        <f ca="1">IF(FP31&lt;&gt;"",IF(ABS($F31-$G31)&gt;=PrSettings!$M$7,(ABS($F31-$G31-FM31+FN31)&lt;=1)*1,IF(AND(FP31,$F31=$G31,$F31&gt;=PrSettings!$M$6),(ABS(FM31-$F31)&lt;=1)*1,IF(AND(ABS($F31-$G31-FM31+FN31)&lt;=1,$F31+$G31&gt;=PrSettings!$M$8),(ABS(FM31-$F31)&lt;=1)*(ABS(FN31-$G31)&lt;=1)*1,""))),"")</f>
        <v/>
      </c>
      <c r="FT31" s="456"/>
      <c r="FV31" s="447">
        <f t="shared" ca="1" si="13"/>
        <v>12</v>
      </c>
      <c r="FW31" s="448" t="str">
        <f ca="1">GrpD!$B$8</f>
        <v>Netherlands</v>
      </c>
      <c r="FX31" s="449">
        <f t="shared" ca="1" si="299"/>
        <v>11</v>
      </c>
      <c r="FY31" s="448" t="str">
        <f ca="1">GrpD!$D$8</f>
        <v>Austria</v>
      </c>
      <c r="FZ31" s="452"/>
      <c r="GA31" s="452"/>
      <c r="GB31" s="455"/>
      <c r="GC31" s="449" t="str">
        <f t="shared" ca="1" si="300"/>
        <v/>
      </c>
      <c r="GD31" s="449" t="str">
        <f ca="1">IF((GC31&lt;&gt;""),IF(OR($F31&lt;&gt;$G31,PrSettings!$M$4="●"),(($F31-$G31)=(FZ31-GA31))*1,0),"")</f>
        <v/>
      </c>
      <c r="GE31" s="449" t="str">
        <f t="shared" ca="1" si="301"/>
        <v/>
      </c>
      <c r="GF31" s="449" t="str">
        <f ca="1">IF(GC31&lt;&gt;"",IF(ABS($F31-$G31)&gt;=PrSettings!$M$7,(ABS($F31-$G31-FZ31+GA31)&lt;=1)*1,IF(AND(GC31,$F31=$G31,$F31&gt;=PrSettings!$M$6),(ABS(FZ31-$F31)&lt;=1)*1,IF(AND(ABS($F31-$G31-FZ31+GA31)&lt;=1,$F31+$G31&gt;=PrSettings!$M$8),(ABS(FZ31-$F31)&lt;=1)*(ABS(GA31-$G31)&lt;=1)*1,""))),"")</f>
        <v/>
      </c>
      <c r="GG31" s="456"/>
      <c r="GI31" s="447">
        <f t="shared" ca="1" si="14"/>
        <v>12</v>
      </c>
      <c r="GJ31" s="448" t="str">
        <f ca="1">GrpD!$B$8</f>
        <v>Netherlands</v>
      </c>
      <c r="GK31" s="449">
        <f t="shared" ca="1" si="302"/>
        <v>11</v>
      </c>
      <c r="GL31" s="448" t="str">
        <f ca="1">GrpD!$D$8</f>
        <v>Austria</v>
      </c>
      <c r="GM31" s="452"/>
      <c r="GN31" s="452"/>
      <c r="GO31" s="455"/>
      <c r="GP31" s="449" t="str">
        <f t="shared" ca="1" si="303"/>
        <v/>
      </c>
      <c r="GQ31" s="449" t="str">
        <f ca="1">IF((GP31&lt;&gt;""),IF(OR($F31&lt;&gt;$G31,PrSettings!$M$4="●"),(($F31-$G31)=(GM31-GN31))*1,0),"")</f>
        <v/>
      </c>
      <c r="GR31" s="449" t="str">
        <f t="shared" ca="1" si="304"/>
        <v/>
      </c>
      <c r="GS31" s="449" t="str">
        <f ca="1">IF(GP31&lt;&gt;"",IF(ABS($F31-$G31)&gt;=PrSettings!$M$7,(ABS($F31-$G31-GM31+GN31)&lt;=1)*1,IF(AND(GP31,$F31=$G31,$F31&gt;=PrSettings!$M$6),(ABS(GM31-$F31)&lt;=1)*1,IF(AND(ABS($F31-$G31-GM31+GN31)&lt;=1,$F31+$G31&gt;=PrSettings!$M$8),(ABS(GM31-$F31)&lt;=1)*(ABS(GN31-$G31)&lt;=1)*1,""))),"")</f>
        <v/>
      </c>
      <c r="GT31" s="456"/>
      <c r="GV31" s="447">
        <f t="shared" ca="1" si="15"/>
        <v>12</v>
      </c>
      <c r="GW31" s="448" t="str">
        <f ca="1">GrpD!$B$8</f>
        <v>Netherlands</v>
      </c>
      <c r="GX31" s="449">
        <f t="shared" ca="1" si="305"/>
        <v>11</v>
      </c>
      <c r="GY31" s="448" t="str">
        <f ca="1">GrpD!$D$8</f>
        <v>Austria</v>
      </c>
      <c r="GZ31" s="452"/>
      <c r="HA31" s="452"/>
      <c r="HB31" s="455"/>
      <c r="HC31" s="449" t="str">
        <f t="shared" ca="1" si="306"/>
        <v/>
      </c>
      <c r="HD31" s="449" t="str">
        <f ca="1">IF((HC31&lt;&gt;""),IF(OR($F31&lt;&gt;$G31,PrSettings!$M$4="●"),(($F31-$G31)=(GZ31-HA31))*1,0),"")</f>
        <v/>
      </c>
      <c r="HE31" s="449" t="str">
        <f t="shared" ca="1" si="307"/>
        <v/>
      </c>
      <c r="HF31" s="449" t="str">
        <f ca="1">IF(HC31&lt;&gt;"",IF(ABS($F31-$G31)&gt;=PrSettings!$M$7,(ABS($F31-$G31-GZ31+HA31)&lt;=1)*1,IF(AND(HC31,$F31=$G31,$F31&gt;=PrSettings!$M$6),(ABS(GZ31-$F31)&lt;=1)*1,IF(AND(ABS($F31-$G31-GZ31+HA31)&lt;=1,$F31+$G31&gt;=PrSettings!$M$8),(ABS(GZ31-$F31)&lt;=1)*(ABS(HA31-$G31)&lt;=1)*1,""))),"")</f>
        <v/>
      </c>
      <c r="HG31" s="456"/>
      <c r="HI31" s="447">
        <f t="shared" ca="1" si="16"/>
        <v>12</v>
      </c>
      <c r="HJ31" s="448" t="str">
        <f ca="1">GrpD!$B$8</f>
        <v>Netherlands</v>
      </c>
      <c r="HK31" s="449">
        <f t="shared" ca="1" si="308"/>
        <v>11</v>
      </c>
      <c r="HL31" s="448" t="str">
        <f ca="1">GrpD!$D$8</f>
        <v>Austria</v>
      </c>
      <c r="HM31" s="452"/>
      <c r="HN31" s="452"/>
      <c r="HO31" s="455"/>
      <c r="HP31" s="449" t="str">
        <f t="shared" ca="1" si="309"/>
        <v/>
      </c>
      <c r="HQ31" s="449" t="str">
        <f ca="1">IF((HP31&lt;&gt;""),IF(OR($F31&lt;&gt;$G31,PrSettings!$M$4="●"),(($F31-$G31)=(HM31-HN31))*1,0),"")</f>
        <v/>
      </c>
      <c r="HR31" s="449" t="str">
        <f t="shared" ca="1" si="310"/>
        <v/>
      </c>
      <c r="HS31" s="449" t="str">
        <f ca="1">IF(HP31&lt;&gt;"",IF(ABS($F31-$G31)&gt;=PrSettings!$M$7,(ABS($F31-$G31-HM31+HN31)&lt;=1)*1,IF(AND(HP31,$F31=$G31,$F31&gt;=PrSettings!$M$6),(ABS(HM31-$F31)&lt;=1)*1,IF(AND(ABS($F31-$G31-HM31+HN31)&lt;=1,$F31+$G31&gt;=PrSettings!$M$8),(ABS(HM31-$F31)&lt;=1)*(ABS(HN31-$G31)&lt;=1)*1,""))),"")</f>
        <v/>
      </c>
      <c r="HT31" s="456"/>
      <c r="HV31" s="447">
        <f t="shared" ca="1" si="17"/>
        <v>12</v>
      </c>
      <c r="HW31" s="448" t="str">
        <f ca="1">GrpD!$B$8</f>
        <v>Netherlands</v>
      </c>
      <c r="HX31" s="449">
        <f t="shared" ca="1" si="311"/>
        <v>11</v>
      </c>
      <c r="HY31" s="448" t="str">
        <f ca="1">GrpD!$D$8</f>
        <v>Austria</v>
      </c>
      <c r="HZ31" s="452"/>
      <c r="IA31" s="452"/>
      <c r="IB31" s="455"/>
      <c r="IC31" s="449" t="str">
        <f t="shared" ca="1" si="312"/>
        <v/>
      </c>
      <c r="ID31" s="449" t="str">
        <f ca="1">IF((IC31&lt;&gt;""),IF(OR($F31&lt;&gt;$G31,PrSettings!$M$4="●"),(($F31-$G31)=(HZ31-IA31))*1,0),"")</f>
        <v/>
      </c>
      <c r="IE31" s="449" t="str">
        <f t="shared" ca="1" si="313"/>
        <v/>
      </c>
      <c r="IF31" s="449" t="str">
        <f ca="1">IF(IC31&lt;&gt;"",IF(ABS($F31-$G31)&gt;=PrSettings!$M$7,(ABS($F31-$G31-HZ31+IA31)&lt;=1)*1,IF(AND(IC31,$F31=$G31,$F31&gt;=PrSettings!$M$6),(ABS(HZ31-$F31)&lt;=1)*1,IF(AND(ABS($F31-$G31-HZ31+IA31)&lt;=1,$F31+$G31&gt;=PrSettings!$M$8),(ABS(HZ31-$F31)&lt;=1)*(ABS(IA31-$G31)&lt;=1)*1,""))),"")</f>
        <v/>
      </c>
      <c r="IG31" s="456"/>
      <c r="II31" s="447">
        <f t="shared" ca="1" si="18"/>
        <v>12</v>
      </c>
      <c r="IJ31" s="448" t="str">
        <f ca="1">GrpD!$B$8</f>
        <v>Netherlands</v>
      </c>
      <c r="IK31" s="449">
        <f t="shared" ca="1" si="314"/>
        <v>11</v>
      </c>
      <c r="IL31" s="448" t="str">
        <f ca="1">GrpD!$D$8</f>
        <v>Austria</v>
      </c>
      <c r="IM31" s="452"/>
      <c r="IN31" s="452"/>
      <c r="IO31" s="455"/>
      <c r="IP31" s="449" t="str">
        <f t="shared" ca="1" si="315"/>
        <v/>
      </c>
      <c r="IQ31" s="449" t="str">
        <f ca="1">IF((IP31&lt;&gt;""),IF(OR($F31&lt;&gt;$G31,PrSettings!$M$4="●"),(($F31-$G31)=(IM31-IN31))*1,0),"")</f>
        <v/>
      </c>
      <c r="IR31" s="449" t="str">
        <f t="shared" ca="1" si="316"/>
        <v/>
      </c>
      <c r="IS31" s="449" t="str">
        <f ca="1">IF(IP31&lt;&gt;"",IF(ABS($F31-$G31)&gt;=PrSettings!$M$7,(ABS($F31-$G31-IM31+IN31)&lt;=1)*1,IF(AND(IP31,$F31=$G31,$F31&gt;=PrSettings!$M$6),(ABS(IM31-$F31)&lt;=1)*1,IF(AND(ABS($F31-$G31-IM31+IN31)&lt;=1,$F31+$G31&gt;=PrSettings!$M$8),(ABS(IM31-$F31)&lt;=1)*(ABS(IN31-$G31)&lt;=1)*1,""))),"")</f>
        <v/>
      </c>
      <c r="IT31" s="456"/>
      <c r="IV31" s="447">
        <f t="shared" ca="1" si="19"/>
        <v>12</v>
      </c>
      <c r="IW31" s="448" t="str">
        <f ca="1">GrpD!$B$8</f>
        <v>Netherlands</v>
      </c>
      <c r="IX31" s="449">
        <f t="shared" ca="1" si="317"/>
        <v>11</v>
      </c>
      <c r="IY31" s="448" t="str">
        <f ca="1">GrpD!$D$8</f>
        <v>Austria</v>
      </c>
      <c r="IZ31" s="452"/>
      <c r="JA31" s="452"/>
      <c r="JB31" s="455"/>
      <c r="JC31" s="449" t="str">
        <f t="shared" ca="1" si="318"/>
        <v/>
      </c>
      <c r="JD31" s="449" t="str">
        <f ca="1">IF((JC31&lt;&gt;""),IF(OR($F31&lt;&gt;$G31,PrSettings!$M$4="●"),(($F31-$G31)=(IZ31-JA31))*1,0),"")</f>
        <v/>
      </c>
      <c r="JE31" s="449" t="str">
        <f t="shared" ca="1" si="319"/>
        <v/>
      </c>
      <c r="JF31" s="449" t="str">
        <f ca="1">IF(JC31&lt;&gt;"",IF(ABS($F31-$G31)&gt;=PrSettings!$M$7,(ABS($F31-$G31-IZ31+JA31)&lt;=1)*1,IF(AND(JC31,$F31=$G31,$F31&gt;=PrSettings!$M$6),(ABS(IZ31-$F31)&lt;=1)*1,IF(AND(ABS($F31-$G31-IZ31+JA31)&lt;=1,$F31+$G31&gt;=PrSettings!$M$8),(ABS(IZ31-$F31)&lt;=1)*(ABS(JA31-$G31)&lt;=1)*1,""))),"")</f>
        <v/>
      </c>
      <c r="JG31" s="456"/>
      <c r="JI31" s="447">
        <f t="shared" ca="1" si="20"/>
        <v>12</v>
      </c>
      <c r="JJ31" s="448" t="str">
        <f ca="1">GrpD!$B$8</f>
        <v>Netherlands</v>
      </c>
      <c r="JK31" s="449">
        <f t="shared" ca="1" si="320"/>
        <v>11</v>
      </c>
      <c r="JL31" s="448" t="str">
        <f ca="1">GrpD!$D$8</f>
        <v>Austria</v>
      </c>
      <c r="JM31" s="452"/>
      <c r="JN31" s="452"/>
      <c r="JO31" s="455"/>
      <c r="JP31" s="449" t="str">
        <f t="shared" ca="1" si="321"/>
        <v/>
      </c>
      <c r="JQ31" s="449" t="str">
        <f ca="1">IF((JP31&lt;&gt;""),IF(OR($F31&lt;&gt;$G31,PrSettings!$M$4="●"),(($F31-$G31)=(JM31-JN31))*1,0),"")</f>
        <v/>
      </c>
      <c r="JR31" s="449" t="str">
        <f t="shared" ca="1" si="322"/>
        <v/>
      </c>
      <c r="JS31" s="449" t="str">
        <f ca="1">IF(JP31&lt;&gt;"",IF(ABS($F31-$G31)&gt;=PrSettings!$M$7,(ABS($F31-$G31-JM31+JN31)&lt;=1)*1,IF(AND(JP31,$F31=$G31,$F31&gt;=PrSettings!$M$6),(ABS(JM31-$F31)&lt;=1)*1,IF(AND(ABS($F31-$G31-JM31+JN31)&lt;=1,$F31+$G31&gt;=PrSettings!$M$8),(ABS(JM31-$F31)&lt;=1)*(ABS(JN31-$G31)&lt;=1)*1,""))),"")</f>
        <v/>
      </c>
      <c r="JT31" s="456"/>
      <c r="JV31" s="447">
        <f t="shared" ca="1" si="21"/>
        <v>12</v>
      </c>
      <c r="JW31" s="448" t="str">
        <f ca="1">GrpD!$B$8</f>
        <v>Netherlands</v>
      </c>
      <c r="JX31" s="449">
        <f t="shared" ca="1" si="323"/>
        <v>11</v>
      </c>
      <c r="JY31" s="448" t="str">
        <f ca="1">GrpD!$D$8</f>
        <v>Austria</v>
      </c>
      <c r="JZ31" s="452"/>
      <c r="KA31" s="452"/>
      <c r="KB31" s="455"/>
      <c r="KC31" s="449" t="str">
        <f t="shared" ca="1" si="324"/>
        <v/>
      </c>
      <c r="KD31" s="449" t="str">
        <f ca="1">IF((KC31&lt;&gt;""),IF(OR($F31&lt;&gt;$G31,PrSettings!$M$4="●"),(($F31-$G31)=(JZ31-KA31))*1,0),"")</f>
        <v/>
      </c>
      <c r="KE31" s="449" t="str">
        <f t="shared" ca="1" si="325"/>
        <v/>
      </c>
      <c r="KF31" s="449" t="str">
        <f ca="1">IF(KC31&lt;&gt;"",IF(ABS($F31-$G31)&gt;=PrSettings!$M$7,(ABS($F31-$G31-JZ31+KA31)&lt;=1)*1,IF(AND(KC31,$F31=$G31,$F31&gt;=PrSettings!$M$6),(ABS(JZ31-$F31)&lt;=1)*1,IF(AND(ABS($F31-$G31-JZ31+KA31)&lt;=1,$F31+$G31&gt;=PrSettings!$M$8),(ABS(JZ31-$F31)&lt;=1)*(ABS(KA31-$G31)&lt;=1)*1,""))),"")</f>
        <v/>
      </c>
      <c r="KG31" s="456"/>
      <c r="KI31" s="447">
        <f t="shared" ca="1" si="22"/>
        <v>12</v>
      </c>
      <c r="KJ31" s="448" t="str">
        <f ca="1">GrpD!$B$8</f>
        <v>Netherlands</v>
      </c>
      <c r="KK31" s="449">
        <f t="shared" ca="1" si="326"/>
        <v>11</v>
      </c>
      <c r="KL31" s="448" t="str">
        <f ca="1">GrpD!$D$8</f>
        <v>Austria</v>
      </c>
      <c r="KM31" s="452"/>
      <c r="KN31" s="452"/>
      <c r="KO31" s="455"/>
      <c r="KP31" s="449" t="str">
        <f t="shared" ca="1" si="327"/>
        <v/>
      </c>
      <c r="KQ31" s="449" t="str">
        <f ca="1">IF((KP31&lt;&gt;""),IF(OR($F31&lt;&gt;$G31,PrSettings!$M$4="●"),(($F31-$G31)=(KM31-KN31))*1,0),"")</f>
        <v/>
      </c>
      <c r="KR31" s="449" t="str">
        <f t="shared" ca="1" si="328"/>
        <v/>
      </c>
      <c r="KS31" s="449" t="str">
        <f ca="1">IF(KP31&lt;&gt;"",IF(ABS($F31-$G31)&gt;=PrSettings!$M$7,(ABS($F31-$G31-KM31+KN31)&lt;=1)*1,IF(AND(KP31,$F31=$G31,$F31&gt;=PrSettings!$M$6),(ABS(KM31-$F31)&lt;=1)*1,IF(AND(ABS($F31-$G31-KM31+KN31)&lt;=1,$F31+$G31&gt;=PrSettings!$M$8),(ABS(KM31-$F31)&lt;=1)*(ABS(KN31-$G31)&lt;=1)*1,""))),"")</f>
        <v/>
      </c>
      <c r="KT31" s="456"/>
      <c r="KV31" s="447">
        <f t="shared" ca="1" si="23"/>
        <v>12</v>
      </c>
      <c r="KW31" s="448" t="str">
        <f ca="1">GrpD!$B$8</f>
        <v>Netherlands</v>
      </c>
      <c r="KX31" s="449">
        <f t="shared" ca="1" si="329"/>
        <v>11</v>
      </c>
      <c r="KY31" s="448" t="str">
        <f ca="1">GrpD!$D$8</f>
        <v>Austria</v>
      </c>
      <c r="KZ31" s="452"/>
      <c r="LA31" s="452"/>
      <c r="LB31" s="455"/>
      <c r="LC31" s="449" t="str">
        <f t="shared" ca="1" si="330"/>
        <v/>
      </c>
      <c r="LD31" s="449" t="str">
        <f ca="1">IF((LC31&lt;&gt;""),IF(OR($F31&lt;&gt;$G31,PrSettings!$M$4="●"),(($F31-$G31)=(KZ31-LA31))*1,0),"")</f>
        <v/>
      </c>
      <c r="LE31" s="449" t="str">
        <f t="shared" ca="1" si="331"/>
        <v/>
      </c>
      <c r="LF31" s="449" t="str">
        <f ca="1">IF(LC31&lt;&gt;"",IF(ABS($F31-$G31)&gt;=PrSettings!$M$7,(ABS($F31-$G31-KZ31+LA31)&lt;=1)*1,IF(AND(LC31,$F31=$G31,$F31&gt;=PrSettings!$M$6),(ABS(KZ31-$F31)&lt;=1)*1,IF(AND(ABS($F31-$G31-KZ31+LA31)&lt;=1,$F31+$G31&gt;=PrSettings!$M$8),(ABS(KZ31-$F31)&lt;=1)*(ABS(LA31-$G31)&lt;=1)*1,""))),"")</f>
        <v/>
      </c>
      <c r="LG31" s="456"/>
      <c r="LI31" s="447">
        <f t="shared" ca="1" si="24"/>
        <v>12</v>
      </c>
      <c r="LJ31" s="448" t="str">
        <f ca="1">GrpD!$B$8</f>
        <v>Netherlands</v>
      </c>
      <c r="LK31" s="449">
        <f t="shared" ca="1" si="332"/>
        <v>11</v>
      </c>
      <c r="LL31" s="448" t="str">
        <f ca="1">GrpD!$D$8</f>
        <v>Austria</v>
      </c>
      <c r="LM31" s="452"/>
      <c r="LN31" s="452"/>
      <c r="LO31" s="455"/>
      <c r="LP31" s="449" t="str">
        <f t="shared" ca="1" si="333"/>
        <v/>
      </c>
      <c r="LQ31" s="449" t="str">
        <f ca="1">IF((LP31&lt;&gt;""),IF(OR($F31&lt;&gt;$G31,PrSettings!$M$4="●"),(($F31-$G31)=(LM31-LN31))*1,0),"")</f>
        <v/>
      </c>
      <c r="LR31" s="449" t="str">
        <f t="shared" ca="1" si="334"/>
        <v/>
      </c>
      <c r="LS31" s="449" t="str">
        <f ca="1">IF(LP31&lt;&gt;"",IF(ABS($F31-$G31)&gt;=PrSettings!$M$7,(ABS($F31-$G31-LM31+LN31)&lt;=1)*1,IF(AND(LP31,$F31=$G31,$F31&gt;=PrSettings!$M$6),(ABS(LM31-$F31)&lt;=1)*1,IF(AND(ABS($F31-$G31-LM31+LN31)&lt;=1,$F31+$G31&gt;=PrSettings!$M$8),(ABS(LM31-$F31)&lt;=1)*(ABS(LN31-$G31)&lt;=1)*1,""))),"")</f>
        <v/>
      </c>
      <c r="LT31" s="456"/>
      <c r="LV31" s="447">
        <f t="shared" ca="1" si="25"/>
        <v>12</v>
      </c>
      <c r="LW31" s="448" t="str">
        <f ca="1">GrpD!$B$8</f>
        <v>Netherlands</v>
      </c>
      <c r="LX31" s="449">
        <f t="shared" ca="1" si="335"/>
        <v>11</v>
      </c>
      <c r="LY31" s="448" t="str">
        <f ca="1">GrpD!$D$8</f>
        <v>Austria</v>
      </c>
      <c r="LZ31" s="452"/>
      <c r="MA31" s="452"/>
      <c r="MB31" s="455"/>
      <c r="MC31" s="449" t="str">
        <f t="shared" ca="1" si="336"/>
        <v/>
      </c>
      <c r="MD31" s="449" t="str">
        <f ca="1">IF((MC31&lt;&gt;""),IF(OR($F31&lt;&gt;$G31,PrSettings!$M$4="●"),(($F31-$G31)=(LZ31-MA31))*1,0),"")</f>
        <v/>
      </c>
      <c r="ME31" s="449" t="str">
        <f t="shared" ca="1" si="337"/>
        <v/>
      </c>
      <c r="MF31" s="449" t="str">
        <f ca="1">IF(MC31&lt;&gt;"",IF(ABS($F31-$G31)&gt;=PrSettings!$M$7,(ABS($F31-$G31-LZ31+MA31)&lt;=1)*1,IF(AND(MC31,$F31=$G31,$F31&gt;=PrSettings!$M$6),(ABS(LZ31-$F31)&lt;=1)*1,IF(AND(ABS($F31-$G31-LZ31+MA31)&lt;=1,$F31+$G31&gt;=PrSettings!$M$8),(ABS(LZ31-$F31)&lt;=1)*(ABS(MA31-$G31)&lt;=1)*1,""))),"")</f>
        <v/>
      </c>
      <c r="MG31" s="456"/>
    </row>
    <row r="32" spans="2:345" x14ac:dyDescent="0.25">
      <c r="B32" s="447">
        <f ca="1">INDEX(Groups!$C$7:$C$35,MATCH(C32,Groups!$D$7:$D$35,0))</f>
        <v>2</v>
      </c>
      <c r="C32" s="448" t="str">
        <f ca="1">GrpD!$B$9</f>
        <v>France</v>
      </c>
      <c r="D32" s="449">
        <f ca="1">INDEX(Groups!$C$7:$C$35,MATCH(E32,Groups!$D$7:$D$35,0))</f>
        <v>26</v>
      </c>
      <c r="E32" s="448" t="str">
        <f ca="1">GrpD!$D$9</f>
        <v>Poland</v>
      </c>
      <c r="F32" s="450" t="str">
        <f ca="1">GrpD!$E$9</f>
        <v/>
      </c>
      <c r="G32" s="451" t="str">
        <f ca="1">GrpD!$G$9</f>
        <v/>
      </c>
      <c r="I32" s="447">
        <f t="shared" ca="1" si="0"/>
        <v>2</v>
      </c>
      <c r="J32" s="448" t="str">
        <f ca="1">GrpD!$B$9</f>
        <v>France</v>
      </c>
      <c r="K32" s="449">
        <f t="shared" ca="1" si="260"/>
        <v>26</v>
      </c>
      <c r="L32" s="448" t="str">
        <f ca="1">GrpD!$D$9</f>
        <v>Poland</v>
      </c>
      <c r="M32" s="452"/>
      <c r="N32" s="452"/>
      <c r="O32" s="457"/>
      <c r="P32" s="449" t="str">
        <f t="shared" ca="1" si="261"/>
        <v/>
      </c>
      <c r="Q32" s="449" t="str">
        <f ca="1">IF((P32&lt;&gt;""),IF(OR($F32&lt;&gt;$G32,PrSettings!$M$4="●"),(($F32-$G32)=(M32-N32))*1,0),"")</f>
        <v/>
      </c>
      <c r="R32" s="449" t="str">
        <f t="shared" ca="1" si="262"/>
        <v/>
      </c>
      <c r="S32" s="449" t="str">
        <f ca="1">IF(P32&lt;&gt;"",IF(ABS($F32-$G32)&gt;=PrSettings!$M$7,(ABS($F32-$G32-M32+N32)&lt;=1)*1,IF(AND(P32,$F32=$G32,$F32&gt;=PrSettings!$M$6),(ABS(M32-$F32)&lt;=1)*1,IF(AND(ABS($F32-$G32-M32+N32)&lt;=1,$F32+$G32&gt;=PrSettings!$M$8),(ABS(M32-$F32)&lt;=1)*(ABS(N32-$G32)&lt;=1)*1,""))),"")</f>
        <v/>
      </c>
      <c r="T32" s="458"/>
      <c r="V32" s="447">
        <f t="shared" ca="1" si="1"/>
        <v>2</v>
      </c>
      <c r="W32" s="448" t="str">
        <f ca="1">GrpD!$B$9</f>
        <v>France</v>
      </c>
      <c r="X32" s="449">
        <f t="shared" ca="1" si="263"/>
        <v>26</v>
      </c>
      <c r="Y32" s="448" t="str">
        <f ca="1">GrpD!$D$9</f>
        <v>Poland</v>
      </c>
      <c r="Z32" s="452"/>
      <c r="AA32" s="452"/>
      <c r="AB32" s="457"/>
      <c r="AC32" s="449" t="str">
        <f t="shared" ca="1" si="264"/>
        <v/>
      </c>
      <c r="AD32" s="449" t="str">
        <f ca="1">IF((AC32&lt;&gt;""),IF(OR($F32&lt;&gt;$G32,PrSettings!$M$4="●"),(($F32-$G32)=(Z32-AA32))*1,0),"")</f>
        <v/>
      </c>
      <c r="AE32" s="449" t="str">
        <f t="shared" ca="1" si="265"/>
        <v/>
      </c>
      <c r="AF32" s="449" t="str">
        <f ca="1">IF(AC32&lt;&gt;"",IF(ABS($F32-$G32)&gt;=PrSettings!$M$7,(ABS($F32-$G32-Z32+AA32)&lt;=1)*1,IF(AND(AC32,$F32=$G32,$F32&gt;=PrSettings!$M$6),(ABS(Z32-$F32)&lt;=1)*1,IF(AND(ABS($F32-$G32-Z32+AA32)&lt;=1,$F32+$G32&gt;=PrSettings!$M$8),(ABS(Z32-$F32)&lt;=1)*(ABS(AA32-$G32)&lt;=1)*1,""))),"")</f>
        <v/>
      </c>
      <c r="AG32" s="458"/>
      <c r="AI32" s="447">
        <f t="shared" ca="1" si="2"/>
        <v>2</v>
      </c>
      <c r="AJ32" s="448" t="str">
        <f ca="1">GrpD!$B$9</f>
        <v>France</v>
      </c>
      <c r="AK32" s="449">
        <f t="shared" ca="1" si="266"/>
        <v>26</v>
      </c>
      <c r="AL32" s="448" t="str">
        <f ca="1">GrpD!$D$9</f>
        <v>Poland</v>
      </c>
      <c r="AM32" s="452"/>
      <c r="AN32" s="452"/>
      <c r="AO32" s="457"/>
      <c r="AP32" s="449" t="str">
        <f t="shared" ca="1" si="267"/>
        <v/>
      </c>
      <c r="AQ32" s="449" t="str">
        <f ca="1">IF((AP32&lt;&gt;""),IF(OR($F32&lt;&gt;$G32,PrSettings!$M$4="●"),(($F32-$G32)=(AM32-AN32))*1,0),"")</f>
        <v/>
      </c>
      <c r="AR32" s="449" t="str">
        <f t="shared" ca="1" si="268"/>
        <v/>
      </c>
      <c r="AS32" s="449" t="str">
        <f ca="1">IF(AP32&lt;&gt;"",IF(ABS($F32-$G32)&gt;=PrSettings!$M$7,(ABS($F32-$G32-AM32+AN32)&lt;=1)*1,IF(AND(AP32,$F32=$G32,$F32&gt;=PrSettings!$M$6),(ABS(AM32-$F32)&lt;=1)*1,IF(AND(ABS($F32-$G32-AM32+AN32)&lt;=1,$F32+$G32&gt;=PrSettings!$M$8),(ABS(AM32-$F32)&lt;=1)*(ABS(AN32-$G32)&lt;=1)*1,""))),"")</f>
        <v/>
      </c>
      <c r="AT32" s="458"/>
      <c r="AV32" s="447">
        <f t="shared" ca="1" si="3"/>
        <v>2</v>
      </c>
      <c r="AW32" s="448" t="str">
        <f ca="1">GrpD!$B$9</f>
        <v>France</v>
      </c>
      <c r="AX32" s="449">
        <f t="shared" ca="1" si="269"/>
        <v>26</v>
      </c>
      <c r="AY32" s="448" t="str">
        <f ca="1">GrpD!$D$9</f>
        <v>Poland</v>
      </c>
      <c r="AZ32" s="452"/>
      <c r="BA32" s="452"/>
      <c r="BB32" s="457"/>
      <c r="BC32" s="449" t="str">
        <f t="shared" ca="1" si="270"/>
        <v/>
      </c>
      <c r="BD32" s="449" t="str">
        <f ca="1">IF((BC32&lt;&gt;""),IF(OR($F32&lt;&gt;$G32,PrSettings!$M$4="●"),(($F32-$G32)=(AZ32-BA32))*1,0),"")</f>
        <v/>
      </c>
      <c r="BE32" s="449" t="str">
        <f t="shared" ca="1" si="271"/>
        <v/>
      </c>
      <c r="BF32" s="449" t="str">
        <f ca="1">IF(BC32&lt;&gt;"",IF(ABS($F32-$G32)&gt;=PrSettings!$M$7,(ABS($F32-$G32-AZ32+BA32)&lt;=1)*1,IF(AND(BC32,$F32=$G32,$F32&gt;=PrSettings!$M$6),(ABS(AZ32-$F32)&lt;=1)*1,IF(AND(ABS($F32-$G32-AZ32+BA32)&lt;=1,$F32+$G32&gt;=PrSettings!$M$8),(ABS(AZ32-$F32)&lt;=1)*(ABS(BA32-$G32)&lt;=1)*1,""))),"")</f>
        <v/>
      </c>
      <c r="BG32" s="458"/>
      <c r="BI32" s="447">
        <f t="shared" ca="1" si="4"/>
        <v>2</v>
      </c>
      <c r="BJ32" s="448" t="str">
        <f ca="1">GrpD!$B$9</f>
        <v>France</v>
      </c>
      <c r="BK32" s="449">
        <f t="shared" ca="1" si="272"/>
        <v>26</v>
      </c>
      <c r="BL32" s="448" t="str">
        <f ca="1">GrpD!$D$9</f>
        <v>Poland</v>
      </c>
      <c r="BM32" s="452"/>
      <c r="BN32" s="452"/>
      <c r="BO32" s="457"/>
      <c r="BP32" s="449" t="str">
        <f t="shared" ca="1" si="273"/>
        <v/>
      </c>
      <c r="BQ32" s="449" t="str">
        <f ca="1">IF((BP32&lt;&gt;""),IF(OR($F32&lt;&gt;$G32,PrSettings!$M$4="●"),(($F32-$G32)=(BM32-BN32))*1,0),"")</f>
        <v/>
      </c>
      <c r="BR32" s="449" t="str">
        <f t="shared" ca="1" si="274"/>
        <v/>
      </c>
      <c r="BS32" s="449" t="str">
        <f ca="1">IF(BP32&lt;&gt;"",IF(ABS($F32-$G32)&gt;=PrSettings!$M$7,(ABS($F32-$G32-BM32+BN32)&lt;=1)*1,IF(AND(BP32,$F32=$G32,$F32&gt;=PrSettings!$M$6),(ABS(BM32-$F32)&lt;=1)*1,IF(AND(ABS($F32-$G32-BM32+BN32)&lt;=1,$F32+$G32&gt;=PrSettings!$M$8),(ABS(BM32-$F32)&lt;=1)*(ABS(BN32-$G32)&lt;=1)*1,""))),"")</f>
        <v/>
      </c>
      <c r="BT32" s="458"/>
      <c r="BV32" s="447">
        <f t="shared" ca="1" si="5"/>
        <v>2</v>
      </c>
      <c r="BW32" s="448" t="str">
        <f ca="1">GrpD!$B$9</f>
        <v>France</v>
      </c>
      <c r="BX32" s="449">
        <f t="shared" ca="1" si="275"/>
        <v>26</v>
      </c>
      <c r="BY32" s="448" t="str">
        <f ca="1">GrpD!$D$9</f>
        <v>Poland</v>
      </c>
      <c r="BZ32" s="452"/>
      <c r="CA32" s="452"/>
      <c r="CB32" s="457"/>
      <c r="CC32" s="449" t="str">
        <f t="shared" ca="1" si="276"/>
        <v/>
      </c>
      <c r="CD32" s="449" t="str">
        <f ca="1">IF((CC32&lt;&gt;""),IF(OR($F32&lt;&gt;$G32,PrSettings!$M$4="●"),(($F32-$G32)=(BZ32-CA32))*1,0),"")</f>
        <v/>
      </c>
      <c r="CE32" s="449" t="str">
        <f t="shared" ca="1" si="277"/>
        <v/>
      </c>
      <c r="CF32" s="449" t="str">
        <f ca="1">IF(CC32&lt;&gt;"",IF(ABS($F32-$G32)&gt;=PrSettings!$M$7,(ABS($F32-$G32-BZ32+CA32)&lt;=1)*1,IF(AND(CC32,$F32=$G32,$F32&gt;=PrSettings!$M$6),(ABS(BZ32-$F32)&lt;=1)*1,IF(AND(ABS($F32-$G32-BZ32+CA32)&lt;=1,$F32+$G32&gt;=PrSettings!$M$8),(ABS(BZ32-$F32)&lt;=1)*(ABS(CA32-$G32)&lt;=1)*1,""))),"")</f>
        <v/>
      </c>
      <c r="CG32" s="458"/>
      <c r="CI32" s="447">
        <f t="shared" ca="1" si="6"/>
        <v>2</v>
      </c>
      <c r="CJ32" s="448" t="str">
        <f ca="1">GrpD!$B$9</f>
        <v>France</v>
      </c>
      <c r="CK32" s="449">
        <f t="shared" ca="1" si="278"/>
        <v>26</v>
      </c>
      <c r="CL32" s="448" t="str">
        <f ca="1">GrpD!$D$9</f>
        <v>Poland</v>
      </c>
      <c r="CM32" s="452"/>
      <c r="CN32" s="452"/>
      <c r="CO32" s="457"/>
      <c r="CP32" s="449" t="str">
        <f t="shared" ca="1" si="279"/>
        <v/>
      </c>
      <c r="CQ32" s="449" t="str">
        <f ca="1">IF((CP32&lt;&gt;""),IF(OR($F32&lt;&gt;$G32,PrSettings!$M$4="●"),(($F32-$G32)=(CM32-CN32))*1,0),"")</f>
        <v/>
      </c>
      <c r="CR32" s="449" t="str">
        <f t="shared" ca="1" si="280"/>
        <v/>
      </c>
      <c r="CS32" s="449" t="str">
        <f ca="1">IF(CP32&lt;&gt;"",IF(ABS($F32-$G32)&gt;=PrSettings!$M$7,(ABS($F32-$G32-CM32+CN32)&lt;=1)*1,IF(AND(CP32,$F32=$G32,$F32&gt;=PrSettings!$M$6),(ABS(CM32-$F32)&lt;=1)*1,IF(AND(ABS($F32-$G32-CM32+CN32)&lt;=1,$F32+$G32&gt;=PrSettings!$M$8),(ABS(CM32-$F32)&lt;=1)*(ABS(CN32-$G32)&lt;=1)*1,""))),"")</f>
        <v/>
      </c>
      <c r="CT32" s="458"/>
      <c r="CV32" s="447">
        <f t="shared" ca="1" si="7"/>
        <v>2</v>
      </c>
      <c r="CW32" s="448" t="str">
        <f ca="1">GrpD!$B$9</f>
        <v>France</v>
      </c>
      <c r="CX32" s="449">
        <f t="shared" ca="1" si="281"/>
        <v>26</v>
      </c>
      <c r="CY32" s="448" t="str">
        <f ca="1">GrpD!$D$9</f>
        <v>Poland</v>
      </c>
      <c r="CZ32" s="452"/>
      <c r="DA32" s="452"/>
      <c r="DB32" s="457"/>
      <c r="DC32" s="449" t="str">
        <f t="shared" ca="1" si="282"/>
        <v/>
      </c>
      <c r="DD32" s="449" t="str">
        <f ca="1">IF((DC32&lt;&gt;""),IF(OR($F32&lt;&gt;$G32,PrSettings!$M$4="●"),(($F32-$G32)=(CZ32-DA32))*1,0),"")</f>
        <v/>
      </c>
      <c r="DE32" s="449" t="str">
        <f t="shared" ca="1" si="283"/>
        <v/>
      </c>
      <c r="DF32" s="449" t="str">
        <f ca="1">IF(DC32&lt;&gt;"",IF(ABS($F32-$G32)&gt;=PrSettings!$M$7,(ABS($F32-$G32-CZ32+DA32)&lt;=1)*1,IF(AND(DC32,$F32=$G32,$F32&gt;=PrSettings!$M$6),(ABS(CZ32-$F32)&lt;=1)*1,IF(AND(ABS($F32-$G32-CZ32+DA32)&lt;=1,$F32+$G32&gt;=PrSettings!$M$8),(ABS(CZ32-$F32)&lt;=1)*(ABS(DA32-$G32)&lt;=1)*1,""))),"")</f>
        <v/>
      </c>
      <c r="DG32" s="458"/>
      <c r="DI32" s="447">
        <f t="shared" ca="1" si="8"/>
        <v>2</v>
      </c>
      <c r="DJ32" s="448" t="str">
        <f ca="1">GrpD!$B$9</f>
        <v>France</v>
      </c>
      <c r="DK32" s="449">
        <f t="shared" ca="1" si="284"/>
        <v>26</v>
      </c>
      <c r="DL32" s="448" t="str">
        <f ca="1">GrpD!$D$9</f>
        <v>Poland</v>
      </c>
      <c r="DM32" s="452"/>
      <c r="DN32" s="452"/>
      <c r="DO32" s="457"/>
      <c r="DP32" s="449" t="str">
        <f t="shared" ca="1" si="285"/>
        <v/>
      </c>
      <c r="DQ32" s="449" t="str">
        <f ca="1">IF((DP32&lt;&gt;""),IF(OR($F32&lt;&gt;$G32,PrSettings!$M$4="●"),(($F32-$G32)=(DM32-DN32))*1,0),"")</f>
        <v/>
      </c>
      <c r="DR32" s="449" t="str">
        <f t="shared" ca="1" si="286"/>
        <v/>
      </c>
      <c r="DS32" s="449" t="str">
        <f ca="1">IF(DP32&lt;&gt;"",IF(ABS($F32-$G32)&gt;=PrSettings!$M$7,(ABS($F32-$G32-DM32+DN32)&lt;=1)*1,IF(AND(DP32,$F32=$G32,$F32&gt;=PrSettings!$M$6),(ABS(DM32-$F32)&lt;=1)*1,IF(AND(ABS($F32-$G32-DM32+DN32)&lt;=1,$F32+$G32&gt;=PrSettings!$M$8),(ABS(DM32-$F32)&lt;=1)*(ABS(DN32-$G32)&lt;=1)*1,""))),"")</f>
        <v/>
      </c>
      <c r="DT32" s="458"/>
      <c r="DV32" s="447">
        <f t="shared" ca="1" si="9"/>
        <v>2</v>
      </c>
      <c r="DW32" s="448" t="str">
        <f ca="1">GrpD!$B$9</f>
        <v>France</v>
      </c>
      <c r="DX32" s="449">
        <f t="shared" ca="1" si="287"/>
        <v>26</v>
      </c>
      <c r="DY32" s="448" t="str">
        <f ca="1">GrpD!$D$9</f>
        <v>Poland</v>
      </c>
      <c r="DZ32" s="452"/>
      <c r="EA32" s="452"/>
      <c r="EB32" s="457"/>
      <c r="EC32" s="449" t="str">
        <f t="shared" ca="1" si="288"/>
        <v/>
      </c>
      <c r="ED32" s="449" t="str">
        <f ca="1">IF((EC32&lt;&gt;""),IF(OR($F32&lt;&gt;$G32,PrSettings!$M$4="●"),(($F32-$G32)=(DZ32-EA32))*1,0),"")</f>
        <v/>
      </c>
      <c r="EE32" s="449" t="str">
        <f t="shared" ca="1" si="289"/>
        <v/>
      </c>
      <c r="EF32" s="449" t="str">
        <f ca="1">IF(EC32&lt;&gt;"",IF(ABS($F32-$G32)&gt;=PrSettings!$M$7,(ABS($F32-$G32-DZ32+EA32)&lt;=1)*1,IF(AND(EC32,$F32=$G32,$F32&gt;=PrSettings!$M$6),(ABS(DZ32-$F32)&lt;=1)*1,IF(AND(ABS($F32-$G32-DZ32+EA32)&lt;=1,$F32+$G32&gt;=PrSettings!$M$8),(ABS(DZ32-$F32)&lt;=1)*(ABS(EA32-$G32)&lt;=1)*1,""))),"")</f>
        <v/>
      </c>
      <c r="EG32" s="458"/>
      <c r="EI32" s="447">
        <f t="shared" ca="1" si="10"/>
        <v>2</v>
      </c>
      <c r="EJ32" s="448" t="str">
        <f ca="1">GrpD!$B$9</f>
        <v>France</v>
      </c>
      <c r="EK32" s="449">
        <f t="shared" ca="1" si="290"/>
        <v>26</v>
      </c>
      <c r="EL32" s="448" t="str">
        <f ca="1">GrpD!$D$9</f>
        <v>Poland</v>
      </c>
      <c r="EM32" s="452"/>
      <c r="EN32" s="452"/>
      <c r="EO32" s="457"/>
      <c r="EP32" s="449" t="str">
        <f t="shared" ca="1" si="291"/>
        <v/>
      </c>
      <c r="EQ32" s="449" t="str">
        <f ca="1">IF((EP32&lt;&gt;""),IF(OR($F32&lt;&gt;$G32,PrSettings!$M$4="●"),(($F32-$G32)=(EM32-EN32))*1,0),"")</f>
        <v/>
      </c>
      <c r="ER32" s="449" t="str">
        <f t="shared" ca="1" si="292"/>
        <v/>
      </c>
      <c r="ES32" s="449" t="str">
        <f ca="1">IF(EP32&lt;&gt;"",IF(ABS($F32-$G32)&gt;=PrSettings!$M$7,(ABS($F32-$G32-EM32+EN32)&lt;=1)*1,IF(AND(EP32,$F32=$G32,$F32&gt;=PrSettings!$M$6),(ABS(EM32-$F32)&lt;=1)*1,IF(AND(ABS($F32-$G32-EM32+EN32)&lt;=1,$F32+$G32&gt;=PrSettings!$M$8),(ABS(EM32-$F32)&lt;=1)*(ABS(EN32-$G32)&lt;=1)*1,""))),"")</f>
        <v/>
      </c>
      <c r="ET32" s="458"/>
      <c r="EV32" s="447">
        <f t="shared" ca="1" si="11"/>
        <v>2</v>
      </c>
      <c r="EW32" s="448" t="str">
        <f ca="1">GrpD!$B$9</f>
        <v>France</v>
      </c>
      <c r="EX32" s="449">
        <f t="shared" ca="1" si="293"/>
        <v>26</v>
      </c>
      <c r="EY32" s="448" t="str">
        <f ca="1">GrpD!$D$9</f>
        <v>Poland</v>
      </c>
      <c r="EZ32" s="452"/>
      <c r="FA32" s="452"/>
      <c r="FB32" s="457"/>
      <c r="FC32" s="449" t="str">
        <f t="shared" ca="1" si="294"/>
        <v/>
      </c>
      <c r="FD32" s="449" t="str">
        <f ca="1">IF((FC32&lt;&gt;""),IF(OR($F32&lt;&gt;$G32,PrSettings!$M$4="●"),(($F32-$G32)=(EZ32-FA32))*1,0),"")</f>
        <v/>
      </c>
      <c r="FE32" s="449" t="str">
        <f t="shared" ca="1" si="295"/>
        <v/>
      </c>
      <c r="FF32" s="449" t="str">
        <f ca="1">IF(FC32&lt;&gt;"",IF(ABS($F32-$G32)&gt;=PrSettings!$M$7,(ABS($F32-$G32-EZ32+FA32)&lt;=1)*1,IF(AND(FC32,$F32=$G32,$F32&gt;=PrSettings!$M$6),(ABS(EZ32-$F32)&lt;=1)*1,IF(AND(ABS($F32-$G32-EZ32+FA32)&lt;=1,$F32+$G32&gt;=PrSettings!$M$8),(ABS(EZ32-$F32)&lt;=1)*(ABS(FA32-$G32)&lt;=1)*1,""))),"")</f>
        <v/>
      </c>
      <c r="FG32" s="458"/>
      <c r="FI32" s="447">
        <f t="shared" ca="1" si="12"/>
        <v>2</v>
      </c>
      <c r="FJ32" s="448" t="str">
        <f ca="1">GrpD!$B$9</f>
        <v>France</v>
      </c>
      <c r="FK32" s="449">
        <f t="shared" ca="1" si="296"/>
        <v>26</v>
      </c>
      <c r="FL32" s="448" t="str">
        <f ca="1">GrpD!$D$9</f>
        <v>Poland</v>
      </c>
      <c r="FM32" s="452"/>
      <c r="FN32" s="452"/>
      <c r="FO32" s="457"/>
      <c r="FP32" s="449" t="str">
        <f t="shared" ca="1" si="297"/>
        <v/>
      </c>
      <c r="FQ32" s="449" t="str">
        <f ca="1">IF((FP32&lt;&gt;""),IF(OR($F32&lt;&gt;$G32,PrSettings!$M$4="●"),(($F32-$G32)=(FM32-FN32))*1,0),"")</f>
        <v/>
      </c>
      <c r="FR32" s="449" t="str">
        <f t="shared" ca="1" si="298"/>
        <v/>
      </c>
      <c r="FS32" s="449" t="str">
        <f ca="1">IF(FP32&lt;&gt;"",IF(ABS($F32-$G32)&gt;=PrSettings!$M$7,(ABS($F32-$G32-FM32+FN32)&lt;=1)*1,IF(AND(FP32,$F32=$G32,$F32&gt;=PrSettings!$M$6),(ABS(FM32-$F32)&lt;=1)*1,IF(AND(ABS($F32-$G32-FM32+FN32)&lt;=1,$F32+$G32&gt;=PrSettings!$M$8),(ABS(FM32-$F32)&lt;=1)*(ABS(FN32-$G32)&lt;=1)*1,""))),"")</f>
        <v/>
      </c>
      <c r="FT32" s="458"/>
      <c r="FV32" s="447">
        <f t="shared" ca="1" si="13"/>
        <v>2</v>
      </c>
      <c r="FW32" s="448" t="str">
        <f ca="1">GrpD!$B$9</f>
        <v>France</v>
      </c>
      <c r="FX32" s="449">
        <f t="shared" ca="1" si="299"/>
        <v>26</v>
      </c>
      <c r="FY32" s="448" t="str">
        <f ca="1">GrpD!$D$9</f>
        <v>Poland</v>
      </c>
      <c r="FZ32" s="452"/>
      <c r="GA32" s="452"/>
      <c r="GB32" s="457"/>
      <c r="GC32" s="449" t="str">
        <f t="shared" ca="1" si="300"/>
        <v/>
      </c>
      <c r="GD32" s="449" t="str">
        <f ca="1">IF((GC32&lt;&gt;""),IF(OR($F32&lt;&gt;$G32,PrSettings!$M$4="●"),(($F32-$G32)=(FZ32-GA32))*1,0),"")</f>
        <v/>
      </c>
      <c r="GE32" s="449" t="str">
        <f t="shared" ca="1" si="301"/>
        <v/>
      </c>
      <c r="GF32" s="449" t="str">
        <f ca="1">IF(GC32&lt;&gt;"",IF(ABS($F32-$G32)&gt;=PrSettings!$M$7,(ABS($F32-$G32-FZ32+GA32)&lt;=1)*1,IF(AND(GC32,$F32=$G32,$F32&gt;=PrSettings!$M$6),(ABS(FZ32-$F32)&lt;=1)*1,IF(AND(ABS($F32-$G32-FZ32+GA32)&lt;=1,$F32+$G32&gt;=PrSettings!$M$8),(ABS(FZ32-$F32)&lt;=1)*(ABS(GA32-$G32)&lt;=1)*1,""))),"")</f>
        <v/>
      </c>
      <c r="GG32" s="458"/>
      <c r="GI32" s="447">
        <f t="shared" ca="1" si="14"/>
        <v>2</v>
      </c>
      <c r="GJ32" s="448" t="str">
        <f ca="1">GrpD!$B$9</f>
        <v>France</v>
      </c>
      <c r="GK32" s="449">
        <f t="shared" ca="1" si="302"/>
        <v>26</v>
      </c>
      <c r="GL32" s="448" t="str">
        <f ca="1">GrpD!$D$9</f>
        <v>Poland</v>
      </c>
      <c r="GM32" s="452"/>
      <c r="GN32" s="452"/>
      <c r="GO32" s="457"/>
      <c r="GP32" s="449" t="str">
        <f t="shared" ca="1" si="303"/>
        <v/>
      </c>
      <c r="GQ32" s="449" t="str">
        <f ca="1">IF((GP32&lt;&gt;""),IF(OR($F32&lt;&gt;$G32,PrSettings!$M$4="●"),(($F32-$G32)=(GM32-GN32))*1,0),"")</f>
        <v/>
      </c>
      <c r="GR32" s="449" t="str">
        <f t="shared" ca="1" si="304"/>
        <v/>
      </c>
      <c r="GS32" s="449" t="str">
        <f ca="1">IF(GP32&lt;&gt;"",IF(ABS($F32-$G32)&gt;=PrSettings!$M$7,(ABS($F32-$G32-GM32+GN32)&lt;=1)*1,IF(AND(GP32,$F32=$G32,$F32&gt;=PrSettings!$M$6),(ABS(GM32-$F32)&lt;=1)*1,IF(AND(ABS($F32-$G32-GM32+GN32)&lt;=1,$F32+$G32&gt;=PrSettings!$M$8),(ABS(GM32-$F32)&lt;=1)*(ABS(GN32-$G32)&lt;=1)*1,""))),"")</f>
        <v/>
      </c>
      <c r="GT32" s="458"/>
      <c r="GV32" s="447">
        <f t="shared" ca="1" si="15"/>
        <v>2</v>
      </c>
      <c r="GW32" s="448" t="str">
        <f ca="1">GrpD!$B$9</f>
        <v>France</v>
      </c>
      <c r="GX32" s="449">
        <f t="shared" ca="1" si="305"/>
        <v>26</v>
      </c>
      <c r="GY32" s="448" t="str">
        <f ca="1">GrpD!$D$9</f>
        <v>Poland</v>
      </c>
      <c r="GZ32" s="452"/>
      <c r="HA32" s="452"/>
      <c r="HB32" s="457"/>
      <c r="HC32" s="449" t="str">
        <f t="shared" ca="1" si="306"/>
        <v/>
      </c>
      <c r="HD32" s="449" t="str">
        <f ca="1">IF((HC32&lt;&gt;""),IF(OR($F32&lt;&gt;$G32,PrSettings!$M$4="●"),(($F32-$G32)=(GZ32-HA32))*1,0),"")</f>
        <v/>
      </c>
      <c r="HE32" s="449" t="str">
        <f t="shared" ca="1" si="307"/>
        <v/>
      </c>
      <c r="HF32" s="449" t="str">
        <f ca="1">IF(HC32&lt;&gt;"",IF(ABS($F32-$G32)&gt;=PrSettings!$M$7,(ABS($F32-$G32-GZ32+HA32)&lt;=1)*1,IF(AND(HC32,$F32=$G32,$F32&gt;=PrSettings!$M$6),(ABS(GZ32-$F32)&lt;=1)*1,IF(AND(ABS($F32-$G32-GZ32+HA32)&lt;=1,$F32+$G32&gt;=PrSettings!$M$8),(ABS(GZ32-$F32)&lt;=1)*(ABS(HA32-$G32)&lt;=1)*1,""))),"")</f>
        <v/>
      </c>
      <c r="HG32" s="458"/>
      <c r="HI32" s="447">
        <f t="shared" ca="1" si="16"/>
        <v>2</v>
      </c>
      <c r="HJ32" s="448" t="str">
        <f ca="1">GrpD!$B$9</f>
        <v>France</v>
      </c>
      <c r="HK32" s="449">
        <f t="shared" ca="1" si="308"/>
        <v>26</v>
      </c>
      <c r="HL32" s="448" t="str">
        <f ca="1">GrpD!$D$9</f>
        <v>Poland</v>
      </c>
      <c r="HM32" s="452"/>
      <c r="HN32" s="452"/>
      <c r="HO32" s="457"/>
      <c r="HP32" s="449" t="str">
        <f t="shared" ca="1" si="309"/>
        <v/>
      </c>
      <c r="HQ32" s="449" t="str">
        <f ca="1">IF((HP32&lt;&gt;""),IF(OR($F32&lt;&gt;$G32,PrSettings!$M$4="●"),(($F32-$G32)=(HM32-HN32))*1,0),"")</f>
        <v/>
      </c>
      <c r="HR32" s="449" t="str">
        <f t="shared" ca="1" si="310"/>
        <v/>
      </c>
      <c r="HS32" s="449" t="str">
        <f ca="1">IF(HP32&lt;&gt;"",IF(ABS($F32-$G32)&gt;=PrSettings!$M$7,(ABS($F32-$G32-HM32+HN32)&lt;=1)*1,IF(AND(HP32,$F32=$G32,$F32&gt;=PrSettings!$M$6),(ABS(HM32-$F32)&lt;=1)*1,IF(AND(ABS($F32-$G32-HM32+HN32)&lt;=1,$F32+$G32&gt;=PrSettings!$M$8),(ABS(HM32-$F32)&lt;=1)*(ABS(HN32-$G32)&lt;=1)*1,""))),"")</f>
        <v/>
      </c>
      <c r="HT32" s="458"/>
      <c r="HV32" s="447">
        <f t="shared" ca="1" si="17"/>
        <v>2</v>
      </c>
      <c r="HW32" s="448" t="str">
        <f ca="1">GrpD!$B$9</f>
        <v>France</v>
      </c>
      <c r="HX32" s="449">
        <f t="shared" ca="1" si="311"/>
        <v>26</v>
      </c>
      <c r="HY32" s="448" t="str">
        <f ca="1">GrpD!$D$9</f>
        <v>Poland</v>
      </c>
      <c r="HZ32" s="452"/>
      <c r="IA32" s="452"/>
      <c r="IB32" s="457"/>
      <c r="IC32" s="449" t="str">
        <f t="shared" ca="1" si="312"/>
        <v/>
      </c>
      <c r="ID32" s="449" t="str">
        <f ca="1">IF((IC32&lt;&gt;""),IF(OR($F32&lt;&gt;$G32,PrSettings!$M$4="●"),(($F32-$G32)=(HZ32-IA32))*1,0),"")</f>
        <v/>
      </c>
      <c r="IE32" s="449" t="str">
        <f t="shared" ca="1" si="313"/>
        <v/>
      </c>
      <c r="IF32" s="449" t="str">
        <f ca="1">IF(IC32&lt;&gt;"",IF(ABS($F32-$G32)&gt;=PrSettings!$M$7,(ABS($F32-$G32-HZ32+IA32)&lt;=1)*1,IF(AND(IC32,$F32=$G32,$F32&gt;=PrSettings!$M$6),(ABS(HZ32-$F32)&lt;=1)*1,IF(AND(ABS($F32-$G32-HZ32+IA32)&lt;=1,$F32+$G32&gt;=PrSettings!$M$8),(ABS(HZ32-$F32)&lt;=1)*(ABS(IA32-$G32)&lt;=1)*1,""))),"")</f>
        <v/>
      </c>
      <c r="IG32" s="458"/>
      <c r="II32" s="447">
        <f t="shared" ca="1" si="18"/>
        <v>2</v>
      </c>
      <c r="IJ32" s="448" t="str">
        <f ca="1">GrpD!$B$9</f>
        <v>France</v>
      </c>
      <c r="IK32" s="449">
        <f t="shared" ca="1" si="314"/>
        <v>26</v>
      </c>
      <c r="IL32" s="448" t="str">
        <f ca="1">GrpD!$D$9</f>
        <v>Poland</v>
      </c>
      <c r="IM32" s="452"/>
      <c r="IN32" s="452"/>
      <c r="IO32" s="457"/>
      <c r="IP32" s="449" t="str">
        <f t="shared" ca="1" si="315"/>
        <v/>
      </c>
      <c r="IQ32" s="449" t="str">
        <f ca="1">IF((IP32&lt;&gt;""),IF(OR($F32&lt;&gt;$G32,PrSettings!$M$4="●"),(($F32-$G32)=(IM32-IN32))*1,0),"")</f>
        <v/>
      </c>
      <c r="IR32" s="449" t="str">
        <f t="shared" ca="1" si="316"/>
        <v/>
      </c>
      <c r="IS32" s="449" t="str">
        <f ca="1">IF(IP32&lt;&gt;"",IF(ABS($F32-$G32)&gt;=PrSettings!$M$7,(ABS($F32-$G32-IM32+IN32)&lt;=1)*1,IF(AND(IP32,$F32=$G32,$F32&gt;=PrSettings!$M$6),(ABS(IM32-$F32)&lt;=1)*1,IF(AND(ABS($F32-$G32-IM32+IN32)&lt;=1,$F32+$G32&gt;=PrSettings!$M$8),(ABS(IM32-$F32)&lt;=1)*(ABS(IN32-$G32)&lt;=1)*1,""))),"")</f>
        <v/>
      </c>
      <c r="IT32" s="458"/>
      <c r="IV32" s="447">
        <f t="shared" ca="1" si="19"/>
        <v>2</v>
      </c>
      <c r="IW32" s="448" t="str">
        <f ca="1">GrpD!$B$9</f>
        <v>France</v>
      </c>
      <c r="IX32" s="449">
        <f t="shared" ca="1" si="317"/>
        <v>26</v>
      </c>
      <c r="IY32" s="448" t="str">
        <f ca="1">GrpD!$D$9</f>
        <v>Poland</v>
      </c>
      <c r="IZ32" s="452"/>
      <c r="JA32" s="452"/>
      <c r="JB32" s="457"/>
      <c r="JC32" s="449" t="str">
        <f t="shared" ca="1" si="318"/>
        <v/>
      </c>
      <c r="JD32" s="449" t="str">
        <f ca="1">IF((JC32&lt;&gt;""),IF(OR($F32&lt;&gt;$G32,PrSettings!$M$4="●"),(($F32-$G32)=(IZ32-JA32))*1,0),"")</f>
        <v/>
      </c>
      <c r="JE32" s="449" t="str">
        <f t="shared" ca="1" si="319"/>
        <v/>
      </c>
      <c r="JF32" s="449" t="str">
        <f ca="1">IF(JC32&lt;&gt;"",IF(ABS($F32-$G32)&gt;=PrSettings!$M$7,(ABS($F32-$G32-IZ32+JA32)&lt;=1)*1,IF(AND(JC32,$F32=$G32,$F32&gt;=PrSettings!$M$6),(ABS(IZ32-$F32)&lt;=1)*1,IF(AND(ABS($F32-$G32-IZ32+JA32)&lt;=1,$F32+$G32&gt;=PrSettings!$M$8),(ABS(IZ32-$F32)&lt;=1)*(ABS(JA32-$G32)&lt;=1)*1,""))),"")</f>
        <v/>
      </c>
      <c r="JG32" s="458"/>
      <c r="JI32" s="447">
        <f t="shared" ca="1" si="20"/>
        <v>2</v>
      </c>
      <c r="JJ32" s="448" t="str">
        <f ca="1">GrpD!$B$9</f>
        <v>France</v>
      </c>
      <c r="JK32" s="449">
        <f t="shared" ca="1" si="320"/>
        <v>26</v>
      </c>
      <c r="JL32" s="448" t="str">
        <f ca="1">GrpD!$D$9</f>
        <v>Poland</v>
      </c>
      <c r="JM32" s="452"/>
      <c r="JN32" s="452"/>
      <c r="JO32" s="457"/>
      <c r="JP32" s="449" t="str">
        <f t="shared" ca="1" si="321"/>
        <v/>
      </c>
      <c r="JQ32" s="449" t="str">
        <f ca="1">IF((JP32&lt;&gt;""),IF(OR($F32&lt;&gt;$G32,PrSettings!$M$4="●"),(($F32-$G32)=(JM32-JN32))*1,0),"")</f>
        <v/>
      </c>
      <c r="JR32" s="449" t="str">
        <f t="shared" ca="1" si="322"/>
        <v/>
      </c>
      <c r="JS32" s="449" t="str">
        <f ca="1">IF(JP32&lt;&gt;"",IF(ABS($F32-$G32)&gt;=PrSettings!$M$7,(ABS($F32-$G32-JM32+JN32)&lt;=1)*1,IF(AND(JP32,$F32=$G32,$F32&gt;=PrSettings!$M$6),(ABS(JM32-$F32)&lt;=1)*1,IF(AND(ABS($F32-$G32-JM32+JN32)&lt;=1,$F32+$G32&gt;=PrSettings!$M$8),(ABS(JM32-$F32)&lt;=1)*(ABS(JN32-$G32)&lt;=1)*1,""))),"")</f>
        <v/>
      </c>
      <c r="JT32" s="458"/>
      <c r="JV32" s="447">
        <f t="shared" ca="1" si="21"/>
        <v>2</v>
      </c>
      <c r="JW32" s="448" t="str">
        <f ca="1">GrpD!$B$9</f>
        <v>France</v>
      </c>
      <c r="JX32" s="449">
        <f t="shared" ca="1" si="323"/>
        <v>26</v>
      </c>
      <c r="JY32" s="448" t="str">
        <f ca="1">GrpD!$D$9</f>
        <v>Poland</v>
      </c>
      <c r="JZ32" s="452"/>
      <c r="KA32" s="452"/>
      <c r="KB32" s="457"/>
      <c r="KC32" s="449" t="str">
        <f t="shared" ca="1" si="324"/>
        <v/>
      </c>
      <c r="KD32" s="449" t="str">
        <f ca="1">IF((KC32&lt;&gt;""),IF(OR($F32&lt;&gt;$G32,PrSettings!$M$4="●"),(($F32-$G32)=(JZ32-KA32))*1,0),"")</f>
        <v/>
      </c>
      <c r="KE32" s="449" t="str">
        <f t="shared" ca="1" si="325"/>
        <v/>
      </c>
      <c r="KF32" s="449" t="str">
        <f ca="1">IF(KC32&lt;&gt;"",IF(ABS($F32-$G32)&gt;=PrSettings!$M$7,(ABS($F32-$G32-JZ32+KA32)&lt;=1)*1,IF(AND(KC32,$F32=$G32,$F32&gt;=PrSettings!$M$6),(ABS(JZ32-$F32)&lt;=1)*1,IF(AND(ABS($F32-$G32-JZ32+KA32)&lt;=1,$F32+$G32&gt;=PrSettings!$M$8),(ABS(JZ32-$F32)&lt;=1)*(ABS(KA32-$G32)&lt;=1)*1,""))),"")</f>
        <v/>
      </c>
      <c r="KG32" s="458"/>
      <c r="KI32" s="447">
        <f t="shared" ca="1" si="22"/>
        <v>2</v>
      </c>
      <c r="KJ32" s="448" t="str">
        <f ca="1">GrpD!$B$9</f>
        <v>France</v>
      </c>
      <c r="KK32" s="449">
        <f t="shared" ca="1" si="326"/>
        <v>26</v>
      </c>
      <c r="KL32" s="448" t="str">
        <f ca="1">GrpD!$D$9</f>
        <v>Poland</v>
      </c>
      <c r="KM32" s="452"/>
      <c r="KN32" s="452"/>
      <c r="KO32" s="457"/>
      <c r="KP32" s="449" t="str">
        <f t="shared" ca="1" si="327"/>
        <v/>
      </c>
      <c r="KQ32" s="449" t="str">
        <f ca="1">IF((KP32&lt;&gt;""),IF(OR($F32&lt;&gt;$G32,PrSettings!$M$4="●"),(($F32-$G32)=(KM32-KN32))*1,0),"")</f>
        <v/>
      </c>
      <c r="KR32" s="449" t="str">
        <f t="shared" ca="1" si="328"/>
        <v/>
      </c>
      <c r="KS32" s="449" t="str">
        <f ca="1">IF(KP32&lt;&gt;"",IF(ABS($F32-$G32)&gt;=PrSettings!$M$7,(ABS($F32-$G32-KM32+KN32)&lt;=1)*1,IF(AND(KP32,$F32=$G32,$F32&gt;=PrSettings!$M$6),(ABS(KM32-$F32)&lt;=1)*1,IF(AND(ABS($F32-$G32-KM32+KN32)&lt;=1,$F32+$G32&gt;=PrSettings!$M$8),(ABS(KM32-$F32)&lt;=1)*(ABS(KN32-$G32)&lt;=1)*1,""))),"")</f>
        <v/>
      </c>
      <c r="KT32" s="458"/>
      <c r="KV32" s="447">
        <f t="shared" ca="1" si="23"/>
        <v>2</v>
      </c>
      <c r="KW32" s="448" t="str">
        <f ca="1">GrpD!$B$9</f>
        <v>France</v>
      </c>
      <c r="KX32" s="449">
        <f t="shared" ca="1" si="329"/>
        <v>26</v>
      </c>
      <c r="KY32" s="448" t="str">
        <f ca="1">GrpD!$D$9</f>
        <v>Poland</v>
      </c>
      <c r="KZ32" s="452"/>
      <c r="LA32" s="452"/>
      <c r="LB32" s="457"/>
      <c r="LC32" s="449" t="str">
        <f t="shared" ca="1" si="330"/>
        <v/>
      </c>
      <c r="LD32" s="449" t="str">
        <f ca="1">IF((LC32&lt;&gt;""),IF(OR($F32&lt;&gt;$G32,PrSettings!$M$4="●"),(($F32-$G32)=(KZ32-LA32))*1,0),"")</f>
        <v/>
      </c>
      <c r="LE32" s="449" t="str">
        <f t="shared" ca="1" si="331"/>
        <v/>
      </c>
      <c r="LF32" s="449" t="str">
        <f ca="1">IF(LC32&lt;&gt;"",IF(ABS($F32-$G32)&gt;=PrSettings!$M$7,(ABS($F32-$G32-KZ32+LA32)&lt;=1)*1,IF(AND(LC32,$F32=$G32,$F32&gt;=PrSettings!$M$6),(ABS(KZ32-$F32)&lt;=1)*1,IF(AND(ABS($F32-$G32-KZ32+LA32)&lt;=1,$F32+$G32&gt;=PrSettings!$M$8),(ABS(KZ32-$F32)&lt;=1)*(ABS(LA32-$G32)&lt;=1)*1,""))),"")</f>
        <v/>
      </c>
      <c r="LG32" s="458"/>
      <c r="LI32" s="447">
        <f t="shared" ca="1" si="24"/>
        <v>2</v>
      </c>
      <c r="LJ32" s="448" t="str">
        <f ca="1">GrpD!$B$9</f>
        <v>France</v>
      </c>
      <c r="LK32" s="449">
        <f t="shared" ca="1" si="332"/>
        <v>26</v>
      </c>
      <c r="LL32" s="448" t="str">
        <f ca="1">GrpD!$D$9</f>
        <v>Poland</v>
      </c>
      <c r="LM32" s="452"/>
      <c r="LN32" s="452"/>
      <c r="LO32" s="457"/>
      <c r="LP32" s="449" t="str">
        <f t="shared" ca="1" si="333"/>
        <v/>
      </c>
      <c r="LQ32" s="449" t="str">
        <f ca="1">IF((LP32&lt;&gt;""),IF(OR($F32&lt;&gt;$G32,PrSettings!$M$4="●"),(($F32-$G32)=(LM32-LN32))*1,0),"")</f>
        <v/>
      </c>
      <c r="LR32" s="449" t="str">
        <f t="shared" ca="1" si="334"/>
        <v/>
      </c>
      <c r="LS32" s="449" t="str">
        <f ca="1">IF(LP32&lt;&gt;"",IF(ABS($F32-$G32)&gt;=PrSettings!$M$7,(ABS($F32-$G32-LM32+LN32)&lt;=1)*1,IF(AND(LP32,$F32=$G32,$F32&gt;=PrSettings!$M$6),(ABS(LM32-$F32)&lt;=1)*1,IF(AND(ABS($F32-$G32-LM32+LN32)&lt;=1,$F32+$G32&gt;=PrSettings!$M$8),(ABS(LM32-$F32)&lt;=1)*(ABS(LN32-$G32)&lt;=1)*1,""))),"")</f>
        <v/>
      </c>
      <c r="LT32" s="458"/>
      <c r="LV32" s="447">
        <f t="shared" ca="1" si="25"/>
        <v>2</v>
      </c>
      <c r="LW32" s="448" t="str">
        <f ca="1">GrpD!$B$9</f>
        <v>France</v>
      </c>
      <c r="LX32" s="449">
        <f t="shared" ca="1" si="335"/>
        <v>26</v>
      </c>
      <c r="LY32" s="448" t="str">
        <f ca="1">GrpD!$D$9</f>
        <v>Poland</v>
      </c>
      <c r="LZ32" s="452"/>
      <c r="MA32" s="452"/>
      <c r="MB32" s="457"/>
      <c r="MC32" s="449" t="str">
        <f t="shared" ca="1" si="336"/>
        <v/>
      </c>
      <c r="MD32" s="449" t="str">
        <f ca="1">IF((MC32&lt;&gt;""),IF(OR($F32&lt;&gt;$G32,PrSettings!$M$4="●"),(($F32-$G32)=(LZ32-MA32))*1,0),"")</f>
        <v/>
      </c>
      <c r="ME32" s="449" t="str">
        <f t="shared" ca="1" si="337"/>
        <v/>
      </c>
      <c r="MF32" s="449" t="str">
        <f ca="1">IF(MC32&lt;&gt;"",IF(ABS($F32-$G32)&gt;=PrSettings!$M$7,(ABS($F32-$G32-LZ32+MA32)&lt;=1)*1,IF(AND(MC32,$F32=$G32,$F32&gt;=PrSettings!$M$6),(ABS(LZ32-$F32)&lt;=1)*1,IF(AND(ABS($F32-$G32-LZ32+MA32)&lt;=1,$F32+$G32&gt;=PrSettings!$M$8),(ABS(LZ32-$F32)&lt;=1)*(ABS(MA32-$G32)&lt;=1)*1,""))),"")</f>
        <v/>
      </c>
      <c r="MG32" s="458"/>
    </row>
    <row r="33" spans="1:345" ht="24" customHeight="1" x14ac:dyDescent="0.25">
      <c r="B33" s="437" t="str">
        <f>Language!$E$95&amp;" E"</f>
        <v>Group E</v>
      </c>
      <c r="C33" s="438"/>
      <c r="D33" s="459"/>
      <c r="E33" s="440"/>
      <c r="F33" s="460"/>
      <c r="G33" s="461"/>
      <c r="I33" s="437" t="str">
        <f>Language!$E$95&amp;" E"</f>
        <v>Group E</v>
      </c>
      <c r="J33" s="459"/>
      <c r="K33" s="459"/>
      <c r="L33" s="440"/>
      <c r="M33" s="443"/>
      <c r="N33" s="444"/>
      <c r="O33" s="441"/>
      <c r="P33" s="445"/>
      <c r="Q33" s="445"/>
      <c r="R33" s="440"/>
      <c r="S33" s="440"/>
      <c r="T33" s="446"/>
      <c r="V33" s="437" t="str">
        <f>Language!$E$95&amp;" E"</f>
        <v>Group E</v>
      </c>
      <c r="W33" s="459"/>
      <c r="X33" s="459"/>
      <c r="Y33" s="440"/>
      <c r="Z33" s="443"/>
      <c r="AA33" s="444"/>
      <c r="AB33" s="441"/>
      <c r="AC33" s="445"/>
      <c r="AD33" s="445"/>
      <c r="AE33" s="440"/>
      <c r="AF33" s="440"/>
      <c r="AG33" s="446"/>
      <c r="AI33" s="437" t="str">
        <f>Language!$E$95&amp;" E"</f>
        <v>Group E</v>
      </c>
      <c r="AJ33" s="459"/>
      <c r="AK33" s="459"/>
      <c r="AL33" s="440"/>
      <c r="AM33" s="443"/>
      <c r="AN33" s="444"/>
      <c r="AO33" s="441"/>
      <c r="AP33" s="445"/>
      <c r="AQ33" s="445"/>
      <c r="AR33" s="440"/>
      <c r="AS33" s="440"/>
      <c r="AT33" s="446"/>
      <c r="AV33" s="437" t="str">
        <f>Language!$E$95&amp;" E"</f>
        <v>Group E</v>
      </c>
      <c r="AW33" s="459"/>
      <c r="AX33" s="459"/>
      <c r="AY33" s="440"/>
      <c r="AZ33" s="443"/>
      <c r="BA33" s="444"/>
      <c r="BB33" s="441"/>
      <c r="BC33" s="445"/>
      <c r="BD33" s="445"/>
      <c r="BE33" s="440"/>
      <c r="BF33" s="440"/>
      <c r="BG33" s="446"/>
      <c r="BI33" s="437" t="str">
        <f>Language!$E$95&amp;" E"</f>
        <v>Group E</v>
      </c>
      <c r="BJ33" s="459"/>
      <c r="BK33" s="459"/>
      <c r="BL33" s="440"/>
      <c r="BM33" s="443"/>
      <c r="BN33" s="444"/>
      <c r="BO33" s="441"/>
      <c r="BP33" s="445"/>
      <c r="BQ33" s="445"/>
      <c r="BR33" s="440"/>
      <c r="BS33" s="440"/>
      <c r="BT33" s="446"/>
      <c r="BV33" s="437" t="str">
        <f>Language!$E$95&amp;" E"</f>
        <v>Group E</v>
      </c>
      <c r="BW33" s="459"/>
      <c r="BX33" s="459"/>
      <c r="BY33" s="440"/>
      <c r="BZ33" s="443"/>
      <c r="CA33" s="444"/>
      <c r="CB33" s="441"/>
      <c r="CC33" s="445"/>
      <c r="CD33" s="445"/>
      <c r="CE33" s="440"/>
      <c r="CF33" s="440"/>
      <c r="CG33" s="446"/>
      <c r="CI33" s="437" t="str">
        <f>Language!$E$95&amp;" E"</f>
        <v>Group E</v>
      </c>
      <c r="CJ33" s="459"/>
      <c r="CK33" s="459"/>
      <c r="CL33" s="440"/>
      <c r="CM33" s="443"/>
      <c r="CN33" s="444"/>
      <c r="CO33" s="441"/>
      <c r="CP33" s="445"/>
      <c r="CQ33" s="445"/>
      <c r="CR33" s="440"/>
      <c r="CS33" s="440"/>
      <c r="CT33" s="446"/>
      <c r="CV33" s="437" t="str">
        <f>Language!$E$95&amp;" E"</f>
        <v>Group E</v>
      </c>
      <c r="CW33" s="459"/>
      <c r="CX33" s="459"/>
      <c r="CY33" s="440"/>
      <c r="CZ33" s="443"/>
      <c r="DA33" s="444"/>
      <c r="DB33" s="441"/>
      <c r="DC33" s="445"/>
      <c r="DD33" s="445"/>
      <c r="DE33" s="440"/>
      <c r="DF33" s="440"/>
      <c r="DG33" s="446"/>
      <c r="DI33" s="437" t="str">
        <f>Language!$E$95&amp;" E"</f>
        <v>Group E</v>
      </c>
      <c r="DJ33" s="459"/>
      <c r="DK33" s="459"/>
      <c r="DL33" s="440"/>
      <c r="DM33" s="443"/>
      <c r="DN33" s="444"/>
      <c r="DO33" s="441"/>
      <c r="DP33" s="445"/>
      <c r="DQ33" s="445"/>
      <c r="DR33" s="440"/>
      <c r="DS33" s="440"/>
      <c r="DT33" s="446"/>
      <c r="DV33" s="437" t="str">
        <f>Language!$E$95&amp;" E"</f>
        <v>Group E</v>
      </c>
      <c r="DW33" s="459"/>
      <c r="DX33" s="459"/>
      <c r="DY33" s="440"/>
      <c r="DZ33" s="443"/>
      <c r="EA33" s="444"/>
      <c r="EB33" s="441"/>
      <c r="EC33" s="445"/>
      <c r="ED33" s="445"/>
      <c r="EE33" s="440"/>
      <c r="EF33" s="440"/>
      <c r="EG33" s="446"/>
      <c r="EI33" s="437" t="str">
        <f>Language!$E$95&amp;" E"</f>
        <v>Group E</v>
      </c>
      <c r="EJ33" s="459"/>
      <c r="EK33" s="459"/>
      <c r="EL33" s="440"/>
      <c r="EM33" s="443"/>
      <c r="EN33" s="444"/>
      <c r="EO33" s="441"/>
      <c r="EP33" s="445"/>
      <c r="EQ33" s="445"/>
      <c r="ER33" s="440"/>
      <c r="ES33" s="440"/>
      <c r="ET33" s="446"/>
      <c r="EV33" s="437" t="str">
        <f>Language!$E$95&amp;" E"</f>
        <v>Group E</v>
      </c>
      <c r="EW33" s="459"/>
      <c r="EX33" s="459"/>
      <c r="EY33" s="440"/>
      <c r="EZ33" s="443"/>
      <c r="FA33" s="444"/>
      <c r="FB33" s="441"/>
      <c r="FC33" s="445"/>
      <c r="FD33" s="445"/>
      <c r="FE33" s="440"/>
      <c r="FF33" s="440"/>
      <c r="FG33" s="446"/>
      <c r="FI33" s="437" t="str">
        <f>Language!$E$95&amp;" E"</f>
        <v>Group E</v>
      </c>
      <c r="FJ33" s="459"/>
      <c r="FK33" s="459"/>
      <c r="FL33" s="440"/>
      <c r="FM33" s="443"/>
      <c r="FN33" s="444"/>
      <c r="FO33" s="441"/>
      <c r="FP33" s="445"/>
      <c r="FQ33" s="445"/>
      <c r="FR33" s="440"/>
      <c r="FS33" s="440"/>
      <c r="FT33" s="446"/>
      <c r="FV33" s="437" t="str">
        <f>Language!$E$95&amp;" E"</f>
        <v>Group E</v>
      </c>
      <c r="FW33" s="459"/>
      <c r="FX33" s="459"/>
      <c r="FY33" s="440"/>
      <c r="FZ33" s="443"/>
      <c r="GA33" s="444"/>
      <c r="GB33" s="441"/>
      <c r="GC33" s="445"/>
      <c r="GD33" s="445"/>
      <c r="GE33" s="440"/>
      <c r="GF33" s="440"/>
      <c r="GG33" s="446"/>
      <c r="GI33" s="437" t="str">
        <f>Language!$E$95&amp;" E"</f>
        <v>Group E</v>
      </c>
      <c r="GJ33" s="459"/>
      <c r="GK33" s="459"/>
      <c r="GL33" s="440"/>
      <c r="GM33" s="443"/>
      <c r="GN33" s="444"/>
      <c r="GO33" s="441"/>
      <c r="GP33" s="445"/>
      <c r="GQ33" s="445"/>
      <c r="GR33" s="440"/>
      <c r="GS33" s="440"/>
      <c r="GT33" s="446"/>
      <c r="GV33" s="437" t="str">
        <f>Language!$E$95&amp;" E"</f>
        <v>Group E</v>
      </c>
      <c r="GW33" s="459"/>
      <c r="GX33" s="459"/>
      <c r="GY33" s="440"/>
      <c r="GZ33" s="443"/>
      <c r="HA33" s="444"/>
      <c r="HB33" s="441"/>
      <c r="HC33" s="445"/>
      <c r="HD33" s="445"/>
      <c r="HE33" s="440"/>
      <c r="HF33" s="440"/>
      <c r="HG33" s="446"/>
      <c r="HI33" s="437" t="str">
        <f>Language!$E$95&amp;" E"</f>
        <v>Group E</v>
      </c>
      <c r="HJ33" s="459"/>
      <c r="HK33" s="459"/>
      <c r="HL33" s="440"/>
      <c r="HM33" s="443"/>
      <c r="HN33" s="444"/>
      <c r="HO33" s="441"/>
      <c r="HP33" s="445"/>
      <c r="HQ33" s="445"/>
      <c r="HR33" s="440"/>
      <c r="HS33" s="440"/>
      <c r="HT33" s="446"/>
      <c r="HV33" s="437" t="str">
        <f>Language!$E$95&amp;" E"</f>
        <v>Group E</v>
      </c>
      <c r="HW33" s="459"/>
      <c r="HX33" s="459"/>
      <c r="HY33" s="440"/>
      <c r="HZ33" s="443"/>
      <c r="IA33" s="444"/>
      <c r="IB33" s="441"/>
      <c r="IC33" s="445"/>
      <c r="ID33" s="445"/>
      <c r="IE33" s="440"/>
      <c r="IF33" s="440"/>
      <c r="IG33" s="446"/>
      <c r="II33" s="437" t="str">
        <f>Language!$E$95&amp;" E"</f>
        <v>Group E</v>
      </c>
      <c r="IJ33" s="459"/>
      <c r="IK33" s="459"/>
      <c r="IL33" s="440"/>
      <c r="IM33" s="443"/>
      <c r="IN33" s="444"/>
      <c r="IO33" s="441"/>
      <c r="IP33" s="445"/>
      <c r="IQ33" s="445"/>
      <c r="IR33" s="440"/>
      <c r="IS33" s="440"/>
      <c r="IT33" s="446"/>
      <c r="IV33" s="437" t="str">
        <f>Language!$E$95&amp;" E"</f>
        <v>Group E</v>
      </c>
      <c r="IW33" s="459"/>
      <c r="IX33" s="459"/>
      <c r="IY33" s="440"/>
      <c r="IZ33" s="443"/>
      <c r="JA33" s="444"/>
      <c r="JB33" s="441"/>
      <c r="JC33" s="445"/>
      <c r="JD33" s="445"/>
      <c r="JE33" s="440"/>
      <c r="JF33" s="440"/>
      <c r="JG33" s="446"/>
      <c r="JI33" s="437" t="str">
        <f>Language!$E$95&amp;" E"</f>
        <v>Group E</v>
      </c>
      <c r="JJ33" s="459"/>
      <c r="JK33" s="459"/>
      <c r="JL33" s="440"/>
      <c r="JM33" s="443"/>
      <c r="JN33" s="444"/>
      <c r="JO33" s="441"/>
      <c r="JP33" s="445"/>
      <c r="JQ33" s="445"/>
      <c r="JR33" s="440"/>
      <c r="JS33" s="440"/>
      <c r="JT33" s="446"/>
      <c r="JV33" s="437" t="str">
        <f>Language!$E$95&amp;" E"</f>
        <v>Group E</v>
      </c>
      <c r="JW33" s="459"/>
      <c r="JX33" s="459"/>
      <c r="JY33" s="440"/>
      <c r="JZ33" s="443"/>
      <c r="KA33" s="444"/>
      <c r="KB33" s="441"/>
      <c r="KC33" s="445"/>
      <c r="KD33" s="445"/>
      <c r="KE33" s="440"/>
      <c r="KF33" s="440"/>
      <c r="KG33" s="446"/>
      <c r="KI33" s="437" t="str">
        <f>Language!$E$95&amp;" E"</f>
        <v>Group E</v>
      </c>
      <c r="KJ33" s="459"/>
      <c r="KK33" s="459"/>
      <c r="KL33" s="440"/>
      <c r="KM33" s="443"/>
      <c r="KN33" s="444"/>
      <c r="KO33" s="441"/>
      <c r="KP33" s="445"/>
      <c r="KQ33" s="445"/>
      <c r="KR33" s="440"/>
      <c r="KS33" s="440"/>
      <c r="KT33" s="446"/>
      <c r="KV33" s="437" t="str">
        <f>Language!$E$95&amp;" E"</f>
        <v>Group E</v>
      </c>
      <c r="KW33" s="459"/>
      <c r="KX33" s="459"/>
      <c r="KY33" s="440"/>
      <c r="KZ33" s="443"/>
      <c r="LA33" s="444"/>
      <c r="LB33" s="441"/>
      <c r="LC33" s="445"/>
      <c r="LD33" s="445"/>
      <c r="LE33" s="440"/>
      <c r="LF33" s="440"/>
      <c r="LG33" s="446"/>
      <c r="LI33" s="437" t="str">
        <f>Language!$E$95&amp;" E"</f>
        <v>Group E</v>
      </c>
      <c r="LJ33" s="459"/>
      <c r="LK33" s="459"/>
      <c r="LL33" s="440"/>
      <c r="LM33" s="443"/>
      <c r="LN33" s="444"/>
      <c r="LO33" s="441"/>
      <c r="LP33" s="445"/>
      <c r="LQ33" s="445"/>
      <c r="LR33" s="440"/>
      <c r="LS33" s="440"/>
      <c r="LT33" s="446"/>
      <c r="LV33" s="437" t="str">
        <f>Language!$E$95&amp;" E"</f>
        <v>Group E</v>
      </c>
      <c r="LW33" s="459"/>
      <c r="LX33" s="459"/>
      <c r="LY33" s="440"/>
      <c r="LZ33" s="443"/>
      <c r="MA33" s="444"/>
      <c r="MB33" s="441"/>
      <c r="MC33" s="445"/>
      <c r="MD33" s="445"/>
      <c r="ME33" s="440"/>
      <c r="MF33" s="440"/>
      <c r="MG33" s="446"/>
    </row>
    <row r="34" spans="1:345" x14ac:dyDescent="0.25">
      <c r="B34" s="447">
        <f ca="1">INDEX(Groups!$C$7:$C$35,MATCH(C34,Groups!$D$7:$D$35,0))</f>
        <v>8</v>
      </c>
      <c r="C34" s="448" t="str">
        <f ca="1">GrpE!$B$4</f>
        <v>Romania</v>
      </c>
      <c r="D34" s="449">
        <f ca="1">INDEX(Groups!$C$7:$C$35,MATCH(E34,Groups!$D$7:$D$35,0))</f>
        <v>21</v>
      </c>
      <c r="E34" s="448" t="str">
        <f ca="1">GrpE!$D$4</f>
        <v>Ukraine</v>
      </c>
      <c r="F34" s="450" t="str">
        <f ca="1">GrpE!$E$4</f>
        <v/>
      </c>
      <c r="G34" s="451" t="str">
        <f ca="1">GrpE!$G$4</f>
        <v/>
      </c>
      <c r="I34" s="447">
        <f t="shared" ref="I34:I47" ca="1" si="338">$B34</f>
        <v>8</v>
      </c>
      <c r="J34" s="448" t="str">
        <f ca="1">GrpE!$B$4</f>
        <v>Romania</v>
      </c>
      <c r="K34" s="449">
        <f t="shared" ref="K34:K39" ca="1" si="339">$D34</f>
        <v>21</v>
      </c>
      <c r="L34" s="448" t="str">
        <f ca="1">GrpE!$D$4</f>
        <v>Ukraine</v>
      </c>
      <c r="M34" s="452"/>
      <c r="N34" s="452"/>
      <c r="O34" s="453"/>
      <c r="P34" s="449" t="str">
        <f t="shared" ref="P34:P39" ca="1" si="340">IF(($F34&lt;&gt;"")*($G34&lt;&gt;"")*(M34&lt;&gt;"")*(N34&lt;&gt;""),($F34&gt;$G34)*(M34&gt;N34)+($F34=$G34)*(M34=N34)+($F34&lt;$G34)*(M34&lt;N34),"")</f>
        <v/>
      </c>
      <c r="Q34" s="449" t="str">
        <f ca="1">IF((P34&lt;&gt;""),IF(OR($F34&lt;&gt;$G34,PrSettings!$M$4="●"),(($F34-$G34)=(M34-N34))*1,0),"")</f>
        <v/>
      </c>
      <c r="R34" s="449" t="str">
        <f t="shared" ref="R34:R39" ca="1" si="341">IF((P34&lt;&gt;""),($F34=M34)*($G34=N34),"")</f>
        <v/>
      </c>
      <c r="S34" s="449" t="str">
        <f ca="1">IF(P34&lt;&gt;"",IF(ABS($F34-$G34)&gt;=PrSettings!$M$7,(ABS($F34-$G34-M34+N34)&lt;=1)*1,IF(AND(P34,$F34=$G34,$F34&gt;=PrSettings!$M$6),(ABS(M34-$F34)&lt;=1)*1,IF(AND(ABS($F34-$G34-M34+N34)&lt;=1,$F34+$G34&gt;=PrSettings!$M$8),(ABS(M34-$F34)&lt;=1)*(ABS(N34-$G34)&lt;=1)*1,""))),"")</f>
        <v/>
      </c>
      <c r="T34" s="454"/>
      <c r="V34" s="447">
        <f t="shared" ref="V34:V47" ca="1" si="342">$B34</f>
        <v>8</v>
      </c>
      <c r="W34" s="448" t="str">
        <f ca="1">GrpE!$B$4</f>
        <v>Romania</v>
      </c>
      <c r="X34" s="449">
        <f t="shared" ref="X34:X39" ca="1" si="343">$D34</f>
        <v>21</v>
      </c>
      <c r="Y34" s="448" t="str">
        <f ca="1">GrpE!$D$4</f>
        <v>Ukraine</v>
      </c>
      <c r="Z34" s="452"/>
      <c r="AA34" s="452"/>
      <c r="AB34" s="453"/>
      <c r="AC34" s="449" t="str">
        <f t="shared" ref="AC34:AC39" ca="1" si="344">IF(($F34&lt;&gt;"")*($G34&lt;&gt;"")*(Z34&lt;&gt;"")*(AA34&lt;&gt;""),($F34&gt;$G34)*(Z34&gt;AA34)+($F34=$G34)*(Z34=AA34)+($F34&lt;$G34)*(Z34&lt;AA34),"")</f>
        <v/>
      </c>
      <c r="AD34" s="449" t="str">
        <f ca="1">IF((AC34&lt;&gt;""),IF(OR($F34&lt;&gt;$G34,PrSettings!$M$4="●"),(($F34-$G34)=(Z34-AA34))*1,0),"")</f>
        <v/>
      </c>
      <c r="AE34" s="449" t="str">
        <f t="shared" ref="AE34:AE39" ca="1" si="345">IF((AC34&lt;&gt;""),($F34=Z34)*($G34=AA34),"")</f>
        <v/>
      </c>
      <c r="AF34" s="449" t="str">
        <f ca="1">IF(AC34&lt;&gt;"",IF(ABS($F34-$G34)&gt;=PrSettings!$M$7,(ABS($F34-$G34-Z34+AA34)&lt;=1)*1,IF(AND(AC34,$F34=$G34,$F34&gt;=PrSettings!$M$6),(ABS(Z34-$F34)&lt;=1)*1,IF(AND(ABS($F34-$G34-Z34+AA34)&lt;=1,$F34+$G34&gt;=PrSettings!$M$8),(ABS(Z34-$F34)&lt;=1)*(ABS(AA34-$G34)&lt;=1)*1,""))),"")</f>
        <v/>
      </c>
      <c r="AG34" s="454"/>
      <c r="AI34" s="447">
        <f t="shared" ref="AI34:AI47" ca="1" si="346">$B34</f>
        <v>8</v>
      </c>
      <c r="AJ34" s="448" t="str">
        <f ca="1">GrpE!$B$4</f>
        <v>Romania</v>
      </c>
      <c r="AK34" s="449">
        <f t="shared" ref="AK34:AK39" ca="1" si="347">$D34</f>
        <v>21</v>
      </c>
      <c r="AL34" s="448" t="str">
        <f ca="1">GrpE!$D$4</f>
        <v>Ukraine</v>
      </c>
      <c r="AM34" s="452"/>
      <c r="AN34" s="452"/>
      <c r="AO34" s="453"/>
      <c r="AP34" s="449" t="str">
        <f t="shared" ref="AP34:AP39" ca="1" si="348">IF(($F34&lt;&gt;"")*($G34&lt;&gt;"")*(AM34&lt;&gt;"")*(AN34&lt;&gt;""),($F34&gt;$G34)*(AM34&gt;AN34)+($F34=$G34)*(AM34=AN34)+($F34&lt;$G34)*(AM34&lt;AN34),"")</f>
        <v/>
      </c>
      <c r="AQ34" s="449" t="str">
        <f ca="1">IF((AP34&lt;&gt;""),IF(OR($F34&lt;&gt;$G34,PrSettings!$M$4="●"),(($F34-$G34)=(AM34-AN34))*1,0),"")</f>
        <v/>
      </c>
      <c r="AR34" s="449" t="str">
        <f t="shared" ref="AR34:AR39" ca="1" si="349">IF((AP34&lt;&gt;""),($F34=AM34)*($G34=AN34),"")</f>
        <v/>
      </c>
      <c r="AS34" s="449" t="str">
        <f ca="1">IF(AP34&lt;&gt;"",IF(ABS($F34-$G34)&gt;=PrSettings!$M$7,(ABS($F34-$G34-AM34+AN34)&lt;=1)*1,IF(AND(AP34,$F34=$G34,$F34&gt;=PrSettings!$M$6),(ABS(AM34-$F34)&lt;=1)*1,IF(AND(ABS($F34-$G34-AM34+AN34)&lt;=1,$F34+$G34&gt;=PrSettings!$M$8),(ABS(AM34-$F34)&lt;=1)*(ABS(AN34-$G34)&lt;=1)*1,""))),"")</f>
        <v/>
      </c>
      <c r="AT34" s="454"/>
      <c r="AV34" s="447">
        <f t="shared" ref="AV34:AV47" ca="1" si="350">$B34</f>
        <v>8</v>
      </c>
      <c r="AW34" s="448" t="str">
        <f ca="1">GrpE!$B$4</f>
        <v>Romania</v>
      </c>
      <c r="AX34" s="449">
        <f t="shared" ref="AX34:AX39" ca="1" si="351">$D34</f>
        <v>21</v>
      </c>
      <c r="AY34" s="448" t="str">
        <f ca="1">GrpE!$D$4</f>
        <v>Ukraine</v>
      </c>
      <c r="AZ34" s="452"/>
      <c r="BA34" s="452"/>
      <c r="BB34" s="453"/>
      <c r="BC34" s="449" t="str">
        <f t="shared" ref="BC34:BC39" ca="1" si="352">IF(($F34&lt;&gt;"")*($G34&lt;&gt;"")*(AZ34&lt;&gt;"")*(BA34&lt;&gt;""),($F34&gt;$G34)*(AZ34&gt;BA34)+($F34=$G34)*(AZ34=BA34)+($F34&lt;$G34)*(AZ34&lt;BA34),"")</f>
        <v/>
      </c>
      <c r="BD34" s="449" t="str">
        <f ca="1">IF((BC34&lt;&gt;""),IF(OR($F34&lt;&gt;$G34,PrSettings!$M$4="●"),(($F34-$G34)=(AZ34-BA34))*1,0),"")</f>
        <v/>
      </c>
      <c r="BE34" s="449" t="str">
        <f t="shared" ref="BE34:BE39" ca="1" si="353">IF((BC34&lt;&gt;""),($F34=AZ34)*($G34=BA34),"")</f>
        <v/>
      </c>
      <c r="BF34" s="449" t="str">
        <f ca="1">IF(BC34&lt;&gt;"",IF(ABS($F34-$G34)&gt;=PrSettings!$M$7,(ABS($F34-$G34-AZ34+BA34)&lt;=1)*1,IF(AND(BC34,$F34=$G34,$F34&gt;=PrSettings!$M$6),(ABS(AZ34-$F34)&lt;=1)*1,IF(AND(ABS($F34-$G34-AZ34+BA34)&lt;=1,$F34+$G34&gt;=PrSettings!$M$8),(ABS(AZ34-$F34)&lt;=1)*(ABS(BA34-$G34)&lt;=1)*1,""))),"")</f>
        <v/>
      </c>
      <c r="BG34" s="454"/>
      <c r="BI34" s="447">
        <f t="shared" ref="BI34:BI47" ca="1" si="354">$B34</f>
        <v>8</v>
      </c>
      <c r="BJ34" s="448" t="str">
        <f ca="1">GrpE!$B$4</f>
        <v>Romania</v>
      </c>
      <c r="BK34" s="449">
        <f t="shared" ref="BK34:BK39" ca="1" si="355">$D34</f>
        <v>21</v>
      </c>
      <c r="BL34" s="448" t="str">
        <f ca="1">GrpE!$D$4</f>
        <v>Ukraine</v>
      </c>
      <c r="BM34" s="452"/>
      <c r="BN34" s="452"/>
      <c r="BO34" s="453"/>
      <c r="BP34" s="449" t="str">
        <f t="shared" ref="BP34:BP39" ca="1" si="356">IF(($F34&lt;&gt;"")*($G34&lt;&gt;"")*(BM34&lt;&gt;"")*(BN34&lt;&gt;""),($F34&gt;$G34)*(BM34&gt;BN34)+($F34=$G34)*(BM34=BN34)+($F34&lt;$G34)*(BM34&lt;BN34),"")</f>
        <v/>
      </c>
      <c r="BQ34" s="449" t="str">
        <f ca="1">IF((BP34&lt;&gt;""),IF(OR($F34&lt;&gt;$G34,PrSettings!$M$4="●"),(($F34-$G34)=(BM34-BN34))*1,0),"")</f>
        <v/>
      </c>
      <c r="BR34" s="449" t="str">
        <f t="shared" ref="BR34:BR39" ca="1" si="357">IF((BP34&lt;&gt;""),($F34=BM34)*($G34=BN34),"")</f>
        <v/>
      </c>
      <c r="BS34" s="449" t="str">
        <f ca="1">IF(BP34&lt;&gt;"",IF(ABS($F34-$G34)&gt;=PrSettings!$M$7,(ABS($F34-$G34-BM34+BN34)&lt;=1)*1,IF(AND(BP34,$F34=$G34,$F34&gt;=PrSettings!$M$6),(ABS(BM34-$F34)&lt;=1)*1,IF(AND(ABS($F34-$G34-BM34+BN34)&lt;=1,$F34+$G34&gt;=PrSettings!$M$8),(ABS(BM34-$F34)&lt;=1)*(ABS(BN34-$G34)&lt;=1)*1,""))),"")</f>
        <v/>
      </c>
      <c r="BT34" s="454"/>
      <c r="BV34" s="447">
        <f t="shared" ref="BV34:BV47" ca="1" si="358">$B34</f>
        <v>8</v>
      </c>
      <c r="BW34" s="448" t="str">
        <f ca="1">GrpE!$B$4</f>
        <v>Romania</v>
      </c>
      <c r="BX34" s="449">
        <f t="shared" ref="BX34:BX39" ca="1" si="359">$D34</f>
        <v>21</v>
      </c>
      <c r="BY34" s="448" t="str">
        <f ca="1">GrpE!$D$4</f>
        <v>Ukraine</v>
      </c>
      <c r="BZ34" s="452"/>
      <c r="CA34" s="452"/>
      <c r="CB34" s="453"/>
      <c r="CC34" s="449" t="str">
        <f t="shared" ref="CC34:CC39" ca="1" si="360">IF(($F34&lt;&gt;"")*($G34&lt;&gt;"")*(BZ34&lt;&gt;"")*(CA34&lt;&gt;""),($F34&gt;$G34)*(BZ34&gt;CA34)+($F34=$G34)*(BZ34=CA34)+($F34&lt;$G34)*(BZ34&lt;CA34),"")</f>
        <v/>
      </c>
      <c r="CD34" s="449" t="str">
        <f ca="1">IF((CC34&lt;&gt;""),IF(OR($F34&lt;&gt;$G34,PrSettings!$M$4="●"),(($F34-$G34)=(BZ34-CA34))*1,0),"")</f>
        <v/>
      </c>
      <c r="CE34" s="449" t="str">
        <f t="shared" ref="CE34:CE39" ca="1" si="361">IF((CC34&lt;&gt;""),($F34=BZ34)*($G34=CA34),"")</f>
        <v/>
      </c>
      <c r="CF34" s="449" t="str">
        <f ca="1">IF(CC34&lt;&gt;"",IF(ABS($F34-$G34)&gt;=PrSettings!$M$7,(ABS($F34-$G34-BZ34+CA34)&lt;=1)*1,IF(AND(CC34,$F34=$G34,$F34&gt;=PrSettings!$M$6),(ABS(BZ34-$F34)&lt;=1)*1,IF(AND(ABS($F34-$G34-BZ34+CA34)&lt;=1,$F34+$G34&gt;=PrSettings!$M$8),(ABS(BZ34-$F34)&lt;=1)*(ABS(CA34-$G34)&lt;=1)*1,""))),"")</f>
        <v/>
      </c>
      <c r="CG34" s="454"/>
      <c r="CI34" s="447">
        <f t="shared" ref="CI34:CI47" ca="1" si="362">$B34</f>
        <v>8</v>
      </c>
      <c r="CJ34" s="448" t="str">
        <f ca="1">GrpE!$B$4</f>
        <v>Romania</v>
      </c>
      <c r="CK34" s="449">
        <f t="shared" ref="CK34:CK39" ca="1" si="363">$D34</f>
        <v>21</v>
      </c>
      <c r="CL34" s="448" t="str">
        <f ca="1">GrpE!$D$4</f>
        <v>Ukraine</v>
      </c>
      <c r="CM34" s="452"/>
      <c r="CN34" s="452"/>
      <c r="CO34" s="453"/>
      <c r="CP34" s="449" t="str">
        <f t="shared" ref="CP34:CP39" ca="1" si="364">IF(($F34&lt;&gt;"")*($G34&lt;&gt;"")*(CM34&lt;&gt;"")*(CN34&lt;&gt;""),($F34&gt;$G34)*(CM34&gt;CN34)+($F34=$G34)*(CM34=CN34)+($F34&lt;$G34)*(CM34&lt;CN34),"")</f>
        <v/>
      </c>
      <c r="CQ34" s="449" t="str">
        <f ca="1">IF((CP34&lt;&gt;""),IF(OR($F34&lt;&gt;$G34,PrSettings!$M$4="●"),(($F34-$G34)=(CM34-CN34))*1,0),"")</f>
        <v/>
      </c>
      <c r="CR34" s="449" t="str">
        <f t="shared" ref="CR34:CR39" ca="1" si="365">IF((CP34&lt;&gt;""),($F34=CM34)*($G34=CN34),"")</f>
        <v/>
      </c>
      <c r="CS34" s="449" t="str">
        <f ca="1">IF(CP34&lt;&gt;"",IF(ABS($F34-$G34)&gt;=PrSettings!$M$7,(ABS($F34-$G34-CM34+CN34)&lt;=1)*1,IF(AND(CP34,$F34=$G34,$F34&gt;=PrSettings!$M$6),(ABS(CM34-$F34)&lt;=1)*1,IF(AND(ABS($F34-$G34-CM34+CN34)&lt;=1,$F34+$G34&gt;=PrSettings!$M$8),(ABS(CM34-$F34)&lt;=1)*(ABS(CN34-$G34)&lt;=1)*1,""))),"")</f>
        <v/>
      </c>
      <c r="CT34" s="454"/>
      <c r="CV34" s="447">
        <f t="shared" ref="CV34:CV47" ca="1" si="366">$B34</f>
        <v>8</v>
      </c>
      <c r="CW34" s="448" t="str">
        <f ca="1">GrpE!$B$4</f>
        <v>Romania</v>
      </c>
      <c r="CX34" s="449">
        <f t="shared" ref="CX34:CX39" ca="1" si="367">$D34</f>
        <v>21</v>
      </c>
      <c r="CY34" s="448" t="str">
        <f ca="1">GrpE!$D$4</f>
        <v>Ukraine</v>
      </c>
      <c r="CZ34" s="452"/>
      <c r="DA34" s="452"/>
      <c r="DB34" s="453"/>
      <c r="DC34" s="449" t="str">
        <f t="shared" ref="DC34:DC39" ca="1" si="368">IF(($F34&lt;&gt;"")*($G34&lt;&gt;"")*(CZ34&lt;&gt;"")*(DA34&lt;&gt;""),($F34&gt;$G34)*(CZ34&gt;DA34)+($F34=$G34)*(CZ34=DA34)+($F34&lt;$G34)*(CZ34&lt;DA34),"")</f>
        <v/>
      </c>
      <c r="DD34" s="449" t="str">
        <f ca="1">IF((DC34&lt;&gt;""),IF(OR($F34&lt;&gt;$G34,PrSettings!$M$4="●"),(($F34-$G34)=(CZ34-DA34))*1,0),"")</f>
        <v/>
      </c>
      <c r="DE34" s="449" t="str">
        <f t="shared" ref="DE34:DE39" ca="1" si="369">IF((DC34&lt;&gt;""),($F34=CZ34)*($G34=DA34),"")</f>
        <v/>
      </c>
      <c r="DF34" s="449" t="str">
        <f ca="1">IF(DC34&lt;&gt;"",IF(ABS($F34-$G34)&gt;=PrSettings!$M$7,(ABS($F34-$G34-CZ34+DA34)&lt;=1)*1,IF(AND(DC34,$F34=$G34,$F34&gt;=PrSettings!$M$6),(ABS(CZ34-$F34)&lt;=1)*1,IF(AND(ABS($F34-$G34-CZ34+DA34)&lt;=1,$F34+$G34&gt;=PrSettings!$M$8),(ABS(CZ34-$F34)&lt;=1)*(ABS(DA34-$G34)&lt;=1)*1,""))),"")</f>
        <v/>
      </c>
      <c r="DG34" s="454"/>
      <c r="DI34" s="447">
        <f t="shared" ref="DI34:DI47" ca="1" si="370">$B34</f>
        <v>8</v>
      </c>
      <c r="DJ34" s="448" t="str">
        <f ca="1">GrpE!$B$4</f>
        <v>Romania</v>
      </c>
      <c r="DK34" s="449">
        <f t="shared" ref="DK34:DK39" ca="1" si="371">$D34</f>
        <v>21</v>
      </c>
      <c r="DL34" s="448" t="str">
        <f ca="1">GrpE!$D$4</f>
        <v>Ukraine</v>
      </c>
      <c r="DM34" s="452"/>
      <c r="DN34" s="452"/>
      <c r="DO34" s="453"/>
      <c r="DP34" s="449" t="str">
        <f t="shared" ref="DP34:DP39" ca="1" si="372">IF(($F34&lt;&gt;"")*($G34&lt;&gt;"")*(DM34&lt;&gt;"")*(DN34&lt;&gt;""),($F34&gt;$G34)*(DM34&gt;DN34)+($F34=$G34)*(DM34=DN34)+($F34&lt;$G34)*(DM34&lt;DN34),"")</f>
        <v/>
      </c>
      <c r="DQ34" s="449" t="str">
        <f ca="1">IF((DP34&lt;&gt;""),IF(OR($F34&lt;&gt;$G34,PrSettings!$M$4="●"),(($F34-$G34)=(DM34-DN34))*1,0),"")</f>
        <v/>
      </c>
      <c r="DR34" s="449" t="str">
        <f t="shared" ref="DR34:DR39" ca="1" si="373">IF((DP34&lt;&gt;""),($F34=DM34)*($G34=DN34),"")</f>
        <v/>
      </c>
      <c r="DS34" s="449" t="str">
        <f ca="1">IF(DP34&lt;&gt;"",IF(ABS($F34-$G34)&gt;=PrSettings!$M$7,(ABS($F34-$G34-DM34+DN34)&lt;=1)*1,IF(AND(DP34,$F34=$G34,$F34&gt;=PrSettings!$M$6),(ABS(DM34-$F34)&lt;=1)*1,IF(AND(ABS($F34-$G34-DM34+DN34)&lt;=1,$F34+$G34&gt;=PrSettings!$M$8),(ABS(DM34-$F34)&lt;=1)*(ABS(DN34-$G34)&lt;=1)*1,""))),"")</f>
        <v/>
      </c>
      <c r="DT34" s="454"/>
      <c r="DV34" s="447">
        <f t="shared" ref="DV34:DV47" ca="1" si="374">$B34</f>
        <v>8</v>
      </c>
      <c r="DW34" s="448" t="str">
        <f ca="1">GrpE!$B$4</f>
        <v>Romania</v>
      </c>
      <c r="DX34" s="449">
        <f t="shared" ref="DX34:DX39" ca="1" si="375">$D34</f>
        <v>21</v>
      </c>
      <c r="DY34" s="448" t="str">
        <f ca="1">GrpE!$D$4</f>
        <v>Ukraine</v>
      </c>
      <c r="DZ34" s="452"/>
      <c r="EA34" s="452"/>
      <c r="EB34" s="453"/>
      <c r="EC34" s="449" t="str">
        <f t="shared" ref="EC34:EC39" ca="1" si="376">IF(($F34&lt;&gt;"")*($G34&lt;&gt;"")*(DZ34&lt;&gt;"")*(EA34&lt;&gt;""),($F34&gt;$G34)*(DZ34&gt;EA34)+($F34=$G34)*(DZ34=EA34)+($F34&lt;$G34)*(DZ34&lt;EA34),"")</f>
        <v/>
      </c>
      <c r="ED34" s="449" t="str">
        <f ca="1">IF((EC34&lt;&gt;""),IF(OR($F34&lt;&gt;$G34,PrSettings!$M$4="●"),(($F34-$G34)=(DZ34-EA34))*1,0),"")</f>
        <v/>
      </c>
      <c r="EE34" s="449" t="str">
        <f t="shared" ref="EE34:EE39" ca="1" si="377">IF((EC34&lt;&gt;""),($F34=DZ34)*($G34=EA34),"")</f>
        <v/>
      </c>
      <c r="EF34" s="449" t="str">
        <f ca="1">IF(EC34&lt;&gt;"",IF(ABS($F34-$G34)&gt;=PrSettings!$M$7,(ABS($F34-$G34-DZ34+EA34)&lt;=1)*1,IF(AND(EC34,$F34=$G34,$F34&gt;=PrSettings!$M$6),(ABS(DZ34-$F34)&lt;=1)*1,IF(AND(ABS($F34-$G34-DZ34+EA34)&lt;=1,$F34+$G34&gt;=PrSettings!$M$8),(ABS(DZ34-$F34)&lt;=1)*(ABS(EA34-$G34)&lt;=1)*1,""))),"")</f>
        <v/>
      </c>
      <c r="EG34" s="454"/>
      <c r="EI34" s="447">
        <f t="shared" ref="EI34:EI47" ca="1" si="378">$B34</f>
        <v>8</v>
      </c>
      <c r="EJ34" s="448" t="str">
        <f ca="1">GrpE!$B$4</f>
        <v>Romania</v>
      </c>
      <c r="EK34" s="449">
        <f t="shared" ref="EK34:EK39" ca="1" si="379">$D34</f>
        <v>21</v>
      </c>
      <c r="EL34" s="448" t="str">
        <f ca="1">GrpE!$D$4</f>
        <v>Ukraine</v>
      </c>
      <c r="EM34" s="452"/>
      <c r="EN34" s="452"/>
      <c r="EO34" s="453"/>
      <c r="EP34" s="449" t="str">
        <f t="shared" ref="EP34:EP39" ca="1" si="380">IF(($F34&lt;&gt;"")*($G34&lt;&gt;"")*(EM34&lt;&gt;"")*(EN34&lt;&gt;""),($F34&gt;$G34)*(EM34&gt;EN34)+($F34=$G34)*(EM34=EN34)+($F34&lt;$G34)*(EM34&lt;EN34),"")</f>
        <v/>
      </c>
      <c r="EQ34" s="449" t="str">
        <f ca="1">IF((EP34&lt;&gt;""),IF(OR($F34&lt;&gt;$G34,PrSettings!$M$4="●"),(($F34-$G34)=(EM34-EN34))*1,0),"")</f>
        <v/>
      </c>
      <c r="ER34" s="449" t="str">
        <f t="shared" ref="ER34:ER39" ca="1" si="381">IF((EP34&lt;&gt;""),($F34=EM34)*($G34=EN34),"")</f>
        <v/>
      </c>
      <c r="ES34" s="449" t="str">
        <f ca="1">IF(EP34&lt;&gt;"",IF(ABS($F34-$G34)&gt;=PrSettings!$M$7,(ABS($F34-$G34-EM34+EN34)&lt;=1)*1,IF(AND(EP34,$F34=$G34,$F34&gt;=PrSettings!$M$6),(ABS(EM34-$F34)&lt;=1)*1,IF(AND(ABS($F34-$G34-EM34+EN34)&lt;=1,$F34+$G34&gt;=PrSettings!$M$8),(ABS(EM34-$F34)&lt;=1)*(ABS(EN34-$G34)&lt;=1)*1,""))),"")</f>
        <v/>
      </c>
      <c r="ET34" s="454"/>
      <c r="EV34" s="447">
        <f t="shared" ref="EV34:EV47" ca="1" si="382">$B34</f>
        <v>8</v>
      </c>
      <c r="EW34" s="448" t="str">
        <f ca="1">GrpE!$B$4</f>
        <v>Romania</v>
      </c>
      <c r="EX34" s="449">
        <f t="shared" ref="EX34:EX39" ca="1" si="383">$D34</f>
        <v>21</v>
      </c>
      <c r="EY34" s="448" t="str">
        <f ca="1">GrpE!$D$4</f>
        <v>Ukraine</v>
      </c>
      <c r="EZ34" s="452"/>
      <c r="FA34" s="452"/>
      <c r="FB34" s="453"/>
      <c r="FC34" s="449" t="str">
        <f t="shared" ref="FC34:FC39" ca="1" si="384">IF(($F34&lt;&gt;"")*($G34&lt;&gt;"")*(EZ34&lt;&gt;"")*(FA34&lt;&gt;""),($F34&gt;$G34)*(EZ34&gt;FA34)+($F34=$G34)*(EZ34=FA34)+($F34&lt;$G34)*(EZ34&lt;FA34),"")</f>
        <v/>
      </c>
      <c r="FD34" s="449" t="str">
        <f ca="1">IF((FC34&lt;&gt;""),IF(OR($F34&lt;&gt;$G34,PrSettings!$M$4="●"),(($F34-$G34)=(EZ34-FA34))*1,0),"")</f>
        <v/>
      </c>
      <c r="FE34" s="449" t="str">
        <f t="shared" ref="FE34:FE39" ca="1" si="385">IF((FC34&lt;&gt;""),($F34=EZ34)*($G34=FA34),"")</f>
        <v/>
      </c>
      <c r="FF34" s="449" t="str">
        <f ca="1">IF(FC34&lt;&gt;"",IF(ABS($F34-$G34)&gt;=PrSettings!$M$7,(ABS($F34-$G34-EZ34+FA34)&lt;=1)*1,IF(AND(FC34,$F34=$G34,$F34&gt;=PrSettings!$M$6),(ABS(EZ34-$F34)&lt;=1)*1,IF(AND(ABS($F34-$G34-EZ34+FA34)&lt;=1,$F34+$G34&gt;=PrSettings!$M$8),(ABS(EZ34-$F34)&lt;=1)*(ABS(FA34-$G34)&lt;=1)*1,""))),"")</f>
        <v/>
      </c>
      <c r="FG34" s="454"/>
      <c r="FI34" s="447">
        <f t="shared" ref="FI34:FI47" ca="1" si="386">$B34</f>
        <v>8</v>
      </c>
      <c r="FJ34" s="448" t="str">
        <f ca="1">GrpE!$B$4</f>
        <v>Romania</v>
      </c>
      <c r="FK34" s="449">
        <f t="shared" ref="FK34:FK39" ca="1" si="387">$D34</f>
        <v>21</v>
      </c>
      <c r="FL34" s="448" t="str">
        <f ca="1">GrpE!$D$4</f>
        <v>Ukraine</v>
      </c>
      <c r="FM34" s="452"/>
      <c r="FN34" s="452"/>
      <c r="FO34" s="453"/>
      <c r="FP34" s="449" t="str">
        <f t="shared" ref="FP34:FP39" ca="1" si="388">IF(($F34&lt;&gt;"")*($G34&lt;&gt;"")*(FM34&lt;&gt;"")*(FN34&lt;&gt;""),($F34&gt;$G34)*(FM34&gt;FN34)+($F34=$G34)*(FM34=FN34)+($F34&lt;$G34)*(FM34&lt;FN34),"")</f>
        <v/>
      </c>
      <c r="FQ34" s="449" t="str">
        <f ca="1">IF((FP34&lt;&gt;""),IF(OR($F34&lt;&gt;$G34,PrSettings!$M$4="●"),(($F34-$G34)=(FM34-FN34))*1,0),"")</f>
        <v/>
      </c>
      <c r="FR34" s="449" t="str">
        <f t="shared" ref="FR34:FR39" ca="1" si="389">IF((FP34&lt;&gt;""),($F34=FM34)*($G34=FN34),"")</f>
        <v/>
      </c>
      <c r="FS34" s="449" t="str">
        <f ca="1">IF(FP34&lt;&gt;"",IF(ABS($F34-$G34)&gt;=PrSettings!$M$7,(ABS($F34-$G34-FM34+FN34)&lt;=1)*1,IF(AND(FP34,$F34=$G34,$F34&gt;=PrSettings!$M$6),(ABS(FM34-$F34)&lt;=1)*1,IF(AND(ABS($F34-$G34-FM34+FN34)&lt;=1,$F34+$G34&gt;=PrSettings!$M$8),(ABS(FM34-$F34)&lt;=1)*(ABS(FN34-$G34)&lt;=1)*1,""))),"")</f>
        <v/>
      </c>
      <c r="FT34" s="454"/>
      <c r="FV34" s="447">
        <f t="shared" ref="FV34:FV47" ca="1" si="390">$B34</f>
        <v>8</v>
      </c>
      <c r="FW34" s="448" t="str">
        <f ca="1">GrpE!$B$4</f>
        <v>Romania</v>
      </c>
      <c r="FX34" s="449">
        <f t="shared" ref="FX34:FX39" ca="1" si="391">$D34</f>
        <v>21</v>
      </c>
      <c r="FY34" s="448" t="str">
        <f ca="1">GrpE!$D$4</f>
        <v>Ukraine</v>
      </c>
      <c r="FZ34" s="452"/>
      <c r="GA34" s="452"/>
      <c r="GB34" s="453"/>
      <c r="GC34" s="449" t="str">
        <f t="shared" ref="GC34:GC39" ca="1" si="392">IF(($F34&lt;&gt;"")*($G34&lt;&gt;"")*(FZ34&lt;&gt;"")*(GA34&lt;&gt;""),($F34&gt;$G34)*(FZ34&gt;GA34)+($F34=$G34)*(FZ34=GA34)+($F34&lt;$G34)*(FZ34&lt;GA34),"")</f>
        <v/>
      </c>
      <c r="GD34" s="449" t="str">
        <f ca="1">IF((GC34&lt;&gt;""),IF(OR($F34&lt;&gt;$G34,PrSettings!$M$4="●"),(($F34-$G34)=(FZ34-GA34))*1,0),"")</f>
        <v/>
      </c>
      <c r="GE34" s="449" t="str">
        <f t="shared" ref="GE34:GE39" ca="1" si="393">IF((GC34&lt;&gt;""),($F34=FZ34)*($G34=GA34),"")</f>
        <v/>
      </c>
      <c r="GF34" s="449" t="str">
        <f ca="1">IF(GC34&lt;&gt;"",IF(ABS($F34-$G34)&gt;=PrSettings!$M$7,(ABS($F34-$G34-FZ34+GA34)&lt;=1)*1,IF(AND(GC34,$F34=$G34,$F34&gt;=PrSettings!$M$6),(ABS(FZ34-$F34)&lt;=1)*1,IF(AND(ABS($F34-$G34-FZ34+GA34)&lt;=1,$F34+$G34&gt;=PrSettings!$M$8),(ABS(FZ34-$F34)&lt;=1)*(ABS(GA34-$G34)&lt;=1)*1,""))),"")</f>
        <v/>
      </c>
      <c r="GG34" s="454"/>
      <c r="GI34" s="447">
        <f t="shared" ref="GI34:GI47" ca="1" si="394">$B34</f>
        <v>8</v>
      </c>
      <c r="GJ34" s="448" t="str">
        <f ca="1">GrpE!$B$4</f>
        <v>Romania</v>
      </c>
      <c r="GK34" s="449">
        <f t="shared" ref="GK34:GK39" ca="1" si="395">$D34</f>
        <v>21</v>
      </c>
      <c r="GL34" s="448" t="str">
        <f ca="1">GrpE!$D$4</f>
        <v>Ukraine</v>
      </c>
      <c r="GM34" s="452"/>
      <c r="GN34" s="452"/>
      <c r="GO34" s="453"/>
      <c r="GP34" s="449" t="str">
        <f t="shared" ref="GP34:GP39" ca="1" si="396">IF(($F34&lt;&gt;"")*($G34&lt;&gt;"")*(GM34&lt;&gt;"")*(GN34&lt;&gt;""),($F34&gt;$G34)*(GM34&gt;GN34)+($F34=$G34)*(GM34=GN34)+($F34&lt;$G34)*(GM34&lt;GN34),"")</f>
        <v/>
      </c>
      <c r="GQ34" s="449" t="str">
        <f ca="1">IF((GP34&lt;&gt;""),IF(OR($F34&lt;&gt;$G34,PrSettings!$M$4="●"),(($F34-$G34)=(GM34-GN34))*1,0),"")</f>
        <v/>
      </c>
      <c r="GR34" s="449" t="str">
        <f t="shared" ref="GR34:GR39" ca="1" si="397">IF((GP34&lt;&gt;""),($F34=GM34)*($G34=GN34),"")</f>
        <v/>
      </c>
      <c r="GS34" s="449" t="str">
        <f ca="1">IF(GP34&lt;&gt;"",IF(ABS($F34-$G34)&gt;=PrSettings!$M$7,(ABS($F34-$G34-GM34+GN34)&lt;=1)*1,IF(AND(GP34,$F34=$G34,$F34&gt;=PrSettings!$M$6),(ABS(GM34-$F34)&lt;=1)*1,IF(AND(ABS($F34-$G34-GM34+GN34)&lt;=1,$F34+$G34&gt;=PrSettings!$M$8),(ABS(GM34-$F34)&lt;=1)*(ABS(GN34-$G34)&lt;=1)*1,""))),"")</f>
        <v/>
      </c>
      <c r="GT34" s="454"/>
      <c r="GV34" s="447">
        <f t="shared" ref="GV34:GV47" ca="1" si="398">$B34</f>
        <v>8</v>
      </c>
      <c r="GW34" s="448" t="str">
        <f ca="1">GrpE!$B$4</f>
        <v>Romania</v>
      </c>
      <c r="GX34" s="449">
        <f t="shared" ref="GX34:GX39" ca="1" si="399">$D34</f>
        <v>21</v>
      </c>
      <c r="GY34" s="448" t="str">
        <f ca="1">GrpE!$D$4</f>
        <v>Ukraine</v>
      </c>
      <c r="GZ34" s="452"/>
      <c r="HA34" s="452"/>
      <c r="HB34" s="453"/>
      <c r="HC34" s="449" t="str">
        <f t="shared" ref="HC34:HC39" ca="1" si="400">IF(($F34&lt;&gt;"")*($G34&lt;&gt;"")*(GZ34&lt;&gt;"")*(HA34&lt;&gt;""),($F34&gt;$G34)*(GZ34&gt;HA34)+($F34=$G34)*(GZ34=HA34)+($F34&lt;$G34)*(GZ34&lt;HA34),"")</f>
        <v/>
      </c>
      <c r="HD34" s="449" t="str">
        <f ca="1">IF((HC34&lt;&gt;""),IF(OR($F34&lt;&gt;$G34,PrSettings!$M$4="●"),(($F34-$G34)=(GZ34-HA34))*1,0),"")</f>
        <v/>
      </c>
      <c r="HE34" s="449" t="str">
        <f t="shared" ref="HE34:HE39" ca="1" si="401">IF((HC34&lt;&gt;""),($F34=GZ34)*($G34=HA34),"")</f>
        <v/>
      </c>
      <c r="HF34" s="449" t="str">
        <f ca="1">IF(HC34&lt;&gt;"",IF(ABS($F34-$G34)&gt;=PrSettings!$M$7,(ABS($F34-$G34-GZ34+HA34)&lt;=1)*1,IF(AND(HC34,$F34=$G34,$F34&gt;=PrSettings!$M$6),(ABS(GZ34-$F34)&lt;=1)*1,IF(AND(ABS($F34-$G34-GZ34+HA34)&lt;=1,$F34+$G34&gt;=PrSettings!$M$8),(ABS(GZ34-$F34)&lt;=1)*(ABS(HA34-$G34)&lt;=1)*1,""))),"")</f>
        <v/>
      </c>
      <c r="HG34" s="454"/>
      <c r="HI34" s="447">
        <f t="shared" ref="HI34:HI47" ca="1" si="402">$B34</f>
        <v>8</v>
      </c>
      <c r="HJ34" s="448" t="str">
        <f ca="1">GrpE!$B$4</f>
        <v>Romania</v>
      </c>
      <c r="HK34" s="449">
        <f t="shared" ref="HK34:HK39" ca="1" si="403">$D34</f>
        <v>21</v>
      </c>
      <c r="HL34" s="448" t="str">
        <f ca="1">GrpE!$D$4</f>
        <v>Ukraine</v>
      </c>
      <c r="HM34" s="452"/>
      <c r="HN34" s="452"/>
      <c r="HO34" s="453"/>
      <c r="HP34" s="449" t="str">
        <f t="shared" ref="HP34:HP39" ca="1" si="404">IF(($F34&lt;&gt;"")*($G34&lt;&gt;"")*(HM34&lt;&gt;"")*(HN34&lt;&gt;""),($F34&gt;$G34)*(HM34&gt;HN34)+($F34=$G34)*(HM34=HN34)+($F34&lt;$G34)*(HM34&lt;HN34),"")</f>
        <v/>
      </c>
      <c r="HQ34" s="449" t="str">
        <f ca="1">IF((HP34&lt;&gt;""),IF(OR($F34&lt;&gt;$G34,PrSettings!$M$4="●"),(($F34-$G34)=(HM34-HN34))*1,0),"")</f>
        <v/>
      </c>
      <c r="HR34" s="449" t="str">
        <f t="shared" ref="HR34:HR39" ca="1" si="405">IF((HP34&lt;&gt;""),($F34=HM34)*($G34=HN34),"")</f>
        <v/>
      </c>
      <c r="HS34" s="449" t="str">
        <f ca="1">IF(HP34&lt;&gt;"",IF(ABS($F34-$G34)&gt;=PrSettings!$M$7,(ABS($F34-$G34-HM34+HN34)&lt;=1)*1,IF(AND(HP34,$F34=$G34,$F34&gt;=PrSettings!$M$6),(ABS(HM34-$F34)&lt;=1)*1,IF(AND(ABS($F34-$G34-HM34+HN34)&lt;=1,$F34+$G34&gt;=PrSettings!$M$8),(ABS(HM34-$F34)&lt;=1)*(ABS(HN34-$G34)&lt;=1)*1,""))),"")</f>
        <v/>
      </c>
      <c r="HT34" s="454"/>
      <c r="HV34" s="447">
        <f t="shared" ref="HV34:HV47" ca="1" si="406">$B34</f>
        <v>8</v>
      </c>
      <c r="HW34" s="448" t="str">
        <f ca="1">GrpE!$B$4</f>
        <v>Romania</v>
      </c>
      <c r="HX34" s="449">
        <f t="shared" ref="HX34:HX39" ca="1" si="407">$D34</f>
        <v>21</v>
      </c>
      <c r="HY34" s="448" t="str">
        <f ca="1">GrpE!$D$4</f>
        <v>Ukraine</v>
      </c>
      <c r="HZ34" s="452"/>
      <c r="IA34" s="452"/>
      <c r="IB34" s="453"/>
      <c r="IC34" s="449" t="str">
        <f t="shared" ref="IC34:IC39" ca="1" si="408">IF(($F34&lt;&gt;"")*($G34&lt;&gt;"")*(HZ34&lt;&gt;"")*(IA34&lt;&gt;""),($F34&gt;$G34)*(HZ34&gt;IA34)+($F34=$G34)*(HZ34=IA34)+($F34&lt;$G34)*(HZ34&lt;IA34),"")</f>
        <v/>
      </c>
      <c r="ID34" s="449" t="str">
        <f ca="1">IF((IC34&lt;&gt;""),IF(OR($F34&lt;&gt;$G34,PrSettings!$M$4="●"),(($F34-$G34)=(HZ34-IA34))*1,0),"")</f>
        <v/>
      </c>
      <c r="IE34" s="449" t="str">
        <f t="shared" ref="IE34:IE39" ca="1" si="409">IF((IC34&lt;&gt;""),($F34=HZ34)*($G34=IA34),"")</f>
        <v/>
      </c>
      <c r="IF34" s="449" t="str">
        <f ca="1">IF(IC34&lt;&gt;"",IF(ABS($F34-$G34)&gt;=PrSettings!$M$7,(ABS($F34-$G34-HZ34+IA34)&lt;=1)*1,IF(AND(IC34,$F34=$G34,$F34&gt;=PrSettings!$M$6),(ABS(HZ34-$F34)&lt;=1)*1,IF(AND(ABS($F34-$G34-HZ34+IA34)&lt;=1,$F34+$G34&gt;=PrSettings!$M$8),(ABS(HZ34-$F34)&lt;=1)*(ABS(IA34-$G34)&lt;=1)*1,""))),"")</f>
        <v/>
      </c>
      <c r="IG34" s="454"/>
      <c r="II34" s="447">
        <f t="shared" ref="II34:II47" ca="1" si="410">$B34</f>
        <v>8</v>
      </c>
      <c r="IJ34" s="448" t="str">
        <f ca="1">GrpE!$B$4</f>
        <v>Romania</v>
      </c>
      <c r="IK34" s="449">
        <f t="shared" ref="IK34:IK39" ca="1" si="411">$D34</f>
        <v>21</v>
      </c>
      <c r="IL34" s="448" t="str">
        <f ca="1">GrpE!$D$4</f>
        <v>Ukraine</v>
      </c>
      <c r="IM34" s="452"/>
      <c r="IN34" s="452"/>
      <c r="IO34" s="453"/>
      <c r="IP34" s="449" t="str">
        <f t="shared" ref="IP34:IP39" ca="1" si="412">IF(($F34&lt;&gt;"")*($G34&lt;&gt;"")*(IM34&lt;&gt;"")*(IN34&lt;&gt;""),($F34&gt;$G34)*(IM34&gt;IN34)+($F34=$G34)*(IM34=IN34)+($F34&lt;$G34)*(IM34&lt;IN34),"")</f>
        <v/>
      </c>
      <c r="IQ34" s="449" t="str">
        <f ca="1">IF((IP34&lt;&gt;""),IF(OR($F34&lt;&gt;$G34,PrSettings!$M$4="●"),(($F34-$G34)=(IM34-IN34))*1,0),"")</f>
        <v/>
      </c>
      <c r="IR34" s="449" t="str">
        <f t="shared" ref="IR34:IR39" ca="1" si="413">IF((IP34&lt;&gt;""),($F34=IM34)*($G34=IN34),"")</f>
        <v/>
      </c>
      <c r="IS34" s="449" t="str">
        <f ca="1">IF(IP34&lt;&gt;"",IF(ABS($F34-$G34)&gt;=PrSettings!$M$7,(ABS($F34-$G34-IM34+IN34)&lt;=1)*1,IF(AND(IP34,$F34=$G34,$F34&gt;=PrSettings!$M$6),(ABS(IM34-$F34)&lt;=1)*1,IF(AND(ABS($F34-$G34-IM34+IN34)&lt;=1,$F34+$G34&gt;=PrSettings!$M$8),(ABS(IM34-$F34)&lt;=1)*(ABS(IN34-$G34)&lt;=1)*1,""))),"")</f>
        <v/>
      </c>
      <c r="IT34" s="454"/>
      <c r="IV34" s="447">
        <f t="shared" ref="IV34:IV47" ca="1" si="414">$B34</f>
        <v>8</v>
      </c>
      <c r="IW34" s="448" t="str">
        <f ca="1">GrpE!$B$4</f>
        <v>Romania</v>
      </c>
      <c r="IX34" s="449">
        <f t="shared" ref="IX34:IX39" ca="1" si="415">$D34</f>
        <v>21</v>
      </c>
      <c r="IY34" s="448" t="str">
        <f ca="1">GrpE!$D$4</f>
        <v>Ukraine</v>
      </c>
      <c r="IZ34" s="452"/>
      <c r="JA34" s="452"/>
      <c r="JB34" s="453"/>
      <c r="JC34" s="449" t="str">
        <f t="shared" ref="JC34:JC39" ca="1" si="416">IF(($F34&lt;&gt;"")*($G34&lt;&gt;"")*(IZ34&lt;&gt;"")*(JA34&lt;&gt;""),($F34&gt;$G34)*(IZ34&gt;JA34)+($F34=$G34)*(IZ34=JA34)+($F34&lt;$G34)*(IZ34&lt;JA34),"")</f>
        <v/>
      </c>
      <c r="JD34" s="449" t="str">
        <f ca="1">IF((JC34&lt;&gt;""),IF(OR($F34&lt;&gt;$G34,PrSettings!$M$4="●"),(($F34-$G34)=(IZ34-JA34))*1,0),"")</f>
        <v/>
      </c>
      <c r="JE34" s="449" t="str">
        <f t="shared" ref="JE34:JE39" ca="1" si="417">IF((JC34&lt;&gt;""),($F34=IZ34)*($G34=JA34),"")</f>
        <v/>
      </c>
      <c r="JF34" s="449" t="str">
        <f ca="1">IF(JC34&lt;&gt;"",IF(ABS($F34-$G34)&gt;=PrSettings!$M$7,(ABS($F34-$G34-IZ34+JA34)&lt;=1)*1,IF(AND(JC34,$F34=$G34,$F34&gt;=PrSettings!$M$6),(ABS(IZ34-$F34)&lt;=1)*1,IF(AND(ABS($F34-$G34-IZ34+JA34)&lt;=1,$F34+$G34&gt;=PrSettings!$M$8),(ABS(IZ34-$F34)&lt;=1)*(ABS(JA34-$G34)&lt;=1)*1,""))),"")</f>
        <v/>
      </c>
      <c r="JG34" s="454"/>
      <c r="JI34" s="447">
        <f t="shared" ref="JI34:JI47" ca="1" si="418">$B34</f>
        <v>8</v>
      </c>
      <c r="JJ34" s="448" t="str">
        <f ca="1">GrpE!$B$4</f>
        <v>Romania</v>
      </c>
      <c r="JK34" s="449">
        <f t="shared" ref="JK34:JK39" ca="1" si="419">$D34</f>
        <v>21</v>
      </c>
      <c r="JL34" s="448" t="str">
        <f ca="1">GrpE!$D$4</f>
        <v>Ukraine</v>
      </c>
      <c r="JM34" s="452"/>
      <c r="JN34" s="452"/>
      <c r="JO34" s="453"/>
      <c r="JP34" s="449" t="str">
        <f t="shared" ref="JP34:JP39" ca="1" si="420">IF(($F34&lt;&gt;"")*($G34&lt;&gt;"")*(JM34&lt;&gt;"")*(JN34&lt;&gt;""),($F34&gt;$G34)*(JM34&gt;JN34)+($F34=$G34)*(JM34=JN34)+($F34&lt;$G34)*(JM34&lt;JN34),"")</f>
        <v/>
      </c>
      <c r="JQ34" s="449" t="str">
        <f ca="1">IF((JP34&lt;&gt;""),IF(OR($F34&lt;&gt;$G34,PrSettings!$M$4="●"),(($F34-$G34)=(JM34-JN34))*1,0),"")</f>
        <v/>
      </c>
      <c r="JR34" s="449" t="str">
        <f t="shared" ref="JR34:JR39" ca="1" si="421">IF((JP34&lt;&gt;""),($F34=JM34)*($G34=JN34),"")</f>
        <v/>
      </c>
      <c r="JS34" s="449" t="str">
        <f ca="1">IF(JP34&lt;&gt;"",IF(ABS($F34-$G34)&gt;=PrSettings!$M$7,(ABS($F34-$G34-JM34+JN34)&lt;=1)*1,IF(AND(JP34,$F34=$G34,$F34&gt;=PrSettings!$M$6),(ABS(JM34-$F34)&lt;=1)*1,IF(AND(ABS($F34-$G34-JM34+JN34)&lt;=1,$F34+$G34&gt;=PrSettings!$M$8),(ABS(JM34-$F34)&lt;=1)*(ABS(JN34-$G34)&lt;=1)*1,""))),"")</f>
        <v/>
      </c>
      <c r="JT34" s="454"/>
      <c r="JV34" s="447">
        <f t="shared" ref="JV34:JV47" ca="1" si="422">$B34</f>
        <v>8</v>
      </c>
      <c r="JW34" s="448" t="str">
        <f ca="1">GrpE!$B$4</f>
        <v>Romania</v>
      </c>
      <c r="JX34" s="449">
        <f t="shared" ref="JX34:JX39" ca="1" si="423">$D34</f>
        <v>21</v>
      </c>
      <c r="JY34" s="448" t="str">
        <f ca="1">GrpE!$D$4</f>
        <v>Ukraine</v>
      </c>
      <c r="JZ34" s="452"/>
      <c r="KA34" s="452"/>
      <c r="KB34" s="453"/>
      <c r="KC34" s="449" t="str">
        <f t="shared" ref="KC34:KC39" ca="1" si="424">IF(($F34&lt;&gt;"")*($G34&lt;&gt;"")*(JZ34&lt;&gt;"")*(KA34&lt;&gt;""),($F34&gt;$G34)*(JZ34&gt;KA34)+($F34=$G34)*(JZ34=KA34)+($F34&lt;$G34)*(JZ34&lt;KA34),"")</f>
        <v/>
      </c>
      <c r="KD34" s="449" t="str">
        <f ca="1">IF((KC34&lt;&gt;""),IF(OR($F34&lt;&gt;$G34,PrSettings!$M$4="●"),(($F34-$G34)=(JZ34-KA34))*1,0),"")</f>
        <v/>
      </c>
      <c r="KE34" s="449" t="str">
        <f t="shared" ref="KE34:KE39" ca="1" si="425">IF((KC34&lt;&gt;""),($F34=JZ34)*($G34=KA34),"")</f>
        <v/>
      </c>
      <c r="KF34" s="449" t="str">
        <f ca="1">IF(KC34&lt;&gt;"",IF(ABS($F34-$G34)&gt;=PrSettings!$M$7,(ABS($F34-$G34-JZ34+KA34)&lt;=1)*1,IF(AND(KC34,$F34=$G34,$F34&gt;=PrSettings!$M$6),(ABS(JZ34-$F34)&lt;=1)*1,IF(AND(ABS($F34-$G34-JZ34+KA34)&lt;=1,$F34+$G34&gt;=PrSettings!$M$8),(ABS(JZ34-$F34)&lt;=1)*(ABS(KA34-$G34)&lt;=1)*1,""))),"")</f>
        <v/>
      </c>
      <c r="KG34" s="454"/>
      <c r="KI34" s="447">
        <f t="shared" ref="KI34:KI47" ca="1" si="426">$B34</f>
        <v>8</v>
      </c>
      <c r="KJ34" s="448" t="str">
        <f ca="1">GrpE!$B$4</f>
        <v>Romania</v>
      </c>
      <c r="KK34" s="449">
        <f t="shared" ref="KK34:KK39" ca="1" si="427">$D34</f>
        <v>21</v>
      </c>
      <c r="KL34" s="448" t="str">
        <f ca="1">GrpE!$D$4</f>
        <v>Ukraine</v>
      </c>
      <c r="KM34" s="452"/>
      <c r="KN34" s="452"/>
      <c r="KO34" s="453"/>
      <c r="KP34" s="449" t="str">
        <f t="shared" ref="KP34:KP39" ca="1" si="428">IF(($F34&lt;&gt;"")*($G34&lt;&gt;"")*(KM34&lt;&gt;"")*(KN34&lt;&gt;""),($F34&gt;$G34)*(KM34&gt;KN34)+($F34=$G34)*(KM34=KN34)+($F34&lt;$G34)*(KM34&lt;KN34),"")</f>
        <v/>
      </c>
      <c r="KQ34" s="449" t="str">
        <f ca="1">IF((KP34&lt;&gt;""),IF(OR($F34&lt;&gt;$G34,PrSettings!$M$4="●"),(($F34-$G34)=(KM34-KN34))*1,0),"")</f>
        <v/>
      </c>
      <c r="KR34" s="449" t="str">
        <f t="shared" ref="KR34:KR39" ca="1" si="429">IF((KP34&lt;&gt;""),($F34=KM34)*($G34=KN34),"")</f>
        <v/>
      </c>
      <c r="KS34" s="449" t="str">
        <f ca="1">IF(KP34&lt;&gt;"",IF(ABS($F34-$G34)&gt;=PrSettings!$M$7,(ABS($F34-$G34-KM34+KN34)&lt;=1)*1,IF(AND(KP34,$F34=$G34,$F34&gt;=PrSettings!$M$6),(ABS(KM34-$F34)&lt;=1)*1,IF(AND(ABS($F34-$G34-KM34+KN34)&lt;=1,$F34+$G34&gt;=PrSettings!$M$8),(ABS(KM34-$F34)&lt;=1)*(ABS(KN34-$G34)&lt;=1)*1,""))),"")</f>
        <v/>
      </c>
      <c r="KT34" s="454"/>
      <c r="KV34" s="447">
        <f t="shared" ref="KV34:KV47" ca="1" si="430">$B34</f>
        <v>8</v>
      </c>
      <c r="KW34" s="448" t="str">
        <f ca="1">GrpE!$B$4</f>
        <v>Romania</v>
      </c>
      <c r="KX34" s="449">
        <f t="shared" ref="KX34:KX39" ca="1" si="431">$D34</f>
        <v>21</v>
      </c>
      <c r="KY34" s="448" t="str">
        <f ca="1">GrpE!$D$4</f>
        <v>Ukraine</v>
      </c>
      <c r="KZ34" s="452"/>
      <c r="LA34" s="452"/>
      <c r="LB34" s="453"/>
      <c r="LC34" s="449" t="str">
        <f t="shared" ref="LC34:LC39" ca="1" si="432">IF(($F34&lt;&gt;"")*($G34&lt;&gt;"")*(KZ34&lt;&gt;"")*(LA34&lt;&gt;""),($F34&gt;$G34)*(KZ34&gt;LA34)+($F34=$G34)*(KZ34=LA34)+($F34&lt;$G34)*(KZ34&lt;LA34),"")</f>
        <v/>
      </c>
      <c r="LD34" s="449" t="str">
        <f ca="1">IF((LC34&lt;&gt;""),IF(OR($F34&lt;&gt;$G34,PrSettings!$M$4="●"),(($F34-$G34)=(KZ34-LA34))*1,0),"")</f>
        <v/>
      </c>
      <c r="LE34" s="449" t="str">
        <f t="shared" ref="LE34:LE39" ca="1" si="433">IF((LC34&lt;&gt;""),($F34=KZ34)*($G34=LA34),"")</f>
        <v/>
      </c>
      <c r="LF34" s="449" t="str">
        <f ca="1">IF(LC34&lt;&gt;"",IF(ABS($F34-$G34)&gt;=PrSettings!$M$7,(ABS($F34-$G34-KZ34+LA34)&lt;=1)*1,IF(AND(LC34,$F34=$G34,$F34&gt;=PrSettings!$M$6),(ABS(KZ34-$F34)&lt;=1)*1,IF(AND(ABS($F34-$G34-KZ34+LA34)&lt;=1,$F34+$G34&gt;=PrSettings!$M$8),(ABS(KZ34-$F34)&lt;=1)*(ABS(LA34-$G34)&lt;=1)*1,""))),"")</f>
        <v/>
      </c>
      <c r="LG34" s="454"/>
      <c r="LI34" s="447">
        <f t="shared" ref="LI34:LI47" ca="1" si="434">$B34</f>
        <v>8</v>
      </c>
      <c r="LJ34" s="448" t="str">
        <f ca="1">GrpE!$B$4</f>
        <v>Romania</v>
      </c>
      <c r="LK34" s="449">
        <f t="shared" ref="LK34:LK39" ca="1" si="435">$D34</f>
        <v>21</v>
      </c>
      <c r="LL34" s="448" t="str">
        <f ca="1">GrpE!$D$4</f>
        <v>Ukraine</v>
      </c>
      <c r="LM34" s="452"/>
      <c r="LN34" s="452"/>
      <c r="LO34" s="453"/>
      <c r="LP34" s="449" t="str">
        <f t="shared" ref="LP34:LP39" ca="1" si="436">IF(($F34&lt;&gt;"")*($G34&lt;&gt;"")*(LM34&lt;&gt;"")*(LN34&lt;&gt;""),($F34&gt;$G34)*(LM34&gt;LN34)+($F34=$G34)*(LM34=LN34)+($F34&lt;$G34)*(LM34&lt;LN34),"")</f>
        <v/>
      </c>
      <c r="LQ34" s="449" t="str">
        <f ca="1">IF((LP34&lt;&gt;""),IF(OR($F34&lt;&gt;$G34,PrSettings!$M$4="●"),(($F34-$G34)=(LM34-LN34))*1,0),"")</f>
        <v/>
      </c>
      <c r="LR34" s="449" t="str">
        <f t="shared" ref="LR34:LR39" ca="1" si="437">IF((LP34&lt;&gt;""),($F34=LM34)*($G34=LN34),"")</f>
        <v/>
      </c>
      <c r="LS34" s="449" t="str">
        <f ca="1">IF(LP34&lt;&gt;"",IF(ABS($F34-$G34)&gt;=PrSettings!$M$7,(ABS($F34-$G34-LM34+LN34)&lt;=1)*1,IF(AND(LP34,$F34=$G34,$F34&gt;=PrSettings!$M$6),(ABS(LM34-$F34)&lt;=1)*1,IF(AND(ABS($F34-$G34-LM34+LN34)&lt;=1,$F34+$G34&gt;=PrSettings!$M$8),(ABS(LM34-$F34)&lt;=1)*(ABS(LN34-$G34)&lt;=1)*1,""))),"")</f>
        <v/>
      </c>
      <c r="LT34" s="454"/>
      <c r="LV34" s="447">
        <f t="shared" ref="LV34:LV47" ca="1" si="438">$B34</f>
        <v>8</v>
      </c>
      <c r="LW34" s="448" t="str">
        <f ca="1">GrpE!$B$4</f>
        <v>Romania</v>
      </c>
      <c r="LX34" s="449">
        <f t="shared" ref="LX34:LX39" ca="1" si="439">$D34</f>
        <v>21</v>
      </c>
      <c r="LY34" s="448" t="str">
        <f ca="1">GrpE!$D$4</f>
        <v>Ukraine</v>
      </c>
      <c r="LZ34" s="452"/>
      <c r="MA34" s="452"/>
      <c r="MB34" s="453"/>
      <c r="MC34" s="449" t="str">
        <f t="shared" ref="MC34:MC39" ca="1" si="440">IF(($F34&lt;&gt;"")*($G34&lt;&gt;"")*(LZ34&lt;&gt;"")*(MA34&lt;&gt;""),($F34&gt;$G34)*(LZ34&gt;MA34)+($F34=$G34)*(LZ34=MA34)+($F34&lt;$G34)*(LZ34&lt;MA34),"")</f>
        <v/>
      </c>
      <c r="MD34" s="449" t="str">
        <f ca="1">IF((MC34&lt;&gt;""),IF(OR($F34&lt;&gt;$G34,PrSettings!$M$4="●"),(($F34-$G34)=(LZ34-MA34))*1,0),"")</f>
        <v/>
      </c>
      <c r="ME34" s="449" t="str">
        <f t="shared" ref="ME34:ME39" ca="1" si="441">IF((MC34&lt;&gt;""),($F34=LZ34)*($G34=MA34),"")</f>
        <v/>
      </c>
      <c r="MF34" s="449" t="str">
        <f ca="1">IF(MC34&lt;&gt;"",IF(ABS($F34-$G34)&gt;=PrSettings!$M$7,(ABS($F34-$G34-LZ34+MA34)&lt;=1)*1,IF(AND(MC34,$F34=$G34,$F34&gt;=PrSettings!$M$6),(ABS(LZ34-$F34)&lt;=1)*1,IF(AND(ABS($F34-$G34-LZ34+MA34)&lt;=1,$F34+$G34&gt;=PrSettings!$M$8),(ABS(LZ34-$F34)&lt;=1)*(ABS(MA34-$G34)&lt;=1)*1,""))),"")</f>
        <v/>
      </c>
      <c r="MG34" s="454"/>
    </row>
    <row r="35" spans="1:345" x14ac:dyDescent="0.25">
      <c r="B35" s="447">
        <f ca="1">INDEX(Groups!$C$7:$C$35,MATCH(C35,Groups!$D$7:$D$35,0))</f>
        <v>4</v>
      </c>
      <c r="C35" s="448" t="str">
        <f ca="1">GrpE!$B$5</f>
        <v>Belgium</v>
      </c>
      <c r="D35" s="449">
        <f ca="1">INDEX(Groups!$C$7:$C$35,MATCH(E35,Groups!$D$7:$D$35,0))</f>
        <v>16</v>
      </c>
      <c r="E35" s="448" t="str">
        <f ca="1">GrpE!$D$5</f>
        <v>Slovakia</v>
      </c>
      <c r="F35" s="450" t="str">
        <f ca="1">GrpE!$E$5</f>
        <v/>
      </c>
      <c r="G35" s="451" t="str">
        <f ca="1">GrpE!$G$5</f>
        <v/>
      </c>
      <c r="I35" s="447">
        <f t="shared" ca="1" si="338"/>
        <v>4</v>
      </c>
      <c r="J35" s="448" t="str">
        <f ca="1">GrpE!$B$5</f>
        <v>Belgium</v>
      </c>
      <c r="K35" s="449">
        <f t="shared" ca="1" si="339"/>
        <v>16</v>
      </c>
      <c r="L35" s="448" t="str">
        <f ca="1">GrpE!$D$5</f>
        <v>Slovakia</v>
      </c>
      <c r="M35" s="452"/>
      <c r="N35" s="452"/>
      <c r="O35" s="455"/>
      <c r="P35" s="449" t="str">
        <f t="shared" ca="1" si="340"/>
        <v/>
      </c>
      <c r="Q35" s="449" t="str">
        <f ca="1">IF((P35&lt;&gt;""),IF(OR($F35&lt;&gt;$G35,PrSettings!$M$4="●"),(($F35-$G35)=(M35-N35))*1,0),"")</f>
        <v/>
      </c>
      <c r="R35" s="449" t="str">
        <f t="shared" ca="1" si="341"/>
        <v/>
      </c>
      <c r="S35" s="449" t="str">
        <f ca="1">IF(P35&lt;&gt;"",IF(ABS($F35-$G35)&gt;=PrSettings!$M$7,(ABS($F35-$G35-M35+N35)&lt;=1)*1,IF(AND(P35,$F35=$G35,$F35&gt;=PrSettings!$M$6),(ABS(M35-$F35)&lt;=1)*1,IF(AND(ABS($F35-$G35-M35+N35)&lt;=1,$F35+$G35&gt;=PrSettings!$M$8),(ABS(M35-$F35)&lt;=1)*(ABS(N35-$G35)&lt;=1)*1,""))),"")</f>
        <v/>
      </c>
      <c r="T35" s="456"/>
      <c r="V35" s="447">
        <f t="shared" ca="1" si="342"/>
        <v>4</v>
      </c>
      <c r="W35" s="448" t="str">
        <f ca="1">GrpE!$B$5</f>
        <v>Belgium</v>
      </c>
      <c r="X35" s="449">
        <f t="shared" ca="1" si="343"/>
        <v>16</v>
      </c>
      <c r="Y35" s="448" t="str">
        <f ca="1">GrpE!$D$5</f>
        <v>Slovakia</v>
      </c>
      <c r="Z35" s="452"/>
      <c r="AA35" s="452"/>
      <c r="AB35" s="455"/>
      <c r="AC35" s="449" t="str">
        <f t="shared" ca="1" si="344"/>
        <v/>
      </c>
      <c r="AD35" s="449" t="str">
        <f ca="1">IF((AC35&lt;&gt;""),IF(OR($F35&lt;&gt;$G35,PrSettings!$M$4="●"),(($F35-$G35)=(Z35-AA35))*1,0),"")</f>
        <v/>
      </c>
      <c r="AE35" s="449" t="str">
        <f t="shared" ca="1" si="345"/>
        <v/>
      </c>
      <c r="AF35" s="449" t="str">
        <f ca="1">IF(AC35&lt;&gt;"",IF(ABS($F35-$G35)&gt;=PrSettings!$M$7,(ABS($F35-$G35-Z35+AA35)&lt;=1)*1,IF(AND(AC35,$F35=$G35,$F35&gt;=PrSettings!$M$6),(ABS(Z35-$F35)&lt;=1)*1,IF(AND(ABS($F35-$G35-Z35+AA35)&lt;=1,$F35+$G35&gt;=PrSettings!$M$8),(ABS(Z35-$F35)&lt;=1)*(ABS(AA35-$G35)&lt;=1)*1,""))),"")</f>
        <v/>
      </c>
      <c r="AG35" s="456"/>
      <c r="AI35" s="447">
        <f t="shared" ca="1" si="346"/>
        <v>4</v>
      </c>
      <c r="AJ35" s="448" t="str">
        <f ca="1">GrpE!$B$5</f>
        <v>Belgium</v>
      </c>
      <c r="AK35" s="449">
        <f t="shared" ca="1" si="347"/>
        <v>16</v>
      </c>
      <c r="AL35" s="448" t="str">
        <f ca="1">GrpE!$D$5</f>
        <v>Slovakia</v>
      </c>
      <c r="AM35" s="452"/>
      <c r="AN35" s="452"/>
      <c r="AO35" s="455"/>
      <c r="AP35" s="449" t="str">
        <f t="shared" ca="1" si="348"/>
        <v/>
      </c>
      <c r="AQ35" s="449" t="str">
        <f ca="1">IF((AP35&lt;&gt;""),IF(OR($F35&lt;&gt;$G35,PrSettings!$M$4="●"),(($F35-$G35)=(AM35-AN35))*1,0),"")</f>
        <v/>
      </c>
      <c r="AR35" s="449" t="str">
        <f t="shared" ca="1" si="349"/>
        <v/>
      </c>
      <c r="AS35" s="449" t="str">
        <f ca="1">IF(AP35&lt;&gt;"",IF(ABS($F35-$G35)&gt;=PrSettings!$M$7,(ABS($F35-$G35-AM35+AN35)&lt;=1)*1,IF(AND(AP35,$F35=$G35,$F35&gt;=PrSettings!$M$6),(ABS(AM35-$F35)&lt;=1)*1,IF(AND(ABS($F35-$G35-AM35+AN35)&lt;=1,$F35+$G35&gt;=PrSettings!$M$8),(ABS(AM35-$F35)&lt;=1)*(ABS(AN35-$G35)&lt;=1)*1,""))),"")</f>
        <v/>
      </c>
      <c r="AT35" s="456"/>
      <c r="AV35" s="447">
        <f t="shared" ca="1" si="350"/>
        <v>4</v>
      </c>
      <c r="AW35" s="448" t="str">
        <f ca="1">GrpE!$B$5</f>
        <v>Belgium</v>
      </c>
      <c r="AX35" s="449">
        <f t="shared" ca="1" si="351"/>
        <v>16</v>
      </c>
      <c r="AY35" s="448" t="str">
        <f ca="1">GrpE!$D$5</f>
        <v>Slovakia</v>
      </c>
      <c r="AZ35" s="452"/>
      <c r="BA35" s="452"/>
      <c r="BB35" s="455"/>
      <c r="BC35" s="449" t="str">
        <f t="shared" ca="1" si="352"/>
        <v/>
      </c>
      <c r="BD35" s="449" t="str">
        <f ca="1">IF((BC35&lt;&gt;""),IF(OR($F35&lt;&gt;$G35,PrSettings!$M$4="●"),(($F35-$G35)=(AZ35-BA35))*1,0),"")</f>
        <v/>
      </c>
      <c r="BE35" s="449" t="str">
        <f t="shared" ca="1" si="353"/>
        <v/>
      </c>
      <c r="BF35" s="449" t="str">
        <f ca="1">IF(BC35&lt;&gt;"",IF(ABS($F35-$G35)&gt;=PrSettings!$M$7,(ABS($F35-$G35-AZ35+BA35)&lt;=1)*1,IF(AND(BC35,$F35=$G35,$F35&gt;=PrSettings!$M$6),(ABS(AZ35-$F35)&lt;=1)*1,IF(AND(ABS($F35-$G35-AZ35+BA35)&lt;=1,$F35+$G35&gt;=PrSettings!$M$8),(ABS(AZ35-$F35)&lt;=1)*(ABS(BA35-$G35)&lt;=1)*1,""))),"")</f>
        <v/>
      </c>
      <c r="BG35" s="456"/>
      <c r="BI35" s="447">
        <f t="shared" ca="1" si="354"/>
        <v>4</v>
      </c>
      <c r="BJ35" s="448" t="str">
        <f ca="1">GrpE!$B$5</f>
        <v>Belgium</v>
      </c>
      <c r="BK35" s="449">
        <f t="shared" ca="1" si="355"/>
        <v>16</v>
      </c>
      <c r="BL35" s="448" t="str">
        <f ca="1">GrpE!$D$5</f>
        <v>Slovakia</v>
      </c>
      <c r="BM35" s="452"/>
      <c r="BN35" s="452"/>
      <c r="BO35" s="455"/>
      <c r="BP35" s="449" t="str">
        <f t="shared" ca="1" si="356"/>
        <v/>
      </c>
      <c r="BQ35" s="449" t="str">
        <f ca="1">IF((BP35&lt;&gt;""),IF(OR($F35&lt;&gt;$G35,PrSettings!$M$4="●"),(($F35-$G35)=(BM35-BN35))*1,0),"")</f>
        <v/>
      </c>
      <c r="BR35" s="449" t="str">
        <f t="shared" ca="1" si="357"/>
        <v/>
      </c>
      <c r="BS35" s="449" t="str">
        <f ca="1">IF(BP35&lt;&gt;"",IF(ABS($F35-$G35)&gt;=PrSettings!$M$7,(ABS($F35-$G35-BM35+BN35)&lt;=1)*1,IF(AND(BP35,$F35=$G35,$F35&gt;=PrSettings!$M$6),(ABS(BM35-$F35)&lt;=1)*1,IF(AND(ABS($F35-$G35-BM35+BN35)&lt;=1,$F35+$G35&gt;=PrSettings!$M$8),(ABS(BM35-$F35)&lt;=1)*(ABS(BN35-$G35)&lt;=1)*1,""))),"")</f>
        <v/>
      </c>
      <c r="BT35" s="456"/>
      <c r="BV35" s="447">
        <f t="shared" ca="1" si="358"/>
        <v>4</v>
      </c>
      <c r="BW35" s="448" t="str">
        <f ca="1">GrpE!$B$5</f>
        <v>Belgium</v>
      </c>
      <c r="BX35" s="449">
        <f t="shared" ca="1" si="359"/>
        <v>16</v>
      </c>
      <c r="BY35" s="448" t="str">
        <f ca="1">GrpE!$D$5</f>
        <v>Slovakia</v>
      </c>
      <c r="BZ35" s="452"/>
      <c r="CA35" s="452"/>
      <c r="CB35" s="455"/>
      <c r="CC35" s="449" t="str">
        <f t="shared" ca="1" si="360"/>
        <v/>
      </c>
      <c r="CD35" s="449" t="str">
        <f ca="1">IF((CC35&lt;&gt;""),IF(OR($F35&lt;&gt;$G35,PrSettings!$M$4="●"),(($F35-$G35)=(BZ35-CA35))*1,0),"")</f>
        <v/>
      </c>
      <c r="CE35" s="449" t="str">
        <f t="shared" ca="1" si="361"/>
        <v/>
      </c>
      <c r="CF35" s="449" t="str">
        <f ca="1">IF(CC35&lt;&gt;"",IF(ABS($F35-$G35)&gt;=PrSettings!$M$7,(ABS($F35-$G35-BZ35+CA35)&lt;=1)*1,IF(AND(CC35,$F35=$G35,$F35&gt;=PrSettings!$M$6),(ABS(BZ35-$F35)&lt;=1)*1,IF(AND(ABS($F35-$G35-BZ35+CA35)&lt;=1,$F35+$G35&gt;=PrSettings!$M$8),(ABS(BZ35-$F35)&lt;=1)*(ABS(CA35-$G35)&lt;=1)*1,""))),"")</f>
        <v/>
      </c>
      <c r="CG35" s="456"/>
      <c r="CI35" s="447">
        <f t="shared" ca="1" si="362"/>
        <v>4</v>
      </c>
      <c r="CJ35" s="448" t="str">
        <f ca="1">GrpE!$B$5</f>
        <v>Belgium</v>
      </c>
      <c r="CK35" s="449">
        <f t="shared" ca="1" si="363"/>
        <v>16</v>
      </c>
      <c r="CL35" s="448" t="str">
        <f ca="1">GrpE!$D$5</f>
        <v>Slovakia</v>
      </c>
      <c r="CM35" s="452"/>
      <c r="CN35" s="452"/>
      <c r="CO35" s="455"/>
      <c r="CP35" s="449" t="str">
        <f t="shared" ca="1" si="364"/>
        <v/>
      </c>
      <c r="CQ35" s="449" t="str">
        <f ca="1">IF((CP35&lt;&gt;""),IF(OR($F35&lt;&gt;$G35,PrSettings!$M$4="●"),(($F35-$G35)=(CM35-CN35))*1,0),"")</f>
        <v/>
      </c>
      <c r="CR35" s="449" t="str">
        <f t="shared" ca="1" si="365"/>
        <v/>
      </c>
      <c r="CS35" s="449" t="str">
        <f ca="1">IF(CP35&lt;&gt;"",IF(ABS($F35-$G35)&gt;=PrSettings!$M$7,(ABS($F35-$G35-CM35+CN35)&lt;=1)*1,IF(AND(CP35,$F35=$G35,$F35&gt;=PrSettings!$M$6),(ABS(CM35-$F35)&lt;=1)*1,IF(AND(ABS($F35-$G35-CM35+CN35)&lt;=1,$F35+$G35&gt;=PrSettings!$M$8),(ABS(CM35-$F35)&lt;=1)*(ABS(CN35-$G35)&lt;=1)*1,""))),"")</f>
        <v/>
      </c>
      <c r="CT35" s="456"/>
      <c r="CV35" s="447">
        <f t="shared" ca="1" si="366"/>
        <v>4</v>
      </c>
      <c r="CW35" s="448" t="str">
        <f ca="1">GrpE!$B$5</f>
        <v>Belgium</v>
      </c>
      <c r="CX35" s="449">
        <f t="shared" ca="1" si="367"/>
        <v>16</v>
      </c>
      <c r="CY35" s="448" t="str">
        <f ca="1">GrpE!$D$5</f>
        <v>Slovakia</v>
      </c>
      <c r="CZ35" s="452"/>
      <c r="DA35" s="452"/>
      <c r="DB35" s="455"/>
      <c r="DC35" s="449" t="str">
        <f t="shared" ca="1" si="368"/>
        <v/>
      </c>
      <c r="DD35" s="449" t="str">
        <f ca="1">IF((DC35&lt;&gt;""),IF(OR($F35&lt;&gt;$G35,PrSettings!$M$4="●"),(($F35-$G35)=(CZ35-DA35))*1,0),"")</f>
        <v/>
      </c>
      <c r="DE35" s="449" t="str">
        <f t="shared" ca="1" si="369"/>
        <v/>
      </c>
      <c r="DF35" s="449" t="str">
        <f ca="1">IF(DC35&lt;&gt;"",IF(ABS($F35-$G35)&gt;=PrSettings!$M$7,(ABS($F35-$G35-CZ35+DA35)&lt;=1)*1,IF(AND(DC35,$F35=$G35,$F35&gt;=PrSettings!$M$6),(ABS(CZ35-$F35)&lt;=1)*1,IF(AND(ABS($F35-$G35-CZ35+DA35)&lt;=1,$F35+$G35&gt;=PrSettings!$M$8),(ABS(CZ35-$F35)&lt;=1)*(ABS(DA35-$G35)&lt;=1)*1,""))),"")</f>
        <v/>
      </c>
      <c r="DG35" s="456"/>
      <c r="DI35" s="447">
        <f t="shared" ca="1" si="370"/>
        <v>4</v>
      </c>
      <c r="DJ35" s="448" t="str">
        <f ca="1">GrpE!$B$5</f>
        <v>Belgium</v>
      </c>
      <c r="DK35" s="449">
        <f t="shared" ca="1" si="371"/>
        <v>16</v>
      </c>
      <c r="DL35" s="448" t="str">
        <f ca="1">GrpE!$D$5</f>
        <v>Slovakia</v>
      </c>
      <c r="DM35" s="452"/>
      <c r="DN35" s="452"/>
      <c r="DO35" s="455"/>
      <c r="DP35" s="449" t="str">
        <f t="shared" ca="1" si="372"/>
        <v/>
      </c>
      <c r="DQ35" s="449" t="str">
        <f ca="1">IF((DP35&lt;&gt;""),IF(OR($F35&lt;&gt;$G35,PrSettings!$M$4="●"),(($F35-$G35)=(DM35-DN35))*1,0),"")</f>
        <v/>
      </c>
      <c r="DR35" s="449" t="str">
        <f t="shared" ca="1" si="373"/>
        <v/>
      </c>
      <c r="DS35" s="449" t="str">
        <f ca="1">IF(DP35&lt;&gt;"",IF(ABS($F35-$G35)&gt;=PrSettings!$M$7,(ABS($F35-$G35-DM35+DN35)&lt;=1)*1,IF(AND(DP35,$F35=$G35,$F35&gt;=PrSettings!$M$6),(ABS(DM35-$F35)&lt;=1)*1,IF(AND(ABS($F35-$G35-DM35+DN35)&lt;=1,$F35+$G35&gt;=PrSettings!$M$8),(ABS(DM35-$F35)&lt;=1)*(ABS(DN35-$G35)&lt;=1)*1,""))),"")</f>
        <v/>
      </c>
      <c r="DT35" s="456"/>
      <c r="DV35" s="447">
        <f t="shared" ca="1" si="374"/>
        <v>4</v>
      </c>
      <c r="DW35" s="448" t="str">
        <f ca="1">GrpE!$B$5</f>
        <v>Belgium</v>
      </c>
      <c r="DX35" s="449">
        <f t="shared" ca="1" si="375"/>
        <v>16</v>
      </c>
      <c r="DY35" s="448" t="str">
        <f ca="1">GrpE!$D$5</f>
        <v>Slovakia</v>
      </c>
      <c r="DZ35" s="452"/>
      <c r="EA35" s="452"/>
      <c r="EB35" s="455"/>
      <c r="EC35" s="449" t="str">
        <f t="shared" ca="1" si="376"/>
        <v/>
      </c>
      <c r="ED35" s="449" t="str">
        <f ca="1">IF((EC35&lt;&gt;""),IF(OR($F35&lt;&gt;$G35,PrSettings!$M$4="●"),(($F35-$G35)=(DZ35-EA35))*1,0),"")</f>
        <v/>
      </c>
      <c r="EE35" s="449" t="str">
        <f t="shared" ca="1" si="377"/>
        <v/>
      </c>
      <c r="EF35" s="449" t="str">
        <f ca="1">IF(EC35&lt;&gt;"",IF(ABS($F35-$G35)&gt;=PrSettings!$M$7,(ABS($F35-$G35-DZ35+EA35)&lt;=1)*1,IF(AND(EC35,$F35=$G35,$F35&gt;=PrSettings!$M$6),(ABS(DZ35-$F35)&lt;=1)*1,IF(AND(ABS($F35-$G35-DZ35+EA35)&lt;=1,$F35+$G35&gt;=PrSettings!$M$8),(ABS(DZ35-$F35)&lt;=1)*(ABS(EA35-$G35)&lt;=1)*1,""))),"")</f>
        <v/>
      </c>
      <c r="EG35" s="456"/>
      <c r="EI35" s="447">
        <f t="shared" ca="1" si="378"/>
        <v>4</v>
      </c>
      <c r="EJ35" s="448" t="str">
        <f ca="1">GrpE!$B$5</f>
        <v>Belgium</v>
      </c>
      <c r="EK35" s="449">
        <f t="shared" ca="1" si="379"/>
        <v>16</v>
      </c>
      <c r="EL35" s="448" t="str">
        <f ca="1">GrpE!$D$5</f>
        <v>Slovakia</v>
      </c>
      <c r="EM35" s="452"/>
      <c r="EN35" s="452"/>
      <c r="EO35" s="455"/>
      <c r="EP35" s="449" t="str">
        <f t="shared" ca="1" si="380"/>
        <v/>
      </c>
      <c r="EQ35" s="449" t="str">
        <f ca="1">IF((EP35&lt;&gt;""),IF(OR($F35&lt;&gt;$G35,PrSettings!$M$4="●"),(($F35-$G35)=(EM35-EN35))*1,0),"")</f>
        <v/>
      </c>
      <c r="ER35" s="449" t="str">
        <f t="shared" ca="1" si="381"/>
        <v/>
      </c>
      <c r="ES35" s="449" t="str">
        <f ca="1">IF(EP35&lt;&gt;"",IF(ABS($F35-$G35)&gt;=PrSettings!$M$7,(ABS($F35-$G35-EM35+EN35)&lt;=1)*1,IF(AND(EP35,$F35=$G35,$F35&gt;=PrSettings!$M$6),(ABS(EM35-$F35)&lt;=1)*1,IF(AND(ABS($F35-$G35-EM35+EN35)&lt;=1,$F35+$G35&gt;=PrSettings!$M$8),(ABS(EM35-$F35)&lt;=1)*(ABS(EN35-$G35)&lt;=1)*1,""))),"")</f>
        <v/>
      </c>
      <c r="ET35" s="456"/>
      <c r="EV35" s="447">
        <f t="shared" ca="1" si="382"/>
        <v>4</v>
      </c>
      <c r="EW35" s="448" t="str">
        <f ca="1">GrpE!$B$5</f>
        <v>Belgium</v>
      </c>
      <c r="EX35" s="449">
        <f t="shared" ca="1" si="383"/>
        <v>16</v>
      </c>
      <c r="EY35" s="448" t="str">
        <f ca="1">GrpE!$D$5</f>
        <v>Slovakia</v>
      </c>
      <c r="EZ35" s="452"/>
      <c r="FA35" s="452"/>
      <c r="FB35" s="455"/>
      <c r="FC35" s="449" t="str">
        <f t="shared" ca="1" si="384"/>
        <v/>
      </c>
      <c r="FD35" s="449" t="str">
        <f ca="1">IF((FC35&lt;&gt;""),IF(OR($F35&lt;&gt;$G35,PrSettings!$M$4="●"),(($F35-$G35)=(EZ35-FA35))*1,0),"")</f>
        <v/>
      </c>
      <c r="FE35" s="449" t="str">
        <f t="shared" ca="1" si="385"/>
        <v/>
      </c>
      <c r="FF35" s="449" t="str">
        <f ca="1">IF(FC35&lt;&gt;"",IF(ABS($F35-$G35)&gt;=PrSettings!$M$7,(ABS($F35-$G35-EZ35+FA35)&lt;=1)*1,IF(AND(FC35,$F35=$G35,$F35&gt;=PrSettings!$M$6),(ABS(EZ35-$F35)&lt;=1)*1,IF(AND(ABS($F35-$G35-EZ35+FA35)&lt;=1,$F35+$G35&gt;=PrSettings!$M$8),(ABS(EZ35-$F35)&lt;=1)*(ABS(FA35-$G35)&lt;=1)*1,""))),"")</f>
        <v/>
      </c>
      <c r="FG35" s="456"/>
      <c r="FI35" s="447">
        <f t="shared" ca="1" si="386"/>
        <v>4</v>
      </c>
      <c r="FJ35" s="448" t="str">
        <f ca="1">GrpE!$B$5</f>
        <v>Belgium</v>
      </c>
      <c r="FK35" s="449">
        <f t="shared" ca="1" si="387"/>
        <v>16</v>
      </c>
      <c r="FL35" s="448" t="str">
        <f ca="1">GrpE!$D$5</f>
        <v>Slovakia</v>
      </c>
      <c r="FM35" s="452"/>
      <c r="FN35" s="452"/>
      <c r="FO35" s="455"/>
      <c r="FP35" s="449" t="str">
        <f t="shared" ca="1" si="388"/>
        <v/>
      </c>
      <c r="FQ35" s="449" t="str">
        <f ca="1">IF((FP35&lt;&gt;""),IF(OR($F35&lt;&gt;$G35,PrSettings!$M$4="●"),(($F35-$G35)=(FM35-FN35))*1,0),"")</f>
        <v/>
      </c>
      <c r="FR35" s="449" t="str">
        <f t="shared" ca="1" si="389"/>
        <v/>
      </c>
      <c r="FS35" s="449" t="str">
        <f ca="1">IF(FP35&lt;&gt;"",IF(ABS($F35-$G35)&gt;=PrSettings!$M$7,(ABS($F35-$G35-FM35+FN35)&lt;=1)*1,IF(AND(FP35,$F35=$G35,$F35&gt;=PrSettings!$M$6),(ABS(FM35-$F35)&lt;=1)*1,IF(AND(ABS($F35-$G35-FM35+FN35)&lt;=1,$F35+$G35&gt;=PrSettings!$M$8),(ABS(FM35-$F35)&lt;=1)*(ABS(FN35-$G35)&lt;=1)*1,""))),"")</f>
        <v/>
      </c>
      <c r="FT35" s="456"/>
      <c r="FV35" s="447">
        <f t="shared" ca="1" si="390"/>
        <v>4</v>
      </c>
      <c r="FW35" s="448" t="str">
        <f ca="1">GrpE!$B$5</f>
        <v>Belgium</v>
      </c>
      <c r="FX35" s="449">
        <f t="shared" ca="1" si="391"/>
        <v>16</v>
      </c>
      <c r="FY35" s="448" t="str">
        <f ca="1">GrpE!$D$5</f>
        <v>Slovakia</v>
      </c>
      <c r="FZ35" s="452"/>
      <c r="GA35" s="452"/>
      <c r="GB35" s="455"/>
      <c r="GC35" s="449" t="str">
        <f t="shared" ca="1" si="392"/>
        <v/>
      </c>
      <c r="GD35" s="449" t="str">
        <f ca="1">IF((GC35&lt;&gt;""),IF(OR($F35&lt;&gt;$G35,PrSettings!$M$4="●"),(($F35-$G35)=(FZ35-GA35))*1,0),"")</f>
        <v/>
      </c>
      <c r="GE35" s="449" t="str">
        <f t="shared" ca="1" si="393"/>
        <v/>
      </c>
      <c r="GF35" s="449" t="str">
        <f ca="1">IF(GC35&lt;&gt;"",IF(ABS($F35-$G35)&gt;=PrSettings!$M$7,(ABS($F35-$G35-FZ35+GA35)&lt;=1)*1,IF(AND(GC35,$F35=$G35,$F35&gt;=PrSettings!$M$6),(ABS(FZ35-$F35)&lt;=1)*1,IF(AND(ABS($F35-$G35-FZ35+GA35)&lt;=1,$F35+$G35&gt;=PrSettings!$M$8),(ABS(FZ35-$F35)&lt;=1)*(ABS(GA35-$G35)&lt;=1)*1,""))),"")</f>
        <v/>
      </c>
      <c r="GG35" s="456"/>
      <c r="GI35" s="447">
        <f t="shared" ca="1" si="394"/>
        <v>4</v>
      </c>
      <c r="GJ35" s="448" t="str">
        <f ca="1">GrpE!$B$5</f>
        <v>Belgium</v>
      </c>
      <c r="GK35" s="449">
        <f t="shared" ca="1" si="395"/>
        <v>16</v>
      </c>
      <c r="GL35" s="448" t="str">
        <f ca="1">GrpE!$D$5</f>
        <v>Slovakia</v>
      </c>
      <c r="GM35" s="452"/>
      <c r="GN35" s="452"/>
      <c r="GO35" s="455"/>
      <c r="GP35" s="449" t="str">
        <f t="shared" ca="1" si="396"/>
        <v/>
      </c>
      <c r="GQ35" s="449" t="str">
        <f ca="1">IF((GP35&lt;&gt;""),IF(OR($F35&lt;&gt;$G35,PrSettings!$M$4="●"),(($F35-$G35)=(GM35-GN35))*1,0),"")</f>
        <v/>
      </c>
      <c r="GR35" s="449" t="str">
        <f t="shared" ca="1" si="397"/>
        <v/>
      </c>
      <c r="GS35" s="449" t="str">
        <f ca="1">IF(GP35&lt;&gt;"",IF(ABS($F35-$G35)&gt;=PrSettings!$M$7,(ABS($F35-$G35-GM35+GN35)&lt;=1)*1,IF(AND(GP35,$F35=$G35,$F35&gt;=PrSettings!$M$6),(ABS(GM35-$F35)&lt;=1)*1,IF(AND(ABS($F35-$G35-GM35+GN35)&lt;=1,$F35+$G35&gt;=PrSettings!$M$8),(ABS(GM35-$F35)&lt;=1)*(ABS(GN35-$G35)&lt;=1)*1,""))),"")</f>
        <v/>
      </c>
      <c r="GT35" s="456"/>
      <c r="GV35" s="447">
        <f t="shared" ca="1" si="398"/>
        <v>4</v>
      </c>
      <c r="GW35" s="448" t="str">
        <f ca="1">GrpE!$B$5</f>
        <v>Belgium</v>
      </c>
      <c r="GX35" s="449">
        <f t="shared" ca="1" si="399"/>
        <v>16</v>
      </c>
      <c r="GY35" s="448" t="str">
        <f ca="1">GrpE!$D$5</f>
        <v>Slovakia</v>
      </c>
      <c r="GZ35" s="452"/>
      <c r="HA35" s="452"/>
      <c r="HB35" s="455"/>
      <c r="HC35" s="449" t="str">
        <f t="shared" ca="1" si="400"/>
        <v/>
      </c>
      <c r="HD35" s="449" t="str">
        <f ca="1">IF((HC35&lt;&gt;""),IF(OR($F35&lt;&gt;$G35,PrSettings!$M$4="●"),(($F35-$G35)=(GZ35-HA35))*1,0),"")</f>
        <v/>
      </c>
      <c r="HE35" s="449" t="str">
        <f t="shared" ca="1" si="401"/>
        <v/>
      </c>
      <c r="HF35" s="449" t="str">
        <f ca="1">IF(HC35&lt;&gt;"",IF(ABS($F35-$G35)&gt;=PrSettings!$M$7,(ABS($F35-$G35-GZ35+HA35)&lt;=1)*1,IF(AND(HC35,$F35=$G35,$F35&gt;=PrSettings!$M$6),(ABS(GZ35-$F35)&lt;=1)*1,IF(AND(ABS($F35-$G35-GZ35+HA35)&lt;=1,$F35+$G35&gt;=PrSettings!$M$8),(ABS(GZ35-$F35)&lt;=1)*(ABS(HA35-$G35)&lt;=1)*1,""))),"")</f>
        <v/>
      </c>
      <c r="HG35" s="456"/>
      <c r="HI35" s="447">
        <f t="shared" ca="1" si="402"/>
        <v>4</v>
      </c>
      <c r="HJ35" s="448" t="str">
        <f ca="1">GrpE!$B$5</f>
        <v>Belgium</v>
      </c>
      <c r="HK35" s="449">
        <f t="shared" ca="1" si="403"/>
        <v>16</v>
      </c>
      <c r="HL35" s="448" t="str">
        <f ca="1">GrpE!$D$5</f>
        <v>Slovakia</v>
      </c>
      <c r="HM35" s="452"/>
      <c r="HN35" s="452"/>
      <c r="HO35" s="455"/>
      <c r="HP35" s="449" t="str">
        <f t="shared" ca="1" si="404"/>
        <v/>
      </c>
      <c r="HQ35" s="449" t="str">
        <f ca="1">IF((HP35&lt;&gt;""),IF(OR($F35&lt;&gt;$G35,PrSettings!$M$4="●"),(($F35-$G35)=(HM35-HN35))*1,0),"")</f>
        <v/>
      </c>
      <c r="HR35" s="449" t="str">
        <f t="shared" ca="1" si="405"/>
        <v/>
      </c>
      <c r="HS35" s="449" t="str">
        <f ca="1">IF(HP35&lt;&gt;"",IF(ABS($F35-$G35)&gt;=PrSettings!$M$7,(ABS($F35-$G35-HM35+HN35)&lt;=1)*1,IF(AND(HP35,$F35=$G35,$F35&gt;=PrSettings!$M$6),(ABS(HM35-$F35)&lt;=1)*1,IF(AND(ABS($F35-$G35-HM35+HN35)&lt;=1,$F35+$G35&gt;=PrSettings!$M$8),(ABS(HM35-$F35)&lt;=1)*(ABS(HN35-$G35)&lt;=1)*1,""))),"")</f>
        <v/>
      </c>
      <c r="HT35" s="456"/>
      <c r="HV35" s="447">
        <f t="shared" ca="1" si="406"/>
        <v>4</v>
      </c>
      <c r="HW35" s="448" t="str">
        <f ca="1">GrpE!$B$5</f>
        <v>Belgium</v>
      </c>
      <c r="HX35" s="449">
        <f t="shared" ca="1" si="407"/>
        <v>16</v>
      </c>
      <c r="HY35" s="448" t="str">
        <f ca="1">GrpE!$D$5</f>
        <v>Slovakia</v>
      </c>
      <c r="HZ35" s="452"/>
      <c r="IA35" s="452"/>
      <c r="IB35" s="455"/>
      <c r="IC35" s="449" t="str">
        <f t="shared" ca="1" si="408"/>
        <v/>
      </c>
      <c r="ID35" s="449" t="str">
        <f ca="1">IF((IC35&lt;&gt;""),IF(OR($F35&lt;&gt;$G35,PrSettings!$M$4="●"),(($F35-$G35)=(HZ35-IA35))*1,0),"")</f>
        <v/>
      </c>
      <c r="IE35" s="449" t="str">
        <f t="shared" ca="1" si="409"/>
        <v/>
      </c>
      <c r="IF35" s="449" t="str">
        <f ca="1">IF(IC35&lt;&gt;"",IF(ABS($F35-$G35)&gt;=PrSettings!$M$7,(ABS($F35-$G35-HZ35+IA35)&lt;=1)*1,IF(AND(IC35,$F35=$G35,$F35&gt;=PrSettings!$M$6),(ABS(HZ35-$F35)&lt;=1)*1,IF(AND(ABS($F35-$G35-HZ35+IA35)&lt;=1,$F35+$G35&gt;=PrSettings!$M$8),(ABS(HZ35-$F35)&lt;=1)*(ABS(IA35-$G35)&lt;=1)*1,""))),"")</f>
        <v/>
      </c>
      <c r="IG35" s="456"/>
      <c r="II35" s="447">
        <f t="shared" ca="1" si="410"/>
        <v>4</v>
      </c>
      <c r="IJ35" s="448" t="str">
        <f ca="1">GrpE!$B$5</f>
        <v>Belgium</v>
      </c>
      <c r="IK35" s="449">
        <f t="shared" ca="1" si="411"/>
        <v>16</v>
      </c>
      <c r="IL35" s="448" t="str">
        <f ca="1">GrpE!$D$5</f>
        <v>Slovakia</v>
      </c>
      <c r="IM35" s="452"/>
      <c r="IN35" s="452"/>
      <c r="IO35" s="455"/>
      <c r="IP35" s="449" t="str">
        <f t="shared" ca="1" si="412"/>
        <v/>
      </c>
      <c r="IQ35" s="449" t="str">
        <f ca="1">IF((IP35&lt;&gt;""),IF(OR($F35&lt;&gt;$G35,PrSettings!$M$4="●"),(($F35-$G35)=(IM35-IN35))*1,0),"")</f>
        <v/>
      </c>
      <c r="IR35" s="449" t="str">
        <f t="shared" ca="1" si="413"/>
        <v/>
      </c>
      <c r="IS35" s="449" t="str">
        <f ca="1">IF(IP35&lt;&gt;"",IF(ABS($F35-$G35)&gt;=PrSettings!$M$7,(ABS($F35-$G35-IM35+IN35)&lt;=1)*1,IF(AND(IP35,$F35=$G35,$F35&gt;=PrSettings!$M$6),(ABS(IM35-$F35)&lt;=1)*1,IF(AND(ABS($F35-$G35-IM35+IN35)&lt;=1,$F35+$G35&gt;=PrSettings!$M$8),(ABS(IM35-$F35)&lt;=1)*(ABS(IN35-$G35)&lt;=1)*1,""))),"")</f>
        <v/>
      </c>
      <c r="IT35" s="456"/>
      <c r="IV35" s="447">
        <f t="shared" ca="1" si="414"/>
        <v>4</v>
      </c>
      <c r="IW35" s="448" t="str">
        <f ca="1">GrpE!$B$5</f>
        <v>Belgium</v>
      </c>
      <c r="IX35" s="449">
        <f t="shared" ca="1" si="415"/>
        <v>16</v>
      </c>
      <c r="IY35" s="448" t="str">
        <f ca="1">GrpE!$D$5</f>
        <v>Slovakia</v>
      </c>
      <c r="IZ35" s="452"/>
      <c r="JA35" s="452"/>
      <c r="JB35" s="455"/>
      <c r="JC35" s="449" t="str">
        <f t="shared" ca="1" si="416"/>
        <v/>
      </c>
      <c r="JD35" s="449" t="str">
        <f ca="1">IF((JC35&lt;&gt;""),IF(OR($F35&lt;&gt;$G35,PrSettings!$M$4="●"),(($F35-$G35)=(IZ35-JA35))*1,0),"")</f>
        <v/>
      </c>
      <c r="JE35" s="449" t="str">
        <f t="shared" ca="1" si="417"/>
        <v/>
      </c>
      <c r="JF35" s="449" t="str">
        <f ca="1">IF(JC35&lt;&gt;"",IF(ABS($F35-$G35)&gt;=PrSettings!$M$7,(ABS($F35-$G35-IZ35+JA35)&lt;=1)*1,IF(AND(JC35,$F35=$G35,$F35&gt;=PrSettings!$M$6),(ABS(IZ35-$F35)&lt;=1)*1,IF(AND(ABS($F35-$G35-IZ35+JA35)&lt;=1,$F35+$G35&gt;=PrSettings!$M$8),(ABS(IZ35-$F35)&lt;=1)*(ABS(JA35-$G35)&lt;=1)*1,""))),"")</f>
        <v/>
      </c>
      <c r="JG35" s="456"/>
      <c r="JI35" s="447">
        <f t="shared" ca="1" si="418"/>
        <v>4</v>
      </c>
      <c r="JJ35" s="448" t="str">
        <f ca="1">GrpE!$B$5</f>
        <v>Belgium</v>
      </c>
      <c r="JK35" s="449">
        <f t="shared" ca="1" si="419"/>
        <v>16</v>
      </c>
      <c r="JL35" s="448" t="str">
        <f ca="1">GrpE!$D$5</f>
        <v>Slovakia</v>
      </c>
      <c r="JM35" s="452"/>
      <c r="JN35" s="452"/>
      <c r="JO35" s="455"/>
      <c r="JP35" s="449" t="str">
        <f t="shared" ca="1" si="420"/>
        <v/>
      </c>
      <c r="JQ35" s="449" t="str">
        <f ca="1">IF((JP35&lt;&gt;""),IF(OR($F35&lt;&gt;$G35,PrSettings!$M$4="●"),(($F35-$G35)=(JM35-JN35))*1,0),"")</f>
        <v/>
      </c>
      <c r="JR35" s="449" t="str">
        <f t="shared" ca="1" si="421"/>
        <v/>
      </c>
      <c r="JS35" s="449" t="str">
        <f ca="1">IF(JP35&lt;&gt;"",IF(ABS($F35-$G35)&gt;=PrSettings!$M$7,(ABS($F35-$G35-JM35+JN35)&lt;=1)*1,IF(AND(JP35,$F35=$G35,$F35&gt;=PrSettings!$M$6),(ABS(JM35-$F35)&lt;=1)*1,IF(AND(ABS($F35-$G35-JM35+JN35)&lt;=1,$F35+$G35&gt;=PrSettings!$M$8),(ABS(JM35-$F35)&lt;=1)*(ABS(JN35-$G35)&lt;=1)*1,""))),"")</f>
        <v/>
      </c>
      <c r="JT35" s="456"/>
      <c r="JV35" s="447">
        <f t="shared" ca="1" si="422"/>
        <v>4</v>
      </c>
      <c r="JW35" s="448" t="str">
        <f ca="1">GrpE!$B$5</f>
        <v>Belgium</v>
      </c>
      <c r="JX35" s="449">
        <f t="shared" ca="1" si="423"/>
        <v>16</v>
      </c>
      <c r="JY35" s="448" t="str">
        <f ca="1">GrpE!$D$5</f>
        <v>Slovakia</v>
      </c>
      <c r="JZ35" s="452"/>
      <c r="KA35" s="452"/>
      <c r="KB35" s="455"/>
      <c r="KC35" s="449" t="str">
        <f t="shared" ca="1" si="424"/>
        <v/>
      </c>
      <c r="KD35" s="449" t="str">
        <f ca="1">IF((KC35&lt;&gt;""),IF(OR($F35&lt;&gt;$G35,PrSettings!$M$4="●"),(($F35-$G35)=(JZ35-KA35))*1,0),"")</f>
        <v/>
      </c>
      <c r="KE35" s="449" t="str">
        <f t="shared" ca="1" si="425"/>
        <v/>
      </c>
      <c r="KF35" s="449" t="str">
        <f ca="1">IF(KC35&lt;&gt;"",IF(ABS($F35-$G35)&gt;=PrSettings!$M$7,(ABS($F35-$G35-JZ35+KA35)&lt;=1)*1,IF(AND(KC35,$F35=$G35,$F35&gt;=PrSettings!$M$6),(ABS(JZ35-$F35)&lt;=1)*1,IF(AND(ABS($F35-$G35-JZ35+KA35)&lt;=1,$F35+$G35&gt;=PrSettings!$M$8),(ABS(JZ35-$F35)&lt;=1)*(ABS(KA35-$G35)&lt;=1)*1,""))),"")</f>
        <v/>
      </c>
      <c r="KG35" s="456"/>
      <c r="KI35" s="447">
        <f t="shared" ca="1" si="426"/>
        <v>4</v>
      </c>
      <c r="KJ35" s="448" t="str">
        <f ca="1">GrpE!$B$5</f>
        <v>Belgium</v>
      </c>
      <c r="KK35" s="449">
        <f t="shared" ca="1" si="427"/>
        <v>16</v>
      </c>
      <c r="KL35" s="448" t="str">
        <f ca="1">GrpE!$D$5</f>
        <v>Slovakia</v>
      </c>
      <c r="KM35" s="452"/>
      <c r="KN35" s="452"/>
      <c r="KO35" s="455"/>
      <c r="KP35" s="449" t="str">
        <f t="shared" ca="1" si="428"/>
        <v/>
      </c>
      <c r="KQ35" s="449" t="str">
        <f ca="1">IF((KP35&lt;&gt;""),IF(OR($F35&lt;&gt;$G35,PrSettings!$M$4="●"),(($F35-$G35)=(KM35-KN35))*1,0),"")</f>
        <v/>
      </c>
      <c r="KR35" s="449" t="str">
        <f t="shared" ca="1" si="429"/>
        <v/>
      </c>
      <c r="KS35" s="449" t="str">
        <f ca="1">IF(KP35&lt;&gt;"",IF(ABS($F35-$G35)&gt;=PrSettings!$M$7,(ABS($F35-$G35-KM35+KN35)&lt;=1)*1,IF(AND(KP35,$F35=$G35,$F35&gt;=PrSettings!$M$6),(ABS(KM35-$F35)&lt;=1)*1,IF(AND(ABS($F35-$G35-KM35+KN35)&lt;=1,$F35+$G35&gt;=PrSettings!$M$8),(ABS(KM35-$F35)&lt;=1)*(ABS(KN35-$G35)&lt;=1)*1,""))),"")</f>
        <v/>
      </c>
      <c r="KT35" s="456"/>
      <c r="KV35" s="447">
        <f t="shared" ca="1" si="430"/>
        <v>4</v>
      </c>
      <c r="KW35" s="448" t="str">
        <f ca="1">GrpE!$B$5</f>
        <v>Belgium</v>
      </c>
      <c r="KX35" s="449">
        <f t="shared" ca="1" si="431"/>
        <v>16</v>
      </c>
      <c r="KY35" s="448" t="str">
        <f ca="1">GrpE!$D$5</f>
        <v>Slovakia</v>
      </c>
      <c r="KZ35" s="452"/>
      <c r="LA35" s="452"/>
      <c r="LB35" s="455"/>
      <c r="LC35" s="449" t="str">
        <f t="shared" ca="1" si="432"/>
        <v/>
      </c>
      <c r="LD35" s="449" t="str">
        <f ca="1">IF((LC35&lt;&gt;""),IF(OR($F35&lt;&gt;$G35,PrSettings!$M$4="●"),(($F35-$G35)=(KZ35-LA35))*1,0),"")</f>
        <v/>
      </c>
      <c r="LE35" s="449" t="str">
        <f t="shared" ca="1" si="433"/>
        <v/>
      </c>
      <c r="LF35" s="449" t="str">
        <f ca="1">IF(LC35&lt;&gt;"",IF(ABS($F35-$G35)&gt;=PrSettings!$M$7,(ABS($F35-$G35-KZ35+LA35)&lt;=1)*1,IF(AND(LC35,$F35=$G35,$F35&gt;=PrSettings!$M$6),(ABS(KZ35-$F35)&lt;=1)*1,IF(AND(ABS($F35-$G35-KZ35+LA35)&lt;=1,$F35+$G35&gt;=PrSettings!$M$8),(ABS(KZ35-$F35)&lt;=1)*(ABS(LA35-$G35)&lt;=1)*1,""))),"")</f>
        <v/>
      </c>
      <c r="LG35" s="456"/>
      <c r="LI35" s="447">
        <f t="shared" ca="1" si="434"/>
        <v>4</v>
      </c>
      <c r="LJ35" s="448" t="str">
        <f ca="1">GrpE!$B$5</f>
        <v>Belgium</v>
      </c>
      <c r="LK35" s="449">
        <f t="shared" ca="1" si="435"/>
        <v>16</v>
      </c>
      <c r="LL35" s="448" t="str">
        <f ca="1">GrpE!$D$5</f>
        <v>Slovakia</v>
      </c>
      <c r="LM35" s="452"/>
      <c r="LN35" s="452"/>
      <c r="LO35" s="455"/>
      <c r="LP35" s="449" t="str">
        <f t="shared" ca="1" si="436"/>
        <v/>
      </c>
      <c r="LQ35" s="449" t="str">
        <f ca="1">IF((LP35&lt;&gt;""),IF(OR($F35&lt;&gt;$G35,PrSettings!$M$4="●"),(($F35-$G35)=(LM35-LN35))*1,0),"")</f>
        <v/>
      </c>
      <c r="LR35" s="449" t="str">
        <f t="shared" ca="1" si="437"/>
        <v/>
      </c>
      <c r="LS35" s="449" t="str">
        <f ca="1">IF(LP35&lt;&gt;"",IF(ABS($F35-$G35)&gt;=PrSettings!$M$7,(ABS($F35-$G35-LM35+LN35)&lt;=1)*1,IF(AND(LP35,$F35=$G35,$F35&gt;=PrSettings!$M$6),(ABS(LM35-$F35)&lt;=1)*1,IF(AND(ABS($F35-$G35-LM35+LN35)&lt;=1,$F35+$G35&gt;=PrSettings!$M$8),(ABS(LM35-$F35)&lt;=1)*(ABS(LN35-$G35)&lt;=1)*1,""))),"")</f>
        <v/>
      </c>
      <c r="LT35" s="456"/>
      <c r="LV35" s="447">
        <f t="shared" ca="1" si="438"/>
        <v>4</v>
      </c>
      <c r="LW35" s="448" t="str">
        <f ca="1">GrpE!$B$5</f>
        <v>Belgium</v>
      </c>
      <c r="LX35" s="449">
        <f t="shared" ca="1" si="439"/>
        <v>16</v>
      </c>
      <c r="LY35" s="448" t="str">
        <f ca="1">GrpE!$D$5</f>
        <v>Slovakia</v>
      </c>
      <c r="LZ35" s="452"/>
      <c r="MA35" s="452"/>
      <c r="MB35" s="455"/>
      <c r="MC35" s="449" t="str">
        <f t="shared" ca="1" si="440"/>
        <v/>
      </c>
      <c r="MD35" s="449" t="str">
        <f ca="1">IF((MC35&lt;&gt;""),IF(OR($F35&lt;&gt;$G35,PrSettings!$M$4="●"),(($F35-$G35)=(LZ35-MA35))*1,0),"")</f>
        <v/>
      </c>
      <c r="ME35" s="449" t="str">
        <f t="shared" ca="1" si="441"/>
        <v/>
      </c>
      <c r="MF35" s="449" t="str">
        <f ca="1">IF(MC35&lt;&gt;"",IF(ABS($F35-$G35)&gt;=PrSettings!$M$7,(ABS($F35-$G35-LZ35+MA35)&lt;=1)*1,IF(AND(MC35,$F35=$G35,$F35&gt;=PrSettings!$M$6),(ABS(LZ35-$F35)&lt;=1)*1,IF(AND(ABS($F35-$G35-LZ35+MA35)&lt;=1,$F35+$G35&gt;=PrSettings!$M$8),(ABS(LZ35-$F35)&lt;=1)*(ABS(MA35-$G35)&lt;=1)*1,""))),"")</f>
        <v/>
      </c>
      <c r="MG35" s="456"/>
    </row>
    <row r="36" spans="1:345" x14ac:dyDescent="0.25">
      <c r="B36" s="447">
        <f ca="1">INDEX(Groups!$C$7:$C$35,MATCH(C36,Groups!$D$7:$D$35,0))</f>
        <v>16</v>
      </c>
      <c r="C36" s="448" t="str">
        <f ca="1">GrpE!$B$6</f>
        <v>Slovakia</v>
      </c>
      <c r="D36" s="449">
        <f ca="1">INDEX(Groups!$C$7:$C$35,MATCH(E36,Groups!$D$7:$D$35,0))</f>
        <v>21</v>
      </c>
      <c r="E36" s="448" t="str">
        <f ca="1">GrpE!$D$6</f>
        <v>Ukraine</v>
      </c>
      <c r="F36" s="450" t="str">
        <f ca="1">GrpE!$E$6</f>
        <v/>
      </c>
      <c r="G36" s="451" t="str">
        <f ca="1">GrpE!$G$6</f>
        <v/>
      </c>
      <c r="I36" s="447">
        <f t="shared" ca="1" si="338"/>
        <v>16</v>
      </c>
      <c r="J36" s="448" t="str">
        <f ca="1">GrpE!$B$6</f>
        <v>Slovakia</v>
      </c>
      <c r="K36" s="449">
        <f t="shared" ca="1" si="339"/>
        <v>21</v>
      </c>
      <c r="L36" s="448" t="str">
        <f ca="1">GrpE!$D$6</f>
        <v>Ukraine</v>
      </c>
      <c r="M36" s="452"/>
      <c r="N36" s="452"/>
      <c r="O36" s="455"/>
      <c r="P36" s="449" t="str">
        <f t="shared" ca="1" si="340"/>
        <v/>
      </c>
      <c r="Q36" s="449" t="str">
        <f ca="1">IF((P36&lt;&gt;""),IF(OR($F36&lt;&gt;$G36,PrSettings!$M$4="●"),(($F36-$G36)=(M36-N36))*1,0),"")</f>
        <v/>
      </c>
      <c r="R36" s="449" t="str">
        <f t="shared" ca="1" si="341"/>
        <v/>
      </c>
      <c r="S36" s="449" t="str">
        <f ca="1">IF(P36&lt;&gt;"",IF(ABS($F36-$G36)&gt;=PrSettings!$M$7,(ABS($F36-$G36-M36+N36)&lt;=1)*1,IF(AND(P36,$F36=$G36,$F36&gt;=PrSettings!$M$6),(ABS(M36-$F36)&lt;=1)*1,IF(AND(ABS($F36-$G36-M36+N36)&lt;=1,$F36+$G36&gt;=PrSettings!$M$8),(ABS(M36-$F36)&lt;=1)*(ABS(N36-$G36)&lt;=1)*1,""))),"")</f>
        <v/>
      </c>
      <c r="T36" s="456"/>
      <c r="V36" s="447">
        <f t="shared" ca="1" si="342"/>
        <v>16</v>
      </c>
      <c r="W36" s="448" t="str">
        <f ca="1">GrpE!$B$6</f>
        <v>Slovakia</v>
      </c>
      <c r="X36" s="449">
        <f t="shared" ca="1" si="343"/>
        <v>21</v>
      </c>
      <c r="Y36" s="448" t="str">
        <f ca="1">GrpE!$D$6</f>
        <v>Ukraine</v>
      </c>
      <c r="Z36" s="452"/>
      <c r="AA36" s="452"/>
      <c r="AB36" s="455"/>
      <c r="AC36" s="449" t="str">
        <f t="shared" ca="1" si="344"/>
        <v/>
      </c>
      <c r="AD36" s="449" t="str">
        <f ca="1">IF((AC36&lt;&gt;""),IF(OR($F36&lt;&gt;$G36,PrSettings!$M$4="●"),(($F36-$G36)=(Z36-AA36))*1,0),"")</f>
        <v/>
      </c>
      <c r="AE36" s="449" t="str">
        <f t="shared" ca="1" si="345"/>
        <v/>
      </c>
      <c r="AF36" s="449" t="str">
        <f ca="1">IF(AC36&lt;&gt;"",IF(ABS($F36-$G36)&gt;=PrSettings!$M$7,(ABS($F36-$G36-Z36+AA36)&lt;=1)*1,IF(AND(AC36,$F36=$G36,$F36&gt;=PrSettings!$M$6),(ABS(Z36-$F36)&lt;=1)*1,IF(AND(ABS($F36-$G36-Z36+AA36)&lt;=1,$F36+$G36&gt;=PrSettings!$M$8),(ABS(Z36-$F36)&lt;=1)*(ABS(AA36-$G36)&lt;=1)*1,""))),"")</f>
        <v/>
      </c>
      <c r="AG36" s="456"/>
      <c r="AI36" s="447">
        <f t="shared" ca="1" si="346"/>
        <v>16</v>
      </c>
      <c r="AJ36" s="448" t="str">
        <f ca="1">GrpE!$B$6</f>
        <v>Slovakia</v>
      </c>
      <c r="AK36" s="449">
        <f t="shared" ca="1" si="347"/>
        <v>21</v>
      </c>
      <c r="AL36" s="448" t="str">
        <f ca="1">GrpE!$D$6</f>
        <v>Ukraine</v>
      </c>
      <c r="AM36" s="452"/>
      <c r="AN36" s="452"/>
      <c r="AO36" s="455"/>
      <c r="AP36" s="449" t="str">
        <f t="shared" ca="1" si="348"/>
        <v/>
      </c>
      <c r="AQ36" s="449" t="str">
        <f ca="1">IF((AP36&lt;&gt;""),IF(OR($F36&lt;&gt;$G36,PrSettings!$M$4="●"),(($F36-$G36)=(AM36-AN36))*1,0),"")</f>
        <v/>
      </c>
      <c r="AR36" s="449" t="str">
        <f t="shared" ca="1" si="349"/>
        <v/>
      </c>
      <c r="AS36" s="449" t="str">
        <f ca="1">IF(AP36&lt;&gt;"",IF(ABS($F36-$G36)&gt;=PrSettings!$M$7,(ABS($F36-$G36-AM36+AN36)&lt;=1)*1,IF(AND(AP36,$F36=$G36,$F36&gt;=PrSettings!$M$6),(ABS(AM36-$F36)&lt;=1)*1,IF(AND(ABS($F36-$G36-AM36+AN36)&lt;=1,$F36+$G36&gt;=PrSettings!$M$8),(ABS(AM36-$F36)&lt;=1)*(ABS(AN36-$G36)&lt;=1)*1,""))),"")</f>
        <v/>
      </c>
      <c r="AT36" s="456"/>
      <c r="AV36" s="447">
        <f t="shared" ca="1" si="350"/>
        <v>16</v>
      </c>
      <c r="AW36" s="448" t="str">
        <f ca="1">GrpE!$B$6</f>
        <v>Slovakia</v>
      </c>
      <c r="AX36" s="449">
        <f t="shared" ca="1" si="351"/>
        <v>21</v>
      </c>
      <c r="AY36" s="448" t="str">
        <f ca="1">GrpE!$D$6</f>
        <v>Ukraine</v>
      </c>
      <c r="AZ36" s="452"/>
      <c r="BA36" s="452"/>
      <c r="BB36" s="455"/>
      <c r="BC36" s="449" t="str">
        <f t="shared" ca="1" si="352"/>
        <v/>
      </c>
      <c r="BD36" s="449" t="str">
        <f ca="1">IF((BC36&lt;&gt;""),IF(OR($F36&lt;&gt;$G36,PrSettings!$M$4="●"),(($F36-$G36)=(AZ36-BA36))*1,0),"")</f>
        <v/>
      </c>
      <c r="BE36" s="449" t="str">
        <f t="shared" ca="1" si="353"/>
        <v/>
      </c>
      <c r="BF36" s="449" t="str">
        <f ca="1">IF(BC36&lt;&gt;"",IF(ABS($F36-$G36)&gt;=PrSettings!$M$7,(ABS($F36-$G36-AZ36+BA36)&lt;=1)*1,IF(AND(BC36,$F36=$G36,$F36&gt;=PrSettings!$M$6),(ABS(AZ36-$F36)&lt;=1)*1,IF(AND(ABS($F36-$G36-AZ36+BA36)&lt;=1,$F36+$G36&gt;=PrSettings!$M$8),(ABS(AZ36-$F36)&lt;=1)*(ABS(BA36-$G36)&lt;=1)*1,""))),"")</f>
        <v/>
      </c>
      <c r="BG36" s="456"/>
      <c r="BI36" s="447">
        <f t="shared" ca="1" si="354"/>
        <v>16</v>
      </c>
      <c r="BJ36" s="448" t="str">
        <f ca="1">GrpE!$B$6</f>
        <v>Slovakia</v>
      </c>
      <c r="BK36" s="449">
        <f t="shared" ca="1" si="355"/>
        <v>21</v>
      </c>
      <c r="BL36" s="448" t="str">
        <f ca="1">GrpE!$D$6</f>
        <v>Ukraine</v>
      </c>
      <c r="BM36" s="452"/>
      <c r="BN36" s="452"/>
      <c r="BO36" s="455"/>
      <c r="BP36" s="449" t="str">
        <f t="shared" ca="1" si="356"/>
        <v/>
      </c>
      <c r="BQ36" s="449" t="str">
        <f ca="1">IF((BP36&lt;&gt;""),IF(OR($F36&lt;&gt;$G36,PrSettings!$M$4="●"),(($F36-$G36)=(BM36-BN36))*1,0),"")</f>
        <v/>
      </c>
      <c r="BR36" s="449" t="str">
        <f t="shared" ca="1" si="357"/>
        <v/>
      </c>
      <c r="BS36" s="449" t="str">
        <f ca="1">IF(BP36&lt;&gt;"",IF(ABS($F36-$G36)&gt;=PrSettings!$M$7,(ABS($F36-$G36-BM36+BN36)&lt;=1)*1,IF(AND(BP36,$F36=$G36,$F36&gt;=PrSettings!$M$6),(ABS(BM36-$F36)&lt;=1)*1,IF(AND(ABS($F36-$G36-BM36+BN36)&lt;=1,$F36+$G36&gt;=PrSettings!$M$8),(ABS(BM36-$F36)&lt;=1)*(ABS(BN36-$G36)&lt;=1)*1,""))),"")</f>
        <v/>
      </c>
      <c r="BT36" s="456"/>
      <c r="BV36" s="447">
        <f t="shared" ca="1" si="358"/>
        <v>16</v>
      </c>
      <c r="BW36" s="448" t="str">
        <f ca="1">GrpE!$B$6</f>
        <v>Slovakia</v>
      </c>
      <c r="BX36" s="449">
        <f t="shared" ca="1" si="359"/>
        <v>21</v>
      </c>
      <c r="BY36" s="448" t="str">
        <f ca="1">GrpE!$D$6</f>
        <v>Ukraine</v>
      </c>
      <c r="BZ36" s="452"/>
      <c r="CA36" s="452"/>
      <c r="CB36" s="455"/>
      <c r="CC36" s="449" t="str">
        <f t="shared" ca="1" si="360"/>
        <v/>
      </c>
      <c r="CD36" s="449" t="str">
        <f ca="1">IF((CC36&lt;&gt;""),IF(OR($F36&lt;&gt;$G36,PrSettings!$M$4="●"),(($F36-$G36)=(BZ36-CA36))*1,0),"")</f>
        <v/>
      </c>
      <c r="CE36" s="449" t="str">
        <f t="shared" ca="1" si="361"/>
        <v/>
      </c>
      <c r="CF36" s="449" t="str">
        <f ca="1">IF(CC36&lt;&gt;"",IF(ABS($F36-$G36)&gt;=PrSettings!$M$7,(ABS($F36-$G36-BZ36+CA36)&lt;=1)*1,IF(AND(CC36,$F36=$G36,$F36&gt;=PrSettings!$M$6),(ABS(BZ36-$F36)&lt;=1)*1,IF(AND(ABS($F36-$G36-BZ36+CA36)&lt;=1,$F36+$G36&gt;=PrSettings!$M$8),(ABS(BZ36-$F36)&lt;=1)*(ABS(CA36-$G36)&lt;=1)*1,""))),"")</f>
        <v/>
      </c>
      <c r="CG36" s="456"/>
      <c r="CI36" s="447">
        <f t="shared" ca="1" si="362"/>
        <v>16</v>
      </c>
      <c r="CJ36" s="448" t="str">
        <f ca="1">GrpE!$B$6</f>
        <v>Slovakia</v>
      </c>
      <c r="CK36" s="449">
        <f t="shared" ca="1" si="363"/>
        <v>21</v>
      </c>
      <c r="CL36" s="448" t="str">
        <f ca="1">GrpE!$D$6</f>
        <v>Ukraine</v>
      </c>
      <c r="CM36" s="452"/>
      <c r="CN36" s="452"/>
      <c r="CO36" s="455"/>
      <c r="CP36" s="449" t="str">
        <f t="shared" ca="1" si="364"/>
        <v/>
      </c>
      <c r="CQ36" s="449" t="str">
        <f ca="1">IF((CP36&lt;&gt;""),IF(OR($F36&lt;&gt;$G36,PrSettings!$M$4="●"),(($F36-$G36)=(CM36-CN36))*1,0),"")</f>
        <v/>
      </c>
      <c r="CR36" s="449" t="str">
        <f t="shared" ca="1" si="365"/>
        <v/>
      </c>
      <c r="CS36" s="449" t="str">
        <f ca="1">IF(CP36&lt;&gt;"",IF(ABS($F36-$G36)&gt;=PrSettings!$M$7,(ABS($F36-$G36-CM36+CN36)&lt;=1)*1,IF(AND(CP36,$F36=$G36,$F36&gt;=PrSettings!$M$6),(ABS(CM36-$F36)&lt;=1)*1,IF(AND(ABS($F36-$G36-CM36+CN36)&lt;=1,$F36+$G36&gt;=PrSettings!$M$8),(ABS(CM36-$F36)&lt;=1)*(ABS(CN36-$G36)&lt;=1)*1,""))),"")</f>
        <v/>
      </c>
      <c r="CT36" s="456"/>
      <c r="CV36" s="447">
        <f t="shared" ca="1" si="366"/>
        <v>16</v>
      </c>
      <c r="CW36" s="448" t="str">
        <f ca="1">GrpE!$B$6</f>
        <v>Slovakia</v>
      </c>
      <c r="CX36" s="449">
        <f t="shared" ca="1" si="367"/>
        <v>21</v>
      </c>
      <c r="CY36" s="448" t="str">
        <f ca="1">GrpE!$D$6</f>
        <v>Ukraine</v>
      </c>
      <c r="CZ36" s="452"/>
      <c r="DA36" s="452"/>
      <c r="DB36" s="455"/>
      <c r="DC36" s="449" t="str">
        <f t="shared" ca="1" si="368"/>
        <v/>
      </c>
      <c r="DD36" s="449" t="str">
        <f ca="1">IF((DC36&lt;&gt;""),IF(OR($F36&lt;&gt;$G36,PrSettings!$M$4="●"),(($F36-$G36)=(CZ36-DA36))*1,0),"")</f>
        <v/>
      </c>
      <c r="DE36" s="449" t="str">
        <f t="shared" ca="1" si="369"/>
        <v/>
      </c>
      <c r="DF36" s="449" t="str">
        <f ca="1">IF(DC36&lt;&gt;"",IF(ABS($F36-$G36)&gt;=PrSettings!$M$7,(ABS($F36-$G36-CZ36+DA36)&lt;=1)*1,IF(AND(DC36,$F36=$G36,$F36&gt;=PrSettings!$M$6),(ABS(CZ36-$F36)&lt;=1)*1,IF(AND(ABS($F36-$G36-CZ36+DA36)&lt;=1,$F36+$G36&gt;=PrSettings!$M$8),(ABS(CZ36-$F36)&lt;=1)*(ABS(DA36-$G36)&lt;=1)*1,""))),"")</f>
        <v/>
      </c>
      <c r="DG36" s="456"/>
      <c r="DI36" s="447">
        <f t="shared" ca="1" si="370"/>
        <v>16</v>
      </c>
      <c r="DJ36" s="448" t="str">
        <f ca="1">GrpE!$B$6</f>
        <v>Slovakia</v>
      </c>
      <c r="DK36" s="449">
        <f t="shared" ca="1" si="371"/>
        <v>21</v>
      </c>
      <c r="DL36" s="448" t="str">
        <f ca="1">GrpE!$D$6</f>
        <v>Ukraine</v>
      </c>
      <c r="DM36" s="452"/>
      <c r="DN36" s="452"/>
      <c r="DO36" s="455"/>
      <c r="DP36" s="449" t="str">
        <f t="shared" ca="1" si="372"/>
        <v/>
      </c>
      <c r="DQ36" s="449" t="str">
        <f ca="1">IF((DP36&lt;&gt;""),IF(OR($F36&lt;&gt;$G36,PrSettings!$M$4="●"),(($F36-$G36)=(DM36-DN36))*1,0),"")</f>
        <v/>
      </c>
      <c r="DR36" s="449" t="str">
        <f t="shared" ca="1" si="373"/>
        <v/>
      </c>
      <c r="DS36" s="449" t="str">
        <f ca="1">IF(DP36&lt;&gt;"",IF(ABS($F36-$G36)&gt;=PrSettings!$M$7,(ABS($F36-$G36-DM36+DN36)&lt;=1)*1,IF(AND(DP36,$F36=$G36,$F36&gt;=PrSettings!$M$6),(ABS(DM36-$F36)&lt;=1)*1,IF(AND(ABS($F36-$G36-DM36+DN36)&lt;=1,$F36+$G36&gt;=PrSettings!$M$8),(ABS(DM36-$F36)&lt;=1)*(ABS(DN36-$G36)&lt;=1)*1,""))),"")</f>
        <v/>
      </c>
      <c r="DT36" s="456"/>
      <c r="DV36" s="447">
        <f t="shared" ca="1" si="374"/>
        <v>16</v>
      </c>
      <c r="DW36" s="448" t="str">
        <f ca="1">GrpE!$B$6</f>
        <v>Slovakia</v>
      </c>
      <c r="DX36" s="449">
        <f t="shared" ca="1" si="375"/>
        <v>21</v>
      </c>
      <c r="DY36" s="448" t="str">
        <f ca="1">GrpE!$D$6</f>
        <v>Ukraine</v>
      </c>
      <c r="DZ36" s="452"/>
      <c r="EA36" s="452"/>
      <c r="EB36" s="455"/>
      <c r="EC36" s="449" t="str">
        <f t="shared" ca="1" si="376"/>
        <v/>
      </c>
      <c r="ED36" s="449" t="str">
        <f ca="1">IF((EC36&lt;&gt;""),IF(OR($F36&lt;&gt;$G36,PrSettings!$M$4="●"),(($F36-$G36)=(DZ36-EA36))*1,0),"")</f>
        <v/>
      </c>
      <c r="EE36" s="449" t="str">
        <f t="shared" ca="1" si="377"/>
        <v/>
      </c>
      <c r="EF36" s="449" t="str">
        <f ca="1">IF(EC36&lt;&gt;"",IF(ABS($F36-$G36)&gt;=PrSettings!$M$7,(ABS($F36-$G36-DZ36+EA36)&lt;=1)*1,IF(AND(EC36,$F36=$G36,$F36&gt;=PrSettings!$M$6),(ABS(DZ36-$F36)&lt;=1)*1,IF(AND(ABS($F36-$G36-DZ36+EA36)&lt;=1,$F36+$G36&gt;=PrSettings!$M$8),(ABS(DZ36-$F36)&lt;=1)*(ABS(EA36-$G36)&lt;=1)*1,""))),"")</f>
        <v/>
      </c>
      <c r="EG36" s="456"/>
      <c r="EI36" s="447">
        <f t="shared" ca="1" si="378"/>
        <v>16</v>
      </c>
      <c r="EJ36" s="448" t="str">
        <f ca="1">GrpE!$B$6</f>
        <v>Slovakia</v>
      </c>
      <c r="EK36" s="449">
        <f t="shared" ca="1" si="379"/>
        <v>21</v>
      </c>
      <c r="EL36" s="448" t="str">
        <f ca="1">GrpE!$D$6</f>
        <v>Ukraine</v>
      </c>
      <c r="EM36" s="452"/>
      <c r="EN36" s="452"/>
      <c r="EO36" s="455"/>
      <c r="EP36" s="449" t="str">
        <f t="shared" ca="1" si="380"/>
        <v/>
      </c>
      <c r="EQ36" s="449" t="str">
        <f ca="1">IF((EP36&lt;&gt;""),IF(OR($F36&lt;&gt;$G36,PrSettings!$M$4="●"),(($F36-$G36)=(EM36-EN36))*1,0),"")</f>
        <v/>
      </c>
      <c r="ER36" s="449" t="str">
        <f t="shared" ca="1" si="381"/>
        <v/>
      </c>
      <c r="ES36" s="449" t="str">
        <f ca="1">IF(EP36&lt;&gt;"",IF(ABS($F36-$G36)&gt;=PrSettings!$M$7,(ABS($F36-$G36-EM36+EN36)&lt;=1)*1,IF(AND(EP36,$F36=$G36,$F36&gt;=PrSettings!$M$6),(ABS(EM36-$F36)&lt;=1)*1,IF(AND(ABS($F36-$G36-EM36+EN36)&lt;=1,$F36+$G36&gt;=PrSettings!$M$8),(ABS(EM36-$F36)&lt;=1)*(ABS(EN36-$G36)&lt;=1)*1,""))),"")</f>
        <v/>
      </c>
      <c r="ET36" s="456"/>
      <c r="EV36" s="447">
        <f t="shared" ca="1" si="382"/>
        <v>16</v>
      </c>
      <c r="EW36" s="448" t="str">
        <f ca="1">GrpE!$B$6</f>
        <v>Slovakia</v>
      </c>
      <c r="EX36" s="449">
        <f t="shared" ca="1" si="383"/>
        <v>21</v>
      </c>
      <c r="EY36" s="448" t="str">
        <f ca="1">GrpE!$D$6</f>
        <v>Ukraine</v>
      </c>
      <c r="EZ36" s="452"/>
      <c r="FA36" s="452"/>
      <c r="FB36" s="455"/>
      <c r="FC36" s="449" t="str">
        <f t="shared" ca="1" si="384"/>
        <v/>
      </c>
      <c r="FD36" s="449" t="str">
        <f ca="1">IF((FC36&lt;&gt;""),IF(OR($F36&lt;&gt;$G36,PrSettings!$M$4="●"),(($F36-$G36)=(EZ36-FA36))*1,0),"")</f>
        <v/>
      </c>
      <c r="FE36" s="449" t="str">
        <f t="shared" ca="1" si="385"/>
        <v/>
      </c>
      <c r="FF36" s="449" t="str">
        <f ca="1">IF(FC36&lt;&gt;"",IF(ABS($F36-$G36)&gt;=PrSettings!$M$7,(ABS($F36-$G36-EZ36+FA36)&lt;=1)*1,IF(AND(FC36,$F36=$G36,$F36&gt;=PrSettings!$M$6),(ABS(EZ36-$F36)&lt;=1)*1,IF(AND(ABS($F36-$G36-EZ36+FA36)&lt;=1,$F36+$G36&gt;=PrSettings!$M$8),(ABS(EZ36-$F36)&lt;=1)*(ABS(FA36-$G36)&lt;=1)*1,""))),"")</f>
        <v/>
      </c>
      <c r="FG36" s="456"/>
      <c r="FI36" s="447">
        <f t="shared" ca="1" si="386"/>
        <v>16</v>
      </c>
      <c r="FJ36" s="448" t="str">
        <f ca="1">GrpE!$B$6</f>
        <v>Slovakia</v>
      </c>
      <c r="FK36" s="449">
        <f t="shared" ca="1" si="387"/>
        <v>21</v>
      </c>
      <c r="FL36" s="448" t="str">
        <f ca="1">GrpE!$D$6</f>
        <v>Ukraine</v>
      </c>
      <c r="FM36" s="452"/>
      <c r="FN36" s="452"/>
      <c r="FO36" s="455"/>
      <c r="FP36" s="449" t="str">
        <f t="shared" ca="1" si="388"/>
        <v/>
      </c>
      <c r="FQ36" s="449" t="str">
        <f ca="1">IF((FP36&lt;&gt;""),IF(OR($F36&lt;&gt;$G36,PrSettings!$M$4="●"),(($F36-$G36)=(FM36-FN36))*1,0),"")</f>
        <v/>
      </c>
      <c r="FR36" s="449" t="str">
        <f t="shared" ca="1" si="389"/>
        <v/>
      </c>
      <c r="FS36" s="449" t="str">
        <f ca="1">IF(FP36&lt;&gt;"",IF(ABS($F36-$G36)&gt;=PrSettings!$M$7,(ABS($F36-$G36-FM36+FN36)&lt;=1)*1,IF(AND(FP36,$F36=$G36,$F36&gt;=PrSettings!$M$6),(ABS(FM36-$F36)&lt;=1)*1,IF(AND(ABS($F36-$G36-FM36+FN36)&lt;=1,$F36+$G36&gt;=PrSettings!$M$8),(ABS(FM36-$F36)&lt;=1)*(ABS(FN36-$G36)&lt;=1)*1,""))),"")</f>
        <v/>
      </c>
      <c r="FT36" s="456"/>
      <c r="FV36" s="447">
        <f t="shared" ca="1" si="390"/>
        <v>16</v>
      </c>
      <c r="FW36" s="448" t="str">
        <f ca="1">GrpE!$B$6</f>
        <v>Slovakia</v>
      </c>
      <c r="FX36" s="449">
        <f t="shared" ca="1" si="391"/>
        <v>21</v>
      </c>
      <c r="FY36" s="448" t="str">
        <f ca="1">GrpE!$D$6</f>
        <v>Ukraine</v>
      </c>
      <c r="FZ36" s="452"/>
      <c r="GA36" s="452"/>
      <c r="GB36" s="455"/>
      <c r="GC36" s="449" t="str">
        <f t="shared" ca="1" si="392"/>
        <v/>
      </c>
      <c r="GD36" s="449" t="str">
        <f ca="1">IF((GC36&lt;&gt;""),IF(OR($F36&lt;&gt;$G36,PrSettings!$M$4="●"),(($F36-$G36)=(FZ36-GA36))*1,0),"")</f>
        <v/>
      </c>
      <c r="GE36" s="449" t="str">
        <f t="shared" ca="1" si="393"/>
        <v/>
      </c>
      <c r="GF36" s="449" t="str">
        <f ca="1">IF(GC36&lt;&gt;"",IF(ABS($F36-$G36)&gt;=PrSettings!$M$7,(ABS($F36-$G36-FZ36+GA36)&lt;=1)*1,IF(AND(GC36,$F36=$G36,$F36&gt;=PrSettings!$M$6),(ABS(FZ36-$F36)&lt;=1)*1,IF(AND(ABS($F36-$G36-FZ36+GA36)&lt;=1,$F36+$G36&gt;=PrSettings!$M$8),(ABS(FZ36-$F36)&lt;=1)*(ABS(GA36-$G36)&lt;=1)*1,""))),"")</f>
        <v/>
      </c>
      <c r="GG36" s="456"/>
      <c r="GI36" s="447">
        <f t="shared" ca="1" si="394"/>
        <v>16</v>
      </c>
      <c r="GJ36" s="448" t="str">
        <f ca="1">GrpE!$B$6</f>
        <v>Slovakia</v>
      </c>
      <c r="GK36" s="449">
        <f t="shared" ca="1" si="395"/>
        <v>21</v>
      </c>
      <c r="GL36" s="448" t="str">
        <f ca="1">GrpE!$D$6</f>
        <v>Ukraine</v>
      </c>
      <c r="GM36" s="452"/>
      <c r="GN36" s="452"/>
      <c r="GO36" s="455"/>
      <c r="GP36" s="449" t="str">
        <f t="shared" ca="1" si="396"/>
        <v/>
      </c>
      <c r="GQ36" s="449" t="str">
        <f ca="1">IF((GP36&lt;&gt;""),IF(OR($F36&lt;&gt;$G36,PrSettings!$M$4="●"),(($F36-$G36)=(GM36-GN36))*1,0),"")</f>
        <v/>
      </c>
      <c r="GR36" s="449" t="str">
        <f t="shared" ca="1" si="397"/>
        <v/>
      </c>
      <c r="GS36" s="449" t="str">
        <f ca="1">IF(GP36&lt;&gt;"",IF(ABS($F36-$G36)&gt;=PrSettings!$M$7,(ABS($F36-$G36-GM36+GN36)&lt;=1)*1,IF(AND(GP36,$F36=$G36,$F36&gt;=PrSettings!$M$6),(ABS(GM36-$F36)&lt;=1)*1,IF(AND(ABS($F36-$G36-GM36+GN36)&lt;=1,$F36+$G36&gt;=PrSettings!$M$8),(ABS(GM36-$F36)&lt;=1)*(ABS(GN36-$G36)&lt;=1)*1,""))),"")</f>
        <v/>
      </c>
      <c r="GT36" s="456"/>
      <c r="GV36" s="447">
        <f t="shared" ca="1" si="398"/>
        <v>16</v>
      </c>
      <c r="GW36" s="448" t="str">
        <f ca="1">GrpE!$B$6</f>
        <v>Slovakia</v>
      </c>
      <c r="GX36" s="449">
        <f t="shared" ca="1" si="399"/>
        <v>21</v>
      </c>
      <c r="GY36" s="448" t="str">
        <f ca="1">GrpE!$D$6</f>
        <v>Ukraine</v>
      </c>
      <c r="GZ36" s="452"/>
      <c r="HA36" s="452"/>
      <c r="HB36" s="455"/>
      <c r="HC36" s="449" t="str">
        <f t="shared" ca="1" si="400"/>
        <v/>
      </c>
      <c r="HD36" s="449" t="str">
        <f ca="1">IF((HC36&lt;&gt;""),IF(OR($F36&lt;&gt;$G36,PrSettings!$M$4="●"),(($F36-$G36)=(GZ36-HA36))*1,0),"")</f>
        <v/>
      </c>
      <c r="HE36" s="449" t="str">
        <f t="shared" ca="1" si="401"/>
        <v/>
      </c>
      <c r="HF36" s="449" t="str">
        <f ca="1">IF(HC36&lt;&gt;"",IF(ABS($F36-$G36)&gt;=PrSettings!$M$7,(ABS($F36-$G36-GZ36+HA36)&lt;=1)*1,IF(AND(HC36,$F36=$G36,$F36&gt;=PrSettings!$M$6),(ABS(GZ36-$F36)&lt;=1)*1,IF(AND(ABS($F36-$G36-GZ36+HA36)&lt;=1,$F36+$G36&gt;=PrSettings!$M$8),(ABS(GZ36-$F36)&lt;=1)*(ABS(HA36-$G36)&lt;=1)*1,""))),"")</f>
        <v/>
      </c>
      <c r="HG36" s="456"/>
      <c r="HI36" s="447">
        <f t="shared" ca="1" si="402"/>
        <v>16</v>
      </c>
      <c r="HJ36" s="448" t="str">
        <f ca="1">GrpE!$B$6</f>
        <v>Slovakia</v>
      </c>
      <c r="HK36" s="449">
        <f t="shared" ca="1" si="403"/>
        <v>21</v>
      </c>
      <c r="HL36" s="448" t="str">
        <f ca="1">GrpE!$D$6</f>
        <v>Ukraine</v>
      </c>
      <c r="HM36" s="452"/>
      <c r="HN36" s="452"/>
      <c r="HO36" s="455"/>
      <c r="HP36" s="449" t="str">
        <f t="shared" ca="1" si="404"/>
        <v/>
      </c>
      <c r="HQ36" s="449" t="str">
        <f ca="1">IF((HP36&lt;&gt;""),IF(OR($F36&lt;&gt;$G36,PrSettings!$M$4="●"),(($F36-$G36)=(HM36-HN36))*1,0),"")</f>
        <v/>
      </c>
      <c r="HR36" s="449" t="str">
        <f t="shared" ca="1" si="405"/>
        <v/>
      </c>
      <c r="HS36" s="449" t="str">
        <f ca="1">IF(HP36&lt;&gt;"",IF(ABS($F36-$G36)&gt;=PrSettings!$M$7,(ABS($F36-$G36-HM36+HN36)&lt;=1)*1,IF(AND(HP36,$F36=$G36,$F36&gt;=PrSettings!$M$6),(ABS(HM36-$F36)&lt;=1)*1,IF(AND(ABS($F36-$G36-HM36+HN36)&lt;=1,$F36+$G36&gt;=PrSettings!$M$8),(ABS(HM36-$F36)&lt;=1)*(ABS(HN36-$G36)&lt;=1)*1,""))),"")</f>
        <v/>
      </c>
      <c r="HT36" s="456"/>
      <c r="HV36" s="447">
        <f t="shared" ca="1" si="406"/>
        <v>16</v>
      </c>
      <c r="HW36" s="448" t="str">
        <f ca="1">GrpE!$B$6</f>
        <v>Slovakia</v>
      </c>
      <c r="HX36" s="449">
        <f t="shared" ca="1" si="407"/>
        <v>21</v>
      </c>
      <c r="HY36" s="448" t="str">
        <f ca="1">GrpE!$D$6</f>
        <v>Ukraine</v>
      </c>
      <c r="HZ36" s="452"/>
      <c r="IA36" s="452"/>
      <c r="IB36" s="455"/>
      <c r="IC36" s="449" t="str">
        <f t="shared" ca="1" si="408"/>
        <v/>
      </c>
      <c r="ID36" s="449" t="str">
        <f ca="1">IF((IC36&lt;&gt;""),IF(OR($F36&lt;&gt;$G36,PrSettings!$M$4="●"),(($F36-$G36)=(HZ36-IA36))*1,0),"")</f>
        <v/>
      </c>
      <c r="IE36" s="449" t="str">
        <f t="shared" ca="1" si="409"/>
        <v/>
      </c>
      <c r="IF36" s="449" t="str">
        <f ca="1">IF(IC36&lt;&gt;"",IF(ABS($F36-$G36)&gt;=PrSettings!$M$7,(ABS($F36-$G36-HZ36+IA36)&lt;=1)*1,IF(AND(IC36,$F36=$G36,$F36&gt;=PrSettings!$M$6),(ABS(HZ36-$F36)&lt;=1)*1,IF(AND(ABS($F36-$G36-HZ36+IA36)&lt;=1,$F36+$G36&gt;=PrSettings!$M$8),(ABS(HZ36-$F36)&lt;=1)*(ABS(IA36-$G36)&lt;=1)*1,""))),"")</f>
        <v/>
      </c>
      <c r="IG36" s="456"/>
      <c r="II36" s="447">
        <f t="shared" ca="1" si="410"/>
        <v>16</v>
      </c>
      <c r="IJ36" s="448" t="str">
        <f ca="1">GrpE!$B$6</f>
        <v>Slovakia</v>
      </c>
      <c r="IK36" s="449">
        <f t="shared" ca="1" si="411"/>
        <v>21</v>
      </c>
      <c r="IL36" s="448" t="str">
        <f ca="1">GrpE!$D$6</f>
        <v>Ukraine</v>
      </c>
      <c r="IM36" s="452"/>
      <c r="IN36" s="452"/>
      <c r="IO36" s="455"/>
      <c r="IP36" s="449" t="str">
        <f t="shared" ca="1" si="412"/>
        <v/>
      </c>
      <c r="IQ36" s="449" t="str">
        <f ca="1">IF((IP36&lt;&gt;""),IF(OR($F36&lt;&gt;$G36,PrSettings!$M$4="●"),(($F36-$G36)=(IM36-IN36))*1,0),"")</f>
        <v/>
      </c>
      <c r="IR36" s="449" t="str">
        <f t="shared" ca="1" si="413"/>
        <v/>
      </c>
      <c r="IS36" s="449" t="str">
        <f ca="1">IF(IP36&lt;&gt;"",IF(ABS($F36-$G36)&gt;=PrSettings!$M$7,(ABS($F36-$G36-IM36+IN36)&lt;=1)*1,IF(AND(IP36,$F36=$G36,$F36&gt;=PrSettings!$M$6),(ABS(IM36-$F36)&lt;=1)*1,IF(AND(ABS($F36-$G36-IM36+IN36)&lt;=1,$F36+$G36&gt;=PrSettings!$M$8),(ABS(IM36-$F36)&lt;=1)*(ABS(IN36-$G36)&lt;=1)*1,""))),"")</f>
        <v/>
      </c>
      <c r="IT36" s="456"/>
      <c r="IV36" s="447">
        <f t="shared" ca="1" si="414"/>
        <v>16</v>
      </c>
      <c r="IW36" s="448" t="str">
        <f ca="1">GrpE!$B$6</f>
        <v>Slovakia</v>
      </c>
      <c r="IX36" s="449">
        <f t="shared" ca="1" si="415"/>
        <v>21</v>
      </c>
      <c r="IY36" s="448" t="str">
        <f ca="1">GrpE!$D$6</f>
        <v>Ukraine</v>
      </c>
      <c r="IZ36" s="452"/>
      <c r="JA36" s="452"/>
      <c r="JB36" s="455"/>
      <c r="JC36" s="449" t="str">
        <f t="shared" ca="1" si="416"/>
        <v/>
      </c>
      <c r="JD36" s="449" t="str">
        <f ca="1">IF((JC36&lt;&gt;""),IF(OR($F36&lt;&gt;$G36,PrSettings!$M$4="●"),(($F36-$G36)=(IZ36-JA36))*1,0),"")</f>
        <v/>
      </c>
      <c r="JE36" s="449" t="str">
        <f t="shared" ca="1" si="417"/>
        <v/>
      </c>
      <c r="JF36" s="449" t="str">
        <f ca="1">IF(JC36&lt;&gt;"",IF(ABS($F36-$G36)&gt;=PrSettings!$M$7,(ABS($F36-$G36-IZ36+JA36)&lt;=1)*1,IF(AND(JC36,$F36=$G36,$F36&gt;=PrSettings!$M$6),(ABS(IZ36-$F36)&lt;=1)*1,IF(AND(ABS($F36-$G36-IZ36+JA36)&lt;=1,$F36+$G36&gt;=PrSettings!$M$8),(ABS(IZ36-$F36)&lt;=1)*(ABS(JA36-$G36)&lt;=1)*1,""))),"")</f>
        <v/>
      </c>
      <c r="JG36" s="456"/>
      <c r="JI36" s="447">
        <f t="shared" ca="1" si="418"/>
        <v>16</v>
      </c>
      <c r="JJ36" s="448" t="str">
        <f ca="1">GrpE!$B$6</f>
        <v>Slovakia</v>
      </c>
      <c r="JK36" s="449">
        <f t="shared" ca="1" si="419"/>
        <v>21</v>
      </c>
      <c r="JL36" s="448" t="str">
        <f ca="1">GrpE!$D$6</f>
        <v>Ukraine</v>
      </c>
      <c r="JM36" s="452"/>
      <c r="JN36" s="452"/>
      <c r="JO36" s="455"/>
      <c r="JP36" s="449" t="str">
        <f t="shared" ca="1" si="420"/>
        <v/>
      </c>
      <c r="JQ36" s="449" t="str">
        <f ca="1">IF((JP36&lt;&gt;""),IF(OR($F36&lt;&gt;$G36,PrSettings!$M$4="●"),(($F36-$G36)=(JM36-JN36))*1,0),"")</f>
        <v/>
      </c>
      <c r="JR36" s="449" t="str">
        <f t="shared" ca="1" si="421"/>
        <v/>
      </c>
      <c r="JS36" s="449" t="str">
        <f ca="1">IF(JP36&lt;&gt;"",IF(ABS($F36-$G36)&gt;=PrSettings!$M$7,(ABS($F36-$G36-JM36+JN36)&lt;=1)*1,IF(AND(JP36,$F36=$G36,$F36&gt;=PrSettings!$M$6),(ABS(JM36-$F36)&lt;=1)*1,IF(AND(ABS($F36-$G36-JM36+JN36)&lt;=1,$F36+$G36&gt;=PrSettings!$M$8),(ABS(JM36-$F36)&lt;=1)*(ABS(JN36-$G36)&lt;=1)*1,""))),"")</f>
        <v/>
      </c>
      <c r="JT36" s="456"/>
      <c r="JV36" s="447">
        <f t="shared" ca="1" si="422"/>
        <v>16</v>
      </c>
      <c r="JW36" s="448" t="str">
        <f ca="1">GrpE!$B$6</f>
        <v>Slovakia</v>
      </c>
      <c r="JX36" s="449">
        <f t="shared" ca="1" si="423"/>
        <v>21</v>
      </c>
      <c r="JY36" s="448" t="str">
        <f ca="1">GrpE!$D$6</f>
        <v>Ukraine</v>
      </c>
      <c r="JZ36" s="452"/>
      <c r="KA36" s="452"/>
      <c r="KB36" s="455"/>
      <c r="KC36" s="449" t="str">
        <f t="shared" ca="1" si="424"/>
        <v/>
      </c>
      <c r="KD36" s="449" t="str">
        <f ca="1">IF((KC36&lt;&gt;""),IF(OR($F36&lt;&gt;$G36,PrSettings!$M$4="●"),(($F36-$G36)=(JZ36-KA36))*1,0),"")</f>
        <v/>
      </c>
      <c r="KE36" s="449" t="str">
        <f t="shared" ca="1" si="425"/>
        <v/>
      </c>
      <c r="KF36" s="449" t="str">
        <f ca="1">IF(KC36&lt;&gt;"",IF(ABS($F36-$G36)&gt;=PrSettings!$M$7,(ABS($F36-$G36-JZ36+KA36)&lt;=1)*1,IF(AND(KC36,$F36=$G36,$F36&gt;=PrSettings!$M$6),(ABS(JZ36-$F36)&lt;=1)*1,IF(AND(ABS($F36-$G36-JZ36+KA36)&lt;=1,$F36+$G36&gt;=PrSettings!$M$8),(ABS(JZ36-$F36)&lt;=1)*(ABS(KA36-$G36)&lt;=1)*1,""))),"")</f>
        <v/>
      </c>
      <c r="KG36" s="456"/>
      <c r="KI36" s="447">
        <f t="shared" ca="1" si="426"/>
        <v>16</v>
      </c>
      <c r="KJ36" s="448" t="str">
        <f ca="1">GrpE!$B$6</f>
        <v>Slovakia</v>
      </c>
      <c r="KK36" s="449">
        <f t="shared" ca="1" si="427"/>
        <v>21</v>
      </c>
      <c r="KL36" s="448" t="str">
        <f ca="1">GrpE!$D$6</f>
        <v>Ukraine</v>
      </c>
      <c r="KM36" s="452"/>
      <c r="KN36" s="452"/>
      <c r="KO36" s="455"/>
      <c r="KP36" s="449" t="str">
        <f t="shared" ca="1" si="428"/>
        <v/>
      </c>
      <c r="KQ36" s="449" t="str">
        <f ca="1">IF((KP36&lt;&gt;""),IF(OR($F36&lt;&gt;$G36,PrSettings!$M$4="●"),(($F36-$G36)=(KM36-KN36))*1,0),"")</f>
        <v/>
      </c>
      <c r="KR36" s="449" t="str">
        <f t="shared" ca="1" si="429"/>
        <v/>
      </c>
      <c r="KS36" s="449" t="str">
        <f ca="1">IF(KP36&lt;&gt;"",IF(ABS($F36-$G36)&gt;=PrSettings!$M$7,(ABS($F36-$G36-KM36+KN36)&lt;=1)*1,IF(AND(KP36,$F36=$G36,$F36&gt;=PrSettings!$M$6),(ABS(KM36-$F36)&lt;=1)*1,IF(AND(ABS($F36-$G36-KM36+KN36)&lt;=1,$F36+$G36&gt;=PrSettings!$M$8),(ABS(KM36-$F36)&lt;=1)*(ABS(KN36-$G36)&lt;=1)*1,""))),"")</f>
        <v/>
      </c>
      <c r="KT36" s="456"/>
      <c r="KV36" s="447">
        <f t="shared" ca="1" si="430"/>
        <v>16</v>
      </c>
      <c r="KW36" s="448" t="str">
        <f ca="1">GrpE!$B$6</f>
        <v>Slovakia</v>
      </c>
      <c r="KX36" s="449">
        <f t="shared" ca="1" si="431"/>
        <v>21</v>
      </c>
      <c r="KY36" s="448" t="str">
        <f ca="1">GrpE!$D$6</f>
        <v>Ukraine</v>
      </c>
      <c r="KZ36" s="452"/>
      <c r="LA36" s="452"/>
      <c r="LB36" s="455"/>
      <c r="LC36" s="449" t="str">
        <f t="shared" ca="1" si="432"/>
        <v/>
      </c>
      <c r="LD36" s="449" t="str">
        <f ca="1">IF((LC36&lt;&gt;""),IF(OR($F36&lt;&gt;$G36,PrSettings!$M$4="●"),(($F36-$G36)=(KZ36-LA36))*1,0),"")</f>
        <v/>
      </c>
      <c r="LE36" s="449" t="str">
        <f t="shared" ca="1" si="433"/>
        <v/>
      </c>
      <c r="LF36" s="449" t="str">
        <f ca="1">IF(LC36&lt;&gt;"",IF(ABS($F36-$G36)&gt;=PrSettings!$M$7,(ABS($F36-$G36-KZ36+LA36)&lt;=1)*1,IF(AND(LC36,$F36=$G36,$F36&gt;=PrSettings!$M$6),(ABS(KZ36-$F36)&lt;=1)*1,IF(AND(ABS($F36-$G36-KZ36+LA36)&lt;=1,$F36+$G36&gt;=PrSettings!$M$8),(ABS(KZ36-$F36)&lt;=1)*(ABS(LA36-$G36)&lt;=1)*1,""))),"")</f>
        <v/>
      </c>
      <c r="LG36" s="456"/>
      <c r="LI36" s="447">
        <f t="shared" ca="1" si="434"/>
        <v>16</v>
      </c>
      <c r="LJ36" s="448" t="str">
        <f ca="1">GrpE!$B$6</f>
        <v>Slovakia</v>
      </c>
      <c r="LK36" s="449">
        <f t="shared" ca="1" si="435"/>
        <v>21</v>
      </c>
      <c r="LL36" s="448" t="str">
        <f ca="1">GrpE!$D$6</f>
        <v>Ukraine</v>
      </c>
      <c r="LM36" s="452"/>
      <c r="LN36" s="452"/>
      <c r="LO36" s="455"/>
      <c r="LP36" s="449" t="str">
        <f t="shared" ca="1" si="436"/>
        <v/>
      </c>
      <c r="LQ36" s="449" t="str">
        <f ca="1">IF((LP36&lt;&gt;""),IF(OR($F36&lt;&gt;$G36,PrSettings!$M$4="●"),(($F36-$G36)=(LM36-LN36))*1,0),"")</f>
        <v/>
      </c>
      <c r="LR36" s="449" t="str">
        <f t="shared" ca="1" si="437"/>
        <v/>
      </c>
      <c r="LS36" s="449" t="str">
        <f ca="1">IF(LP36&lt;&gt;"",IF(ABS($F36-$G36)&gt;=PrSettings!$M$7,(ABS($F36-$G36-LM36+LN36)&lt;=1)*1,IF(AND(LP36,$F36=$G36,$F36&gt;=PrSettings!$M$6),(ABS(LM36-$F36)&lt;=1)*1,IF(AND(ABS($F36-$G36-LM36+LN36)&lt;=1,$F36+$G36&gt;=PrSettings!$M$8),(ABS(LM36-$F36)&lt;=1)*(ABS(LN36-$G36)&lt;=1)*1,""))),"")</f>
        <v/>
      </c>
      <c r="LT36" s="456"/>
      <c r="LV36" s="447">
        <f t="shared" ca="1" si="438"/>
        <v>16</v>
      </c>
      <c r="LW36" s="448" t="str">
        <f ca="1">GrpE!$B$6</f>
        <v>Slovakia</v>
      </c>
      <c r="LX36" s="449">
        <f t="shared" ca="1" si="439"/>
        <v>21</v>
      </c>
      <c r="LY36" s="448" t="str">
        <f ca="1">GrpE!$D$6</f>
        <v>Ukraine</v>
      </c>
      <c r="LZ36" s="452"/>
      <c r="MA36" s="452"/>
      <c r="MB36" s="455"/>
      <c r="MC36" s="449" t="str">
        <f t="shared" ca="1" si="440"/>
        <v/>
      </c>
      <c r="MD36" s="449" t="str">
        <f ca="1">IF((MC36&lt;&gt;""),IF(OR($F36&lt;&gt;$G36,PrSettings!$M$4="●"),(($F36-$G36)=(LZ36-MA36))*1,0),"")</f>
        <v/>
      </c>
      <c r="ME36" s="449" t="str">
        <f t="shared" ca="1" si="441"/>
        <v/>
      </c>
      <c r="MF36" s="449" t="str">
        <f ca="1">IF(MC36&lt;&gt;"",IF(ABS($F36-$G36)&gt;=PrSettings!$M$7,(ABS($F36-$G36-LZ36+MA36)&lt;=1)*1,IF(AND(MC36,$F36=$G36,$F36&gt;=PrSettings!$M$6),(ABS(LZ36-$F36)&lt;=1)*1,IF(AND(ABS($F36-$G36-LZ36+MA36)&lt;=1,$F36+$G36&gt;=PrSettings!$M$8),(ABS(LZ36-$F36)&lt;=1)*(ABS(MA36-$G36)&lt;=1)*1,""))),"")</f>
        <v/>
      </c>
      <c r="MG36" s="456"/>
    </row>
    <row r="37" spans="1:345" x14ac:dyDescent="0.25">
      <c r="B37" s="447">
        <f ca="1">INDEX(Groups!$C$7:$C$35,MATCH(C37,Groups!$D$7:$D$35,0))</f>
        <v>4</v>
      </c>
      <c r="C37" s="448" t="str">
        <f ca="1">GrpE!$B$7</f>
        <v>Belgium</v>
      </c>
      <c r="D37" s="449">
        <f ca="1">INDEX(Groups!$C$7:$C$35,MATCH(E37,Groups!$D$7:$D$35,0))</f>
        <v>8</v>
      </c>
      <c r="E37" s="448" t="str">
        <f ca="1">GrpE!$D$7</f>
        <v>Romania</v>
      </c>
      <c r="F37" s="450" t="str">
        <f ca="1">GrpE!$E$7</f>
        <v/>
      </c>
      <c r="G37" s="451" t="str">
        <f ca="1">GrpE!$G$7</f>
        <v/>
      </c>
      <c r="I37" s="447">
        <f t="shared" ca="1" si="338"/>
        <v>4</v>
      </c>
      <c r="J37" s="448" t="str">
        <f ca="1">GrpE!$B$7</f>
        <v>Belgium</v>
      </c>
      <c r="K37" s="449">
        <f t="shared" ca="1" si="339"/>
        <v>8</v>
      </c>
      <c r="L37" s="448" t="str">
        <f ca="1">GrpE!$D$7</f>
        <v>Romania</v>
      </c>
      <c r="M37" s="452"/>
      <c r="N37" s="452"/>
      <c r="O37" s="455"/>
      <c r="P37" s="449" t="str">
        <f t="shared" ca="1" si="340"/>
        <v/>
      </c>
      <c r="Q37" s="449" t="str">
        <f ca="1">IF((P37&lt;&gt;""),IF(OR($F37&lt;&gt;$G37,PrSettings!$M$4="●"),(($F37-$G37)=(M37-N37))*1,0),"")</f>
        <v/>
      </c>
      <c r="R37" s="449" t="str">
        <f t="shared" ca="1" si="341"/>
        <v/>
      </c>
      <c r="S37" s="449" t="str">
        <f ca="1">IF(P37&lt;&gt;"",IF(ABS($F37-$G37)&gt;=PrSettings!$M$7,(ABS($F37-$G37-M37+N37)&lt;=1)*1,IF(AND(P37,$F37=$G37,$F37&gt;=PrSettings!$M$6),(ABS(M37-$F37)&lt;=1)*1,IF(AND(ABS($F37-$G37-M37+N37)&lt;=1,$F37+$G37&gt;=PrSettings!$M$8),(ABS(M37-$F37)&lt;=1)*(ABS(N37-$G37)&lt;=1)*1,""))),"")</f>
        <v/>
      </c>
      <c r="T37" s="456"/>
      <c r="V37" s="447">
        <f t="shared" ca="1" si="342"/>
        <v>4</v>
      </c>
      <c r="W37" s="448" t="str">
        <f ca="1">GrpE!$B$7</f>
        <v>Belgium</v>
      </c>
      <c r="X37" s="449">
        <f t="shared" ca="1" si="343"/>
        <v>8</v>
      </c>
      <c r="Y37" s="448" t="str">
        <f ca="1">GrpE!$D$7</f>
        <v>Romania</v>
      </c>
      <c r="Z37" s="452"/>
      <c r="AA37" s="452"/>
      <c r="AB37" s="455"/>
      <c r="AC37" s="449" t="str">
        <f t="shared" ca="1" si="344"/>
        <v/>
      </c>
      <c r="AD37" s="449" t="str">
        <f ca="1">IF((AC37&lt;&gt;""),IF(OR($F37&lt;&gt;$G37,PrSettings!$M$4="●"),(($F37-$G37)=(Z37-AA37))*1,0),"")</f>
        <v/>
      </c>
      <c r="AE37" s="449" t="str">
        <f t="shared" ca="1" si="345"/>
        <v/>
      </c>
      <c r="AF37" s="449" t="str">
        <f ca="1">IF(AC37&lt;&gt;"",IF(ABS($F37-$G37)&gt;=PrSettings!$M$7,(ABS($F37-$G37-Z37+AA37)&lt;=1)*1,IF(AND(AC37,$F37=$G37,$F37&gt;=PrSettings!$M$6),(ABS(Z37-$F37)&lt;=1)*1,IF(AND(ABS($F37-$G37-Z37+AA37)&lt;=1,$F37+$G37&gt;=PrSettings!$M$8),(ABS(Z37-$F37)&lt;=1)*(ABS(AA37-$G37)&lt;=1)*1,""))),"")</f>
        <v/>
      </c>
      <c r="AG37" s="456"/>
      <c r="AI37" s="447">
        <f t="shared" ca="1" si="346"/>
        <v>4</v>
      </c>
      <c r="AJ37" s="448" t="str">
        <f ca="1">GrpE!$B$7</f>
        <v>Belgium</v>
      </c>
      <c r="AK37" s="449">
        <f t="shared" ca="1" si="347"/>
        <v>8</v>
      </c>
      <c r="AL37" s="448" t="str">
        <f ca="1">GrpE!$D$7</f>
        <v>Romania</v>
      </c>
      <c r="AM37" s="452"/>
      <c r="AN37" s="452"/>
      <c r="AO37" s="455"/>
      <c r="AP37" s="449" t="str">
        <f t="shared" ca="1" si="348"/>
        <v/>
      </c>
      <c r="AQ37" s="449" t="str">
        <f ca="1">IF((AP37&lt;&gt;""),IF(OR($F37&lt;&gt;$G37,PrSettings!$M$4="●"),(($F37-$G37)=(AM37-AN37))*1,0),"")</f>
        <v/>
      </c>
      <c r="AR37" s="449" t="str">
        <f t="shared" ca="1" si="349"/>
        <v/>
      </c>
      <c r="AS37" s="449" t="str">
        <f ca="1">IF(AP37&lt;&gt;"",IF(ABS($F37-$G37)&gt;=PrSettings!$M$7,(ABS($F37-$G37-AM37+AN37)&lt;=1)*1,IF(AND(AP37,$F37=$G37,$F37&gt;=PrSettings!$M$6),(ABS(AM37-$F37)&lt;=1)*1,IF(AND(ABS($F37-$G37-AM37+AN37)&lt;=1,$F37+$G37&gt;=PrSettings!$M$8),(ABS(AM37-$F37)&lt;=1)*(ABS(AN37-$G37)&lt;=1)*1,""))),"")</f>
        <v/>
      </c>
      <c r="AT37" s="456"/>
      <c r="AV37" s="447">
        <f t="shared" ca="1" si="350"/>
        <v>4</v>
      </c>
      <c r="AW37" s="448" t="str">
        <f ca="1">GrpE!$B$7</f>
        <v>Belgium</v>
      </c>
      <c r="AX37" s="449">
        <f t="shared" ca="1" si="351"/>
        <v>8</v>
      </c>
      <c r="AY37" s="448" t="str">
        <f ca="1">GrpE!$D$7</f>
        <v>Romania</v>
      </c>
      <c r="AZ37" s="452"/>
      <c r="BA37" s="452"/>
      <c r="BB37" s="455"/>
      <c r="BC37" s="449" t="str">
        <f t="shared" ca="1" si="352"/>
        <v/>
      </c>
      <c r="BD37" s="449" t="str">
        <f ca="1">IF((BC37&lt;&gt;""),IF(OR($F37&lt;&gt;$G37,PrSettings!$M$4="●"),(($F37-$G37)=(AZ37-BA37))*1,0),"")</f>
        <v/>
      </c>
      <c r="BE37" s="449" t="str">
        <f t="shared" ca="1" si="353"/>
        <v/>
      </c>
      <c r="BF37" s="449" t="str">
        <f ca="1">IF(BC37&lt;&gt;"",IF(ABS($F37-$G37)&gt;=PrSettings!$M$7,(ABS($F37-$G37-AZ37+BA37)&lt;=1)*1,IF(AND(BC37,$F37=$G37,$F37&gt;=PrSettings!$M$6),(ABS(AZ37-$F37)&lt;=1)*1,IF(AND(ABS($F37-$G37-AZ37+BA37)&lt;=1,$F37+$G37&gt;=PrSettings!$M$8),(ABS(AZ37-$F37)&lt;=1)*(ABS(BA37-$G37)&lt;=1)*1,""))),"")</f>
        <v/>
      </c>
      <c r="BG37" s="456"/>
      <c r="BI37" s="447">
        <f t="shared" ca="1" si="354"/>
        <v>4</v>
      </c>
      <c r="BJ37" s="448" t="str">
        <f ca="1">GrpE!$B$7</f>
        <v>Belgium</v>
      </c>
      <c r="BK37" s="449">
        <f t="shared" ca="1" si="355"/>
        <v>8</v>
      </c>
      <c r="BL37" s="448" t="str">
        <f ca="1">GrpE!$D$7</f>
        <v>Romania</v>
      </c>
      <c r="BM37" s="452"/>
      <c r="BN37" s="452"/>
      <c r="BO37" s="455"/>
      <c r="BP37" s="449" t="str">
        <f t="shared" ca="1" si="356"/>
        <v/>
      </c>
      <c r="BQ37" s="449" t="str">
        <f ca="1">IF((BP37&lt;&gt;""),IF(OR($F37&lt;&gt;$G37,PrSettings!$M$4="●"),(($F37-$G37)=(BM37-BN37))*1,0),"")</f>
        <v/>
      </c>
      <c r="BR37" s="449" t="str">
        <f t="shared" ca="1" si="357"/>
        <v/>
      </c>
      <c r="BS37" s="449" t="str">
        <f ca="1">IF(BP37&lt;&gt;"",IF(ABS($F37-$G37)&gt;=PrSettings!$M$7,(ABS($F37-$G37-BM37+BN37)&lt;=1)*1,IF(AND(BP37,$F37=$G37,$F37&gt;=PrSettings!$M$6),(ABS(BM37-$F37)&lt;=1)*1,IF(AND(ABS($F37-$G37-BM37+BN37)&lt;=1,$F37+$G37&gt;=PrSettings!$M$8),(ABS(BM37-$F37)&lt;=1)*(ABS(BN37-$G37)&lt;=1)*1,""))),"")</f>
        <v/>
      </c>
      <c r="BT37" s="456"/>
      <c r="BV37" s="447">
        <f t="shared" ca="1" si="358"/>
        <v>4</v>
      </c>
      <c r="BW37" s="448" t="str">
        <f ca="1">GrpE!$B$7</f>
        <v>Belgium</v>
      </c>
      <c r="BX37" s="449">
        <f t="shared" ca="1" si="359"/>
        <v>8</v>
      </c>
      <c r="BY37" s="448" t="str">
        <f ca="1">GrpE!$D$7</f>
        <v>Romania</v>
      </c>
      <c r="BZ37" s="452"/>
      <c r="CA37" s="452"/>
      <c r="CB37" s="455"/>
      <c r="CC37" s="449" t="str">
        <f t="shared" ca="1" si="360"/>
        <v/>
      </c>
      <c r="CD37" s="449" t="str">
        <f ca="1">IF((CC37&lt;&gt;""),IF(OR($F37&lt;&gt;$G37,PrSettings!$M$4="●"),(($F37-$G37)=(BZ37-CA37))*1,0),"")</f>
        <v/>
      </c>
      <c r="CE37" s="449" t="str">
        <f t="shared" ca="1" si="361"/>
        <v/>
      </c>
      <c r="CF37" s="449" t="str">
        <f ca="1">IF(CC37&lt;&gt;"",IF(ABS($F37-$G37)&gt;=PrSettings!$M$7,(ABS($F37-$G37-BZ37+CA37)&lt;=1)*1,IF(AND(CC37,$F37=$G37,$F37&gt;=PrSettings!$M$6),(ABS(BZ37-$F37)&lt;=1)*1,IF(AND(ABS($F37-$G37-BZ37+CA37)&lt;=1,$F37+$G37&gt;=PrSettings!$M$8),(ABS(BZ37-$F37)&lt;=1)*(ABS(CA37-$G37)&lt;=1)*1,""))),"")</f>
        <v/>
      </c>
      <c r="CG37" s="456"/>
      <c r="CI37" s="447">
        <f t="shared" ca="1" si="362"/>
        <v>4</v>
      </c>
      <c r="CJ37" s="448" t="str">
        <f ca="1">GrpE!$B$7</f>
        <v>Belgium</v>
      </c>
      <c r="CK37" s="449">
        <f t="shared" ca="1" si="363"/>
        <v>8</v>
      </c>
      <c r="CL37" s="448" t="str">
        <f ca="1">GrpE!$D$7</f>
        <v>Romania</v>
      </c>
      <c r="CM37" s="452"/>
      <c r="CN37" s="452"/>
      <c r="CO37" s="455"/>
      <c r="CP37" s="449" t="str">
        <f t="shared" ca="1" si="364"/>
        <v/>
      </c>
      <c r="CQ37" s="449" t="str">
        <f ca="1">IF((CP37&lt;&gt;""),IF(OR($F37&lt;&gt;$G37,PrSettings!$M$4="●"),(($F37-$G37)=(CM37-CN37))*1,0),"")</f>
        <v/>
      </c>
      <c r="CR37" s="449" t="str">
        <f t="shared" ca="1" si="365"/>
        <v/>
      </c>
      <c r="CS37" s="449" t="str">
        <f ca="1">IF(CP37&lt;&gt;"",IF(ABS($F37-$G37)&gt;=PrSettings!$M$7,(ABS($F37-$G37-CM37+CN37)&lt;=1)*1,IF(AND(CP37,$F37=$G37,$F37&gt;=PrSettings!$M$6),(ABS(CM37-$F37)&lt;=1)*1,IF(AND(ABS($F37-$G37-CM37+CN37)&lt;=1,$F37+$G37&gt;=PrSettings!$M$8),(ABS(CM37-$F37)&lt;=1)*(ABS(CN37-$G37)&lt;=1)*1,""))),"")</f>
        <v/>
      </c>
      <c r="CT37" s="456"/>
      <c r="CV37" s="447">
        <f t="shared" ca="1" si="366"/>
        <v>4</v>
      </c>
      <c r="CW37" s="448" t="str">
        <f ca="1">GrpE!$B$7</f>
        <v>Belgium</v>
      </c>
      <c r="CX37" s="449">
        <f t="shared" ca="1" si="367"/>
        <v>8</v>
      </c>
      <c r="CY37" s="448" t="str">
        <f ca="1">GrpE!$D$7</f>
        <v>Romania</v>
      </c>
      <c r="CZ37" s="452"/>
      <c r="DA37" s="452"/>
      <c r="DB37" s="455"/>
      <c r="DC37" s="449" t="str">
        <f t="shared" ca="1" si="368"/>
        <v/>
      </c>
      <c r="DD37" s="449" t="str">
        <f ca="1">IF((DC37&lt;&gt;""),IF(OR($F37&lt;&gt;$G37,PrSettings!$M$4="●"),(($F37-$G37)=(CZ37-DA37))*1,0),"")</f>
        <v/>
      </c>
      <c r="DE37" s="449" t="str">
        <f t="shared" ca="1" si="369"/>
        <v/>
      </c>
      <c r="DF37" s="449" t="str">
        <f ca="1">IF(DC37&lt;&gt;"",IF(ABS($F37-$G37)&gt;=PrSettings!$M$7,(ABS($F37-$G37-CZ37+DA37)&lt;=1)*1,IF(AND(DC37,$F37=$G37,$F37&gt;=PrSettings!$M$6),(ABS(CZ37-$F37)&lt;=1)*1,IF(AND(ABS($F37-$G37-CZ37+DA37)&lt;=1,$F37+$G37&gt;=PrSettings!$M$8),(ABS(CZ37-$F37)&lt;=1)*(ABS(DA37-$G37)&lt;=1)*1,""))),"")</f>
        <v/>
      </c>
      <c r="DG37" s="456"/>
      <c r="DI37" s="447">
        <f t="shared" ca="1" si="370"/>
        <v>4</v>
      </c>
      <c r="DJ37" s="448" t="str">
        <f ca="1">GrpE!$B$7</f>
        <v>Belgium</v>
      </c>
      <c r="DK37" s="449">
        <f t="shared" ca="1" si="371"/>
        <v>8</v>
      </c>
      <c r="DL37" s="448" t="str">
        <f ca="1">GrpE!$D$7</f>
        <v>Romania</v>
      </c>
      <c r="DM37" s="452"/>
      <c r="DN37" s="452"/>
      <c r="DO37" s="455"/>
      <c r="DP37" s="449" t="str">
        <f t="shared" ca="1" si="372"/>
        <v/>
      </c>
      <c r="DQ37" s="449" t="str">
        <f ca="1">IF((DP37&lt;&gt;""),IF(OR($F37&lt;&gt;$G37,PrSettings!$M$4="●"),(($F37-$G37)=(DM37-DN37))*1,0),"")</f>
        <v/>
      </c>
      <c r="DR37" s="449" t="str">
        <f t="shared" ca="1" si="373"/>
        <v/>
      </c>
      <c r="DS37" s="449" t="str">
        <f ca="1">IF(DP37&lt;&gt;"",IF(ABS($F37-$G37)&gt;=PrSettings!$M$7,(ABS($F37-$G37-DM37+DN37)&lt;=1)*1,IF(AND(DP37,$F37=$G37,$F37&gt;=PrSettings!$M$6),(ABS(DM37-$F37)&lt;=1)*1,IF(AND(ABS($F37-$G37-DM37+DN37)&lt;=1,$F37+$G37&gt;=PrSettings!$M$8),(ABS(DM37-$F37)&lt;=1)*(ABS(DN37-$G37)&lt;=1)*1,""))),"")</f>
        <v/>
      </c>
      <c r="DT37" s="456"/>
      <c r="DV37" s="447">
        <f t="shared" ca="1" si="374"/>
        <v>4</v>
      </c>
      <c r="DW37" s="448" t="str">
        <f ca="1">GrpE!$B$7</f>
        <v>Belgium</v>
      </c>
      <c r="DX37" s="449">
        <f t="shared" ca="1" si="375"/>
        <v>8</v>
      </c>
      <c r="DY37" s="448" t="str">
        <f ca="1">GrpE!$D$7</f>
        <v>Romania</v>
      </c>
      <c r="DZ37" s="452"/>
      <c r="EA37" s="452"/>
      <c r="EB37" s="455"/>
      <c r="EC37" s="449" t="str">
        <f t="shared" ca="1" si="376"/>
        <v/>
      </c>
      <c r="ED37" s="449" t="str">
        <f ca="1">IF((EC37&lt;&gt;""),IF(OR($F37&lt;&gt;$G37,PrSettings!$M$4="●"),(($F37-$G37)=(DZ37-EA37))*1,0),"")</f>
        <v/>
      </c>
      <c r="EE37" s="449" t="str">
        <f t="shared" ca="1" si="377"/>
        <v/>
      </c>
      <c r="EF37" s="449" t="str">
        <f ca="1">IF(EC37&lt;&gt;"",IF(ABS($F37-$G37)&gt;=PrSettings!$M$7,(ABS($F37-$G37-DZ37+EA37)&lt;=1)*1,IF(AND(EC37,$F37=$G37,$F37&gt;=PrSettings!$M$6),(ABS(DZ37-$F37)&lt;=1)*1,IF(AND(ABS($F37-$G37-DZ37+EA37)&lt;=1,$F37+$G37&gt;=PrSettings!$M$8),(ABS(DZ37-$F37)&lt;=1)*(ABS(EA37-$G37)&lt;=1)*1,""))),"")</f>
        <v/>
      </c>
      <c r="EG37" s="456"/>
      <c r="EI37" s="447">
        <f t="shared" ca="1" si="378"/>
        <v>4</v>
      </c>
      <c r="EJ37" s="448" t="str">
        <f ca="1">GrpE!$B$7</f>
        <v>Belgium</v>
      </c>
      <c r="EK37" s="449">
        <f t="shared" ca="1" si="379"/>
        <v>8</v>
      </c>
      <c r="EL37" s="448" t="str">
        <f ca="1">GrpE!$D$7</f>
        <v>Romania</v>
      </c>
      <c r="EM37" s="452"/>
      <c r="EN37" s="452"/>
      <c r="EO37" s="455"/>
      <c r="EP37" s="449" t="str">
        <f t="shared" ca="1" si="380"/>
        <v/>
      </c>
      <c r="EQ37" s="449" t="str">
        <f ca="1">IF((EP37&lt;&gt;""),IF(OR($F37&lt;&gt;$G37,PrSettings!$M$4="●"),(($F37-$G37)=(EM37-EN37))*1,0),"")</f>
        <v/>
      </c>
      <c r="ER37" s="449" t="str">
        <f t="shared" ca="1" si="381"/>
        <v/>
      </c>
      <c r="ES37" s="449" t="str">
        <f ca="1">IF(EP37&lt;&gt;"",IF(ABS($F37-$G37)&gt;=PrSettings!$M$7,(ABS($F37-$G37-EM37+EN37)&lt;=1)*1,IF(AND(EP37,$F37=$G37,$F37&gt;=PrSettings!$M$6),(ABS(EM37-$F37)&lt;=1)*1,IF(AND(ABS($F37-$G37-EM37+EN37)&lt;=1,$F37+$G37&gt;=PrSettings!$M$8),(ABS(EM37-$F37)&lt;=1)*(ABS(EN37-$G37)&lt;=1)*1,""))),"")</f>
        <v/>
      </c>
      <c r="ET37" s="456"/>
      <c r="EV37" s="447">
        <f t="shared" ca="1" si="382"/>
        <v>4</v>
      </c>
      <c r="EW37" s="448" t="str">
        <f ca="1">GrpE!$B$7</f>
        <v>Belgium</v>
      </c>
      <c r="EX37" s="449">
        <f t="shared" ca="1" si="383"/>
        <v>8</v>
      </c>
      <c r="EY37" s="448" t="str">
        <f ca="1">GrpE!$D$7</f>
        <v>Romania</v>
      </c>
      <c r="EZ37" s="452"/>
      <c r="FA37" s="452"/>
      <c r="FB37" s="455"/>
      <c r="FC37" s="449" t="str">
        <f t="shared" ca="1" si="384"/>
        <v/>
      </c>
      <c r="FD37" s="449" t="str">
        <f ca="1">IF((FC37&lt;&gt;""),IF(OR($F37&lt;&gt;$G37,PrSettings!$M$4="●"),(($F37-$G37)=(EZ37-FA37))*1,0),"")</f>
        <v/>
      </c>
      <c r="FE37" s="449" t="str">
        <f t="shared" ca="1" si="385"/>
        <v/>
      </c>
      <c r="FF37" s="449" t="str">
        <f ca="1">IF(FC37&lt;&gt;"",IF(ABS($F37-$G37)&gt;=PrSettings!$M$7,(ABS($F37-$G37-EZ37+FA37)&lt;=1)*1,IF(AND(FC37,$F37=$G37,$F37&gt;=PrSettings!$M$6),(ABS(EZ37-$F37)&lt;=1)*1,IF(AND(ABS($F37-$G37-EZ37+FA37)&lt;=1,$F37+$G37&gt;=PrSettings!$M$8),(ABS(EZ37-$F37)&lt;=1)*(ABS(FA37-$G37)&lt;=1)*1,""))),"")</f>
        <v/>
      </c>
      <c r="FG37" s="456"/>
      <c r="FI37" s="447">
        <f t="shared" ca="1" si="386"/>
        <v>4</v>
      </c>
      <c r="FJ37" s="448" t="str">
        <f ca="1">GrpE!$B$7</f>
        <v>Belgium</v>
      </c>
      <c r="FK37" s="449">
        <f t="shared" ca="1" si="387"/>
        <v>8</v>
      </c>
      <c r="FL37" s="448" t="str">
        <f ca="1">GrpE!$D$7</f>
        <v>Romania</v>
      </c>
      <c r="FM37" s="452"/>
      <c r="FN37" s="452"/>
      <c r="FO37" s="455"/>
      <c r="FP37" s="449" t="str">
        <f t="shared" ca="1" si="388"/>
        <v/>
      </c>
      <c r="FQ37" s="449" t="str">
        <f ca="1">IF((FP37&lt;&gt;""),IF(OR($F37&lt;&gt;$G37,PrSettings!$M$4="●"),(($F37-$G37)=(FM37-FN37))*1,0),"")</f>
        <v/>
      </c>
      <c r="FR37" s="449" t="str">
        <f t="shared" ca="1" si="389"/>
        <v/>
      </c>
      <c r="FS37" s="449" t="str">
        <f ca="1">IF(FP37&lt;&gt;"",IF(ABS($F37-$G37)&gt;=PrSettings!$M$7,(ABS($F37-$G37-FM37+FN37)&lt;=1)*1,IF(AND(FP37,$F37=$G37,$F37&gt;=PrSettings!$M$6),(ABS(FM37-$F37)&lt;=1)*1,IF(AND(ABS($F37-$G37-FM37+FN37)&lt;=1,$F37+$G37&gt;=PrSettings!$M$8),(ABS(FM37-$F37)&lt;=1)*(ABS(FN37-$G37)&lt;=1)*1,""))),"")</f>
        <v/>
      </c>
      <c r="FT37" s="456"/>
      <c r="FV37" s="447">
        <f t="shared" ca="1" si="390"/>
        <v>4</v>
      </c>
      <c r="FW37" s="448" t="str">
        <f ca="1">GrpE!$B$7</f>
        <v>Belgium</v>
      </c>
      <c r="FX37" s="449">
        <f t="shared" ca="1" si="391"/>
        <v>8</v>
      </c>
      <c r="FY37" s="448" t="str">
        <f ca="1">GrpE!$D$7</f>
        <v>Romania</v>
      </c>
      <c r="FZ37" s="452"/>
      <c r="GA37" s="452"/>
      <c r="GB37" s="455"/>
      <c r="GC37" s="449" t="str">
        <f t="shared" ca="1" si="392"/>
        <v/>
      </c>
      <c r="GD37" s="449" t="str">
        <f ca="1">IF((GC37&lt;&gt;""),IF(OR($F37&lt;&gt;$G37,PrSettings!$M$4="●"),(($F37-$G37)=(FZ37-GA37))*1,0),"")</f>
        <v/>
      </c>
      <c r="GE37" s="449" t="str">
        <f t="shared" ca="1" si="393"/>
        <v/>
      </c>
      <c r="GF37" s="449" t="str">
        <f ca="1">IF(GC37&lt;&gt;"",IF(ABS($F37-$G37)&gt;=PrSettings!$M$7,(ABS($F37-$G37-FZ37+GA37)&lt;=1)*1,IF(AND(GC37,$F37=$G37,$F37&gt;=PrSettings!$M$6),(ABS(FZ37-$F37)&lt;=1)*1,IF(AND(ABS($F37-$G37-FZ37+GA37)&lt;=1,$F37+$G37&gt;=PrSettings!$M$8),(ABS(FZ37-$F37)&lt;=1)*(ABS(GA37-$G37)&lt;=1)*1,""))),"")</f>
        <v/>
      </c>
      <c r="GG37" s="456"/>
      <c r="GI37" s="447">
        <f t="shared" ca="1" si="394"/>
        <v>4</v>
      </c>
      <c r="GJ37" s="448" t="str">
        <f ca="1">GrpE!$B$7</f>
        <v>Belgium</v>
      </c>
      <c r="GK37" s="449">
        <f t="shared" ca="1" si="395"/>
        <v>8</v>
      </c>
      <c r="GL37" s="448" t="str">
        <f ca="1">GrpE!$D$7</f>
        <v>Romania</v>
      </c>
      <c r="GM37" s="452"/>
      <c r="GN37" s="452"/>
      <c r="GO37" s="455"/>
      <c r="GP37" s="449" t="str">
        <f t="shared" ca="1" si="396"/>
        <v/>
      </c>
      <c r="GQ37" s="449" t="str">
        <f ca="1">IF((GP37&lt;&gt;""),IF(OR($F37&lt;&gt;$G37,PrSettings!$M$4="●"),(($F37-$G37)=(GM37-GN37))*1,0),"")</f>
        <v/>
      </c>
      <c r="GR37" s="449" t="str">
        <f t="shared" ca="1" si="397"/>
        <v/>
      </c>
      <c r="GS37" s="449" t="str">
        <f ca="1">IF(GP37&lt;&gt;"",IF(ABS($F37-$G37)&gt;=PrSettings!$M$7,(ABS($F37-$G37-GM37+GN37)&lt;=1)*1,IF(AND(GP37,$F37=$G37,$F37&gt;=PrSettings!$M$6),(ABS(GM37-$F37)&lt;=1)*1,IF(AND(ABS($F37-$G37-GM37+GN37)&lt;=1,$F37+$G37&gt;=PrSettings!$M$8),(ABS(GM37-$F37)&lt;=1)*(ABS(GN37-$G37)&lt;=1)*1,""))),"")</f>
        <v/>
      </c>
      <c r="GT37" s="456"/>
      <c r="GV37" s="447">
        <f t="shared" ca="1" si="398"/>
        <v>4</v>
      </c>
      <c r="GW37" s="448" t="str">
        <f ca="1">GrpE!$B$7</f>
        <v>Belgium</v>
      </c>
      <c r="GX37" s="449">
        <f t="shared" ca="1" si="399"/>
        <v>8</v>
      </c>
      <c r="GY37" s="448" t="str">
        <f ca="1">GrpE!$D$7</f>
        <v>Romania</v>
      </c>
      <c r="GZ37" s="452"/>
      <c r="HA37" s="452"/>
      <c r="HB37" s="455"/>
      <c r="HC37" s="449" t="str">
        <f t="shared" ca="1" si="400"/>
        <v/>
      </c>
      <c r="HD37" s="449" t="str">
        <f ca="1">IF((HC37&lt;&gt;""),IF(OR($F37&lt;&gt;$G37,PrSettings!$M$4="●"),(($F37-$G37)=(GZ37-HA37))*1,0),"")</f>
        <v/>
      </c>
      <c r="HE37" s="449" t="str">
        <f t="shared" ca="1" si="401"/>
        <v/>
      </c>
      <c r="HF37" s="449" t="str">
        <f ca="1">IF(HC37&lt;&gt;"",IF(ABS($F37-$G37)&gt;=PrSettings!$M$7,(ABS($F37-$G37-GZ37+HA37)&lt;=1)*1,IF(AND(HC37,$F37=$G37,$F37&gt;=PrSettings!$M$6),(ABS(GZ37-$F37)&lt;=1)*1,IF(AND(ABS($F37-$G37-GZ37+HA37)&lt;=1,$F37+$G37&gt;=PrSettings!$M$8),(ABS(GZ37-$F37)&lt;=1)*(ABS(HA37-$G37)&lt;=1)*1,""))),"")</f>
        <v/>
      </c>
      <c r="HG37" s="456"/>
      <c r="HI37" s="447">
        <f t="shared" ca="1" si="402"/>
        <v>4</v>
      </c>
      <c r="HJ37" s="448" t="str">
        <f ca="1">GrpE!$B$7</f>
        <v>Belgium</v>
      </c>
      <c r="HK37" s="449">
        <f t="shared" ca="1" si="403"/>
        <v>8</v>
      </c>
      <c r="HL37" s="448" t="str">
        <f ca="1">GrpE!$D$7</f>
        <v>Romania</v>
      </c>
      <c r="HM37" s="452"/>
      <c r="HN37" s="452"/>
      <c r="HO37" s="455"/>
      <c r="HP37" s="449" t="str">
        <f t="shared" ca="1" si="404"/>
        <v/>
      </c>
      <c r="HQ37" s="449" t="str">
        <f ca="1">IF((HP37&lt;&gt;""),IF(OR($F37&lt;&gt;$G37,PrSettings!$M$4="●"),(($F37-$G37)=(HM37-HN37))*1,0),"")</f>
        <v/>
      </c>
      <c r="HR37" s="449" t="str">
        <f t="shared" ca="1" si="405"/>
        <v/>
      </c>
      <c r="HS37" s="449" t="str">
        <f ca="1">IF(HP37&lt;&gt;"",IF(ABS($F37-$G37)&gt;=PrSettings!$M$7,(ABS($F37-$G37-HM37+HN37)&lt;=1)*1,IF(AND(HP37,$F37=$G37,$F37&gt;=PrSettings!$M$6),(ABS(HM37-$F37)&lt;=1)*1,IF(AND(ABS($F37-$G37-HM37+HN37)&lt;=1,$F37+$G37&gt;=PrSettings!$M$8),(ABS(HM37-$F37)&lt;=1)*(ABS(HN37-$G37)&lt;=1)*1,""))),"")</f>
        <v/>
      </c>
      <c r="HT37" s="456"/>
      <c r="HV37" s="447">
        <f t="shared" ca="1" si="406"/>
        <v>4</v>
      </c>
      <c r="HW37" s="448" t="str">
        <f ca="1">GrpE!$B$7</f>
        <v>Belgium</v>
      </c>
      <c r="HX37" s="449">
        <f t="shared" ca="1" si="407"/>
        <v>8</v>
      </c>
      <c r="HY37" s="448" t="str">
        <f ca="1">GrpE!$D$7</f>
        <v>Romania</v>
      </c>
      <c r="HZ37" s="452"/>
      <c r="IA37" s="452"/>
      <c r="IB37" s="455"/>
      <c r="IC37" s="449" t="str">
        <f t="shared" ca="1" si="408"/>
        <v/>
      </c>
      <c r="ID37" s="449" t="str">
        <f ca="1">IF((IC37&lt;&gt;""),IF(OR($F37&lt;&gt;$G37,PrSettings!$M$4="●"),(($F37-$G37)=(HZ37-IA37))*1,0),"")</f>
        <v/>
      </c>
      <c r="IE37" s="449" t="str">
        <f t="shared" ca="1" si="409"/>
        <v/>
      </c>
      <c r="IF37" s="449" t="str">
        <f ca="1">IF(IC37&lt;&gt;"",IF(ABS($F37-$G37)&gt;=PrSettings!$M$7,(ABS($F37-$G37-HZ37+IA37)&lt;=1)*1,IF(AND(IC37,$F37=$G37,$F37&gt;=PrSettings!$M$6),(ABS(HZ37-$F37)&lt;=1)*1,IF(AND(ABS($F37-$G37-HZ37+IA37)&lt;=1,$F37+$G37&gt;=PrSettings!$M$8),(ABS(HZ37-$F37)&lt;=1)*(ABS(IA37-$G37)&lt;=1)*1,""))),"")</f>
        <v/>
      </c>
      <c r="IG37" s="456"/>
      <c r="II37" s="447">
        <f t="shared" ca="1" si="410"/>
        <v>4</v>
      </c>
      <c r="IJ37" s="448" t="str">
        <f ca="1">GrpE!$B$7</f>
        <v>Belgium</v>
      </c>
      <c r="IK37" s="449">
        <f t="shared" ca="1" si="411"/>
        <v>8</v>
      </c>
      <c r="IL37" s="448" t="str">
        <f ca="1">GrpE!$D$7</f>
        <v>Romania</v>
      </c>
      <c r="IM37" s="452"/>
      <c r="IN37" s="452"/>
      <c r="IO37" s="455"/>
      <c r="IP37" s="449" t="str">
        <f t="shared" ca="1" si="412"/>
        <v/>
      </c>
      <c r="IQ37" s="449" t="str">
        <f ca="1">IF((IP37&lt;&gt;""),IF(OR($F37&lt;&gt;$G37,PrSettings!$M$4="●"),(($F37-$G37)=(IM37-IN37))*1,0),"")</f>
        <v/>
      </c>
      <c r="IR37" s="449" t="str">
        <f t="shared" ca="1" si="413"/>
        <v/>
      </c>
      <c r="IS37" s="449" t="str">
        <f ca="1">IF(IP37&lt;&gt;"",IF(ABS($F37-$G37)&gt;=PrSettings!$M$7,(ABS($F37-$G37-IM37+IN37)&lt;=1)*1,IF(AND(IP37,$F37=$G37,$F37&gt;=PrSettings!$M$6),(ABS(IM37-$F37)&lt;=1)*1,IF(AND(ABS($F37-$G37-IM37+IN37)&lt;=1,$F37+$G37&gt;=PrSettings!$M$8),(ABS(IM37-$F37)&lt;=1)*(ABS(IN37-$G37)&lt;=1)*1,""))),"")</f>
        <v/>
      </c>
      <c r="IT37" s="456"/>
      <c r="IV37" s="447">
        <f t="shared" ca="1" si="414"/>
        <v>4</v>
      </c>
      <c r="IW37" s="448" t="str">
        <f ca="1">GrpE!$B$7</f>
        <v>Belgium</v>
      </c>
      <c r="IX37" s="449">
        <f t="shared" ca="1" si="415"/>
        <v>8</v>
      </c>
      <c r="IY37" s="448" t="str">
        <f ca="1">GrpE!$D$7</f>
        <v>Romania</v>
      </c>
      <c r="IZ37" s="452"/>
      <c r="JA37" s="452"/>
      <c r="JB37" s="455"/>
      <c r="JC37" s="449" t="str">
        <f t="shared" ca="1" si="416"/>
        <v/>
      </c>
      <c r="JD37" s="449" t="str">
        <f ca="1">IF((JC37&lt;&gt;""),IF(OR($F37&lt;&gt;$G37,PrSettings!$M$4="●"),(($F37-$G37)=(IZ37-JA37))*1,0),"")</f>
        <v/>
      </c>
      <c r="JE37" s="449" t="str">
        <f t="shared" ca="1" si="417"/>
        <v/>
      </c>
      <c r="JF37" s="449" t="str">
        <f ca="1">IF(JC37&lt;&gt;"",IF(ABS($F37-$G37)&gt;=PrSettings!$M$7,(ABS($F37-$G37-IZ37+JA37)&lt;=1)*1,IF(AND(JC37,$F37=$G37,$F37&gt;=PrSettings!$M$6),(ABS(IZ37-$F37)&lt;=1)*1,IF(AND(ABS($F37-$G37-IZ37+JA37)&lt;=1,$F37+$G37&gt;=PrSettings!$M$8),(ABS(IZ37-$F37)&lt;=1)*(ABS(JA37-$G37)&lt;=1)*1,""))),"")</f>
        <v/>
      </c>
      <c r="JG37" s="456"/>
      <c r="JI37" s="447">
        <f t="shared" ca="1" si="418"/>
        <v>4</v>
      </c>
      <c r="JJ37" s="448" t="str">
        <f ca="1">GrpE!$B$7</f>
        <v>Belgium</v>
      </c>
      <c r="JK37" s="449">
        <f t="shared" ca="1" si="419"/>
        <v>8</v>
      </c>
      <c r="JL37" s="448" t="str">
        <f ca="1">GrpE!$D$7</f>
        <v>Romania</v>
      </c>
      <c r="JM37" s="452"/>
      <c r="JN37" s="452"/>
      <c r="JO37" s="455"/>
      <c r="JP37" s="449" t="str">
        <f t="shared" ca="1" si="420"/>
        <v/>
      </c>
      <c r="JQ37" s="449" t="str">
        <f ca="1">IF((JP37&lt;&gt;""),IF(OR($F37&lt;&gt;$G37,PrSettings!$M$4="●"),(($F37-$G37)=(JM37-JN37))*1,0),"")</f>
        <v/>
      </c>
      <c r="JR37" s="449" t="str">
        <f t="shared" ca="1" si="421"/>
        <v/>
      </c>
      <c r="JS37" s="449" t="str">
        <f ca="1">IF(JP37&lt;&gt;"",IF(ABS($F37-$G37)&gt;=PrSettings!$M$7,(ABS($F37-$G37-JM37+JN37)&lt;=1)*1,IF(AND(JP37,$F37=$G37,$F37&gt;=PrSettings!$M$6),(ABS(JM37-$F37)&lt;=1)*1,IF(AND(ABS($F37-$G37-JM37+JN37)&lt;=1,$F37+$G37&gt;=PrSettings!$M$8),(ABS(JM37-$F37)&lt;=1)*(ABS(JN37-$G37)&lt;=1)*1,""))),"")</f>
        <v/>
      </c>
      <c r="JT37" s="456"/>
      <c r="JV37" s="447">
        <f t="shared" ca="1" si="422"/>
        <v>4</v>
      </c>
      <c r="JW37" s="448" t="str">
        <f ca="1">GrpE!$B$7</f>
        <v>Belgium</v>
      </c>
      <c r="JX37" s="449">
        <f t="shared" ca="1" si="423"/>
        <v>8</v>
      </c>
      <c r="JY37" s="448" t="str">
        <f ca="1">GrpE!$D$7</f>
        <v>Romania</v>
      </c>
      <c r="JZ37" s="452"/>
      <c r="KA37" s="452"/>
      <c r="KB37" s="455"/>
      <c r="KC37" s="449" t="str">
        <f t="shared" ca="1" si="424"/>
        <v/>
      </c>
      <c r="KD37" s="449" t="str">
        <f ca="1">IF((KC37&lt;&gt;""),IF(OR($F37&lt;&gt;$G37,PrSettings!$M$4="●"),(($F37-$G37)=(JZ37-KA37))*1,0),"")</f>
        <v/>
      </c>
      <c r="KE37" s="449" t="str">
        <f t="shared" ca="1" si="425"/>
        <v/>
      </c>
      <c r="KF37" s="449" t="str">
        <f ca="1">IF(KC37&lt;&gt;"",IF(ABS($F37-$G37)&gt;=PrSettings!$M$7,(ABS($F37-$G37-JZ37+KA37)&lt;=1)*1,IF(AND(KC37,$F37=$G37,$F37&gt;=PrSettings!$M$6),(ABS(JZ37-$F37)&lt;=1)*1,IF(AND(ABS($F37-$G37-JZ37+KA37)&lt;=1,$F37+$G37&gt;=PrSettings!$M$8),(ABS(JZ37-$F37)&lt;=1)*(ABS(KA37-$G37)&lt;=1)*1,""))),"")</f>
        <v/>
      </c>
      <c r="KG37" s="456"/>
      <c r="KI37" s="447">
        <f t="shared" ca="1" si="426"/>
        <v>4</v>
      </c>
      <c r="KJ37" s="448" t="str">
        <f ca="1">GrpE!$B$7</f>
        <v>Belgium</v>
      </c>
      <c r="KK37" s="449">
        <f t="shared" ca="1" si="427"/>
        <v>8</v>
      </c>
      <c r="KL37" s="448" t="str">
        <f ca="1">GrpE!$D$7</f>
        <v>Romania</v>
      </c>
      <c r="KM37" s="452"/>
      <c r="KN37" s="452"/>
      <c r="KO37" s="455"/>
      <c r="KP37" s="449" t="str">
        <f t="shared" ca="1" si="428"/>
        <v/>
      </c>
      <c r="KQ37" s="449" t="str">
        <f ca="1">IF((KP37&lt;&gt;""),IF(OR($F37&lt;&gt;$G37,PrSettings!$M$4="●"),(($F37-$G37)=(KM37-KN37))*1,0),"")</f>
        <v/>
      </c>
      <c r="KR37" s="449" t="str">
        <f t="shared" ca="1" si="429"/>
        <v/>
      </c>
      <c r="KS37" s="449" t="str">
        <f ca="1">IF(KP37&lt;&gt;"",IF(ABS($F37-$G37)&gt;=PrSettings!$M$7,(ABS($F37-$G37-KM37+KN37)&lt;=1)*1,IF(AND(KP37,$F37=$G37,$F37&gt;=PrSettings!$M$6),(ABS(KM37-$F37)&lt;=1)*1,IF(AND(ABS($F37-$G37-KM37+KN37)&lt;=1,$F37+$G37&gt;=PrSettings!$M$8),(ABS(KM37-$F37)&lt;=1)*(ABS(KN37-$G37)&lt;=1)*1,""))),"")</f>
        <v/>
      </c>
      <c r="KT37" s="456"/>
      <c r="KV37" s="447">
        <f t="shared" ca="1" si="430"/>
        <v>4</v>
      </c>
      <c r="KW37" s="448" t="str">
        <f ca="1">GrpE!$B$7</f>
        <v>Belgium</v>
      </c>
      <c r="KX37" s="449">
        <f t="shared" ca="1" si="431"/>
        <v>8</v>
      </c>
      <c r="KY37" s="448" t="str">
        <f ca="1">GrpE!$D$7</f>
        <v>Romania</v>
      </c>
      <c r="KZ37" s="452"/>
      <c r="LA37" s="452"/>
      <c r="LB37" s="455"/>
      <c r="LC37" s="449" t="str">
        <f t="shared" ca="1" si="432"/>
        <v/>
      </c>
      <c r="LD37" s="449" t="str">
        <f ca="1">IF((LC37&lt;&gt;""),IF(OR($F37&lt;&gt;$G37,PrSettings!$M$4="●"),(($F37-$G37)=(KZ37-LA37))*1,0),"")</f>
        <v/>
      </c>
      <c r="LE37" s="449" t="str">
        <f t="shared" ca="1" si="433"/>
        <v/>
      </c>
      <c r="LF37" s="449" t="str">
        <f ca="1">IF(LC37&lt;&gt;"",IF(ABS($F37-$G37)&gt;=PrSettings!$M$7,(ABS($F37-$G37-KZ37+LA37)&lt;=1)*1,IF(AND(LC37,$F37=$G37,$F37&gt;=PrSettings!$M$6),(ABS(KZ37-$F37)&lt;=1)*1,IF(AND(ABS($F37-$G37-KZ37+LA37)&lt;=1,$F37+$G37&gt;=PrSettings!$M$8),(ABS(KZ37-$F37)&lt;=1)*(ABS(LA37-$G37)&lt;=1)*1,""))),"")</f>
        <v/>
      </c>
      <c r="LG37" s="456"/>
      <c r="LI37" s="447">
        <f t="shared" ca="1" si="434"/>
        <v>4</v>
      </c>
      <c r="LJ37" s="448" t="str">
        <f ca="1">GrpE!$B$7</f>
        <v>Belgium</v>
      </c>
      <c r="LK37" s="449">
        <f t="shared" ca="1" si="435"/>
        <v>8</v>
      </c>
      <c r="LL37" s="448" t="str">
        <f ca="1">GrpE!$D$7</f>
        <v>Romania</v>
      </c>
      <c r="LM37" s="452"/>
      <c r="LN37" s="452"/>
      <c r="LO37" s="455"/>
      <c r="LP37" s="449" t="str">
        <f t="shared" ca="1" si="436"/>
        <v/>
      </c>
      <c r="LQ37" s="449" t="str">
        <f ca="1">IF((LP37&lt;&gt;""),IF(OR($F37&lt;&gt;$G37,PrSettings!$M$4="●"),(($F37-$G37)=(LM37-LN37))*1,0),"")</f>
        <v/>
      </c>
      <c r="LR37" s="449" t="str">
        <f t="shared" ca="1" si="437"/>
        <v/>
      </c>
      <c r="LS37" s="449" t="str">
        <f ca="1">IF(LP37&lt;&gt;"",IF(ABS($F37-$G37)&gt;=PrSettings!$M$7,(ABS($F37-$G37-LM37+LN37)&lt;=1)*1,IF(AND(LP37,$F37=$G37,$F37&gt;=PrSettings!$M$6),(ABS(LM37-$F37)&lt;=1)*1,IF(AND(ABS($F37-$G37-LM37+LN37)&lt;=1,$F37+$G37&gt;=PrSettings!$M$8),(ABS(LM37-$F37)&lt;=1)*(ABS(LN37-$G37)&lt;=1)*1,""))),"")</f>
        <v/>
      </c>
      <c r="LT37" s="456"/>
      <c r="LV37" s="447">
        <f t="shared" ca="1" si="438"/>
        <v>4</v>
      </c>
      <c r="LW37" s="448" t="str">
        <f ca="1">GrpE!$B$7</f>
        <v>Belgium</v>
      </c>
      <c r="LX37" s="449">
        <f t="shared" ca="1" si="439"/>
        <v>8</v>
      </c>
      <c r="LY37" s="448" t="str">
        <f ca="1">GrpE!$D$7</f>
        <v>Romania</v>
      </c>
      <c r="LZ37" s="452"/>
      <c r="MA37" s="452"/>
      <c r="MB37" s="455"/>
      <c r="MC37" s="449" t="str">
        <f t="shared" ca="1" si="440"/>
        <v/>
      </c>
      <c r="MD37" s="449" t="str">
        <f ca="1">IF((MC37&lt;&gt;""),IF(OR($F37&lt;&gt;$G37,PrSettings!$M$4="●"),(($F37-$G37)=(LZ37-MA37))*1,0),"")</f>
        <v/>
      </c>
      <c r="ME37" s="449" t="str">
        <f t="shared" ca="1" si="441"/>
        <v/>
      </c>
      <c r="MF37" s="449" t="str">
        <f ca="1">IF(MC37&lt;&gt;"",IF(ABS($F37-$G37)&gt;=PrSettings!$M$7,(ABS($F37-$G37-LZ37+MA37)&lt;=1)*1,IF(AND(MC37,$F37=$G37,$F37&gt;=PrSettings!$M$6),(ABS(LZ37-$F37)&lt;=1)*1,IF(AND(ABS($F37-$G37-LZ37+MA37)&lt;=1,$F37+$G37&gt;=PrSettings!$M$8),(ABS(LZ37-$F37)&lt;=1)*(ABS(MA37-$G37)&lt;=1)*1,""))),"")</f>
        <v/>
      </c>
      <c r="MG37" s="456"/>
    </row>
    <row r="38" spans="1:345" x14ac:dyDescent="0.25">
      <c r="B38" s="447">
        <f ca="1">INDEX(Groups!$C$7:$C$35,MATCH(C38,Groups!$D$7:$D$35,0))</f>
        <v>16</v>
      </c>
      <c r="C38" s="448" t="str">
        <f ca="1">GrpE!$B$8</f>
        <v>Slovakia</v>
      </c>
      <c r="D38" s="449">
        <f ca="1">INDEX(Groups!$C$7:$C$35,MATCH(E38,Groups!$D$7:$D$35,0))</f>
        <v>8</v>
      </c>
      <c r="E38" s="448" t="str">
        <f ca="1">GrpE!$D$8</f>
        <v>Romania</v>
      </c>
      <c r="F38" s="450" t="str">
        <f ca="1">GrpE!$E$8</f>
        <v/>
      </c>
      <c r="G38" s="451" t="str">
        <f ca="1">GrpE!$G$8</f>
        <v/>
      </c>
      <c r="I38" s="447">
        <f t="shared" ca="1" si="338"/>
        <v>16</v>
      </c>
      <c r="J38" s="448" t="str">
        <f ca="1">GrpE!$B$8</f>
        <v>Slovakia</v>
      </c>
      <c r="K38" s="449">
        <f t="shared" ca="1" si="339"/>
        <v>8</v>
      </c>
      <c r="L38" s="448" t="str">
        <f ca="1">GrpE!$D$8</f>
        <v>Romania</v>
      </c>
      <c r="M38" s="452"/>
      <c r="N38" s="452"/>
      <c r="O38" s="455"/>
      <c r="P38" s="449" t="str">
        <f t="shared" ca="1" si="340"/>
        <v/>
      </c>
      <c r="Q38" s="449" t="str">
        <f ca="1">IF((P38&lt;&gt;""),IF(OR($F38&lt;&gt;$G38,PrSettings!$M$4="●"),(($F38-$G38)=(M38-N38))*1,0),"")</f>
        <v/>
      </c>
      <c r="R38" s="449" t="str">
        <f t="shared" ca="1" si="341"/>
        <v/>
      </c>
      <c r="S38" s="449" t="str">
        <f ca="1">IF(P38&lt;&gt;"",IF(ABS($F38-$G38)&gt;=PrSettings!$M$7,(ABS($F38-$G38-M38+N38)&lt;=1)*1,IF(AND(P38,$F38=$G38,$F38&gt;=PrSettings!$M$6),(ABS(M38-$F38)&lt;=1)*1,IF(AND(ABS($F38-$G38-M38+N38)&lt;=1,$F38+$G38&gt;=PrSettings!$M$8),(ABS(M38-$F38)&lt;=1)*(ABS(N38-$G38)&lt;=1)*1,""))),"")</f>
        <v/>
      </c>
      <c r="T38" s="456"/>
      <c r="V38" s="447">
        <f t="shared" ca="1" si="342"/>
        <v>16</v>
      </c>
      <c r="W38" s="448" t="str">
        <f ca="1">GrpE!$B$8</f>
        <v>Slovakia</v>
      </c>
      <c r="X38" s="449">
        <f t="shared" ca="1" si="343"/>
        <v>8</v>
      </c>
      <c r="Y38" s="448" t="str">
        <f ca="1">GrpE!$D$8</f>
        <v>Romania</v>
      </c>
      <c r="Z38" s="452"/>
      <c r="AA38" s="452"/>
      <c r="AB38" s="455"/>
      <c r="AC38" s="449" t="str">
        <f t="shared" ca="1" si="344"/>
        <v/>
      </c>
      <c r="AD38" s="449" t="str">
        <f ca="1">IF((AC38&lt;&gt;""),IF(OR($F38&lt;&gt;$G38,PrSettings!$M$4="●"),(($F38-$G38)=(Z38-AA38))*1,0),"")</f>
        <v/>
      </c>
      <c r="AE38" s="449" t="str">
        <f t="shared" ca="1" si="345"/>
        <v/>
      </c>
      <c r="AF38" s="449" t="str">
        <f ca="1">IF(AC38&lt;&gt;"",IF(ABS($F38-$G38)&gt;=PrSettings!$M$7,(ABS($F38-$G38-Z38+AA38)&lt;=1)*1,IF(AND(AC38,$F38=$G38,$F38&gt;=PrSettings!$M$6),(ABS(Z38-$F38)&lt;=1)*1,IF(AND(ABS($F38-$G38-Z38+AA38)&lt;=1,$F38+$G38&gt;=PrSettings!$M$8),(ABS(Z38-$F38)&lt;=1)*(ABS(AA38-$G38)&lt;=1)*1,""))),"")</f>
        <v/>
      </c>
      <c r="AG38" s="456"/>
      <c r="AI38" s="447">
        <f t="shared" ca="1" si="346"/>
        <v>16</v>
      </c>
      <c r="AJ38" s="448" t="str">
        <f ca="1">GrpE!$B$8</f>
        <v>Slovakia</v>
      </c>
      <c r="AK38" s="449">
        <f t="shared" ca="1" si="347"/>
        <v>8</v>
      </c>
      <c r="AL38" s="448" t="str">
        <f ca="1">GrpE!$D$8</f>
        <v>Romania</v>
      </c>
      <c r="AM38" s="452"/>
      <c r="AN38" s="452"/>
      <c r="AO38" s="455"/>
      <c r="AP38" s="449" t="str">
        <f t="shared" ca="1" si="348"/>
        <v/>
      </c>
      <c r="AQ38" s="449" t="str">
        <f ca="1">IF((AP38&lt;&gt;""),IF(OR($F38&lt;&gt;$G38,PrSettings!$M$4="●"),(($F38-$G38)=(AM38-AN38))*1,0),"")</f>
        <v/>
      </c>
      <c r="AR38" s="449" t="str">
        <f t="shared" ca="1" si="349"/>
        <v/>
      </c>
      <c r="AS38" s="449" t="str">
        <f ca="1">IF(AP38&lt;&gt;"",IF(ABS($F38-$G38)&gt;=PrSettings!$M$7,(ABS($F38-$G38-AM38+AN38)&lt;=1)*1,IF(AND(AP38,$F38=$G38,$F38&gt;=PrSettings!$M$6),(ABS(AM38-$F38)&lt;=1)*1,IF(AND(ABS($F38-$G38-AM38+AN38)&lt;=1,$F38+$G38&gt;=PrSettings!$M$8),(ABS(AM38-$F38)&lt;=1)*(ABS(AN38-$G38)&lt;=1)*1,""))),"")</f>
        <v/>
      </c>
      <c r="AT38" s="456"/>
      <c r="AV38" s="447">
        <f t="shared" ca="1" si="350"/>
        <v>16</v>
      </c>
      <c r="AW38" s="448" t="str">
        <f ca="1">GrpE!$B$8</f>
        <v>Slovakia</v>
      </c>
      <c r="AX38" s="449">
        <f t="shared" ca="1" si="351"/>
        <v>8</v>
      </c>
      <c r="AY38" s="448" t="str">
        <f ca="1">GrpE!$D$8</f>
        <v>Romania</v>
      </c>
      <c r="AZ38" s="452"/>
      <c r="BA38" s="452"/>
      <c r="BB38" s="455"/>
      <c r="BC38" s="449" t="str">
        <f t="shared" ca="1" si="352"/>
        <v/>
      </c>
      <c r="BD38" s="449" t="str">
        <f ca="1">IF((BC38&lt;&gt;""),IF(OR($F38&lt;&gt;$G38,PrSettings!$M$4="●"),(($F38-$G38)=(AZ38-BA38))*1,0),"")</f>
        <v/>
      </c>
      <c r="BE38" s="449" t="str">
        <f t="shared" ca="1" si="353"/>
        <v/>
      </c>
      <c r="BF38" s="449" t="str">
        <f ca="1">IF(BC38&lt;&gt;"",IF(ABS($F38-$G38)&gt;=PrSettings!$M$7,(ABS($F38-$G38-AZ38+BA38)&lt;=1)*1,IF(AND(BC38,$F38=$G38,$F38&gt;=PrSettings!$M$6),(ABS(AZ38-$F38)&lt;=1)*1,IF(AND(ABS($F38-$G38-AZ38+BA38)&lt;=1,$F38+$G38&gt;=PrSettings!$M$8),(ABS(AZ38-$F38)&lt;=1)*(ABS(BA38-$G38)&lt;=1)*1,""))),"")</f>
        <v/>
      </c>
      <c r="BG38" s="456"/>
      <c r="BI38" s="447">
        <f t="shared" ca="1" si="354"/>
        <v>16</v>
      </c>
      <c r="BJ38" s="448" t="str">
        <f ca="1">GrpE!$B$8</f>
        <v>Slovakia</v>
      </c>
      <c r="BK38" s="449">
        <f t="shared" ca="1" si="355"/>
        <v>8</v>
      </c>
      <c r="BL38" s="448" t="str">
        <f ca="1">GrpE!$D$8</f>
        <v>Romania</v>
      </c>
      <c r="BM38" s="452"/>
      <c r="BN38" s="452"/>
      <c r="BO38" s="455"/>
      <c r="BP38" s="449" t="str">
        <f t="shared" ca="1" si="356"/>
        <v/>
      </c>
      <c r="BQ38" s="449" t="str">
        <f ca="1">IF((BP38&lt;&gt;""),IF(OR($F38&lt;&gt;$G38,PrSettings!$M$4="●"),(($F38-$G38)=(BM38-BN38))*1,0),"")</f>
        <v/>
      </c>
      <c r="BR38" s="449" t="str">
        <f t="shared" ca="1" si="357"/>
        <v/>
      </c>
      <c r="BS38" s="449" t="str">
        <f ca="1">IF(BP38&lt;&gt;"",IF(ABS($F38-$G38)&gt;=PrSettings!$M$7,(ABS($F38-$G38-BM38+BN38)&lt;=1)*1,IF(AND(BP38,$F38=$G38,$F38&gt;=PrSettings!$M$6),(ABS(BM38-$F38)&lt;=1)*1,IF(AND(ABS($F38-$G38-BM38+BN38)&lt;=1,$F38+$G38&gt;=PrSettings!$M$8),(ABS(BM38-$F38)&lt;=1)*(ABS(BN38-$G38)&lt;=1)*1,""))),"")</f>
        <v/>
      </c>
      <c r="BT38" s="456"/>
      <c r="BV38" s="447">
        <f t="shared" ca="1" si="358"/>
        <v>16</v>
      </c>
      <c r="BW38" s="448" t="str">
        <f ca="1">GrpE!$B$8</f>
        <v>Slovakia</v>
      </c>
      <c r="BX38" s="449">
        <f t="shared" ca="1" si="359"/>
        <v>8</v>
      </c>
      <c r="BY38" s="448" t="str">
        <f ca="1">GrpE!$D$8</f>
        <v>Romania</v>
      </c>
      <c r="BZ38" s="452"/>
      <c r="CA38" s="452"/>
      <c r="CB38" s="455"/>
      <c r="CC38" s="449" t="str">
        <f t="shared" ca="1" si="360"/>
        <v/>
      </c>
      <c r="CD38" s="449" t="str">
        <f ca="1">IF((CC38&lt;&gt;""),IF(OR($F38&lt;&gt;$G38,PrSettings!$M$4="●"),(($F38-$G38)=(BZ38-CA38))*1,0),"")</f>
        <v/>
      </c>
      <c r="CE38" s="449" t="str">
        <f t="shared" ca="1" si="361"/>
        <v/>
      </c>
      <c r="CF38" s="449" t="str">
        <f ca="1">IF(CC38&lt;&gt;"",IF(ABS($F38-$G38)&gt;=PrSettings!$M$7,(ABS($F38-$G38-BZ38+CA38)&lt;=1)*1,IF(AND(CC38,$F38=$G38,$F38&gt;=PrSettings!$M$6),(ABS(BZ38-$F38)&lt;=1)*1,IF(AND(ABS($F38-$G38-BZ38+CA38)&lt;=1,$F38+$G38&gt;=PrSettings!$M$8),(ABS(BZ38-$F38)&lt;=1)*(ABS(CA38-$G38)&lt;=1)*1,""))),"")</f>
        <v/>
      </c>
      <c r="CG38" s="456"/>
      <c r="CI38" s="447">
        <f t="shared" ca="1" si="362"/>
        <v>16</v>
      </c>
      <c r="CJ38" s="448" t="str">
        <f ca="1">GrpE!$B$8</f>
        <v>Slovakia</v>
      </c>
      <c r="CK38" s="449">
        <f t="shared" ca="1" si="363"/>
        <v>8</v>
      </c>
      <c r="CL38" s="448" t="str">
        <f ca="1">GrpE!$D$8</f>
        <v>Romania</v>
      </c>
      <c r="CM38" s="452"/>
      <c r="CN38" s="452"/>
      <c r="CO38" s="455"/>
      <c r="CP38" s="449" t="str">
        <f t="shared" ca="1" si="364"/>
        <v/>
      </c>
      <c r="CQ38" s="449" t="str">
        <f ca="1">IF((CP38&lt;&gt;""),IF(OR($F38&lt;&gt;$G38,PrSettings!$M$4="●"),(($F38-$G38)=(CM38-CN38))*1,0),"")</f>
        <v/>
      </c>
      <c r="CR38" s="449" t="str">
        <f t="shared" ca="1" si="365"/>
        <v/>
      </c>
      <c r="CS38" s="449" t="str">
        <f ca="1">IF(CP38&lt;&gt;"",IF(ABS($F38-$G38)&gt;=PrSettings!$M$7,(ABS($F38-$G38-CM38+CN38)&lt;=1)*1,IF(AND(CP38,$F38=$G38,$F38&gt;=PrSettings!$M$6),(ABS(CM38-$F38)&lt;=1)*1,IF(AND(ABS($F38-$G38-CM38+CN38)&lt;=1,$F38+$G38&gt;=PrSettings!$M$8),(ABS(CM38-$F38)&lt;=1)*(ABS(CN38-$G38)&lt;=1)*1,""))),"")</f>
        <v/>
      </c>
      <c r="CT38" s="456"/>
      <c r="CV38" s="447">
        <f t="shared" ca="1" si="366"/>
        <v>16</v>
      </c>
      <c r="CW38" s="448" t="str">
        <f ca="1">GrpE!$B$8</f>
        <v>Slovakia</v>
      </c>
      <c r="CX38" s="449">
        <f t="shared" ca="1" si="367"/>
        <v>8</v>
      </c>
      <c r="CY38" s="448" t="str">
        <f ca="1">GrpE!$D$8</f>
        <v>Romania</v>
      </c>
      <c r="CZ38" s="452"/>
      <c r="DA38" s="452"/>
      <c r="DB38" s="455"/>
      <c r="DC38" s="449" t="str">
        <f t="shared" ca="1" si="368"/>
        <v/>
      </c>
      <c r="DD38" s="449" t="str">
        <f ca="1">IF((DC38&lt;&gt;""),IF(OR($F38&lt;&gt;$G38,PrSettings!$M$4="●"),(($F38-$G38)=(CZ38-DA38))*1,0),"")</f>
        <v/>
      </c>
      <c r="DE38" s="449" t="str">
        <f t="shared" ca="1" si="369"/>
        <v/>
      </c>
      <c r="DF38" s="449" t="str">
        <f ca="1">IF(DC38&lt;&gt;"",IF(ABS($F38-$G38)&gt;=PrSettings!$M$7,(ABS($F38-$G38-CZ38+DA38)&lt;=1)*1,IF(AND(DC38,$F38=$G38,$F38&gt;=PrSettings!$M$6),(ABS(CZ38-$F38)&lt;=1)*1,IF(AND(ABS($F38-$G38-CZ38+DA38)&lt;=1,$F38+$G38&gt;=PrSettings!$M$8),(ABS(CZ38-$F38)&lt;=1)*(ABS(DA38-$G38)&lt;=1)*1,""))),"")</f>
        <v/>
      </c>
      <c r="DG38" s="456"/>
      <c r="DI38" s="447">
        <f t="shared" ca="1" si="370"/>
        <v>16</v>
      </c>
      <c r="DJ38" s="448" t="str">
        <f ca="1">GrpE!$B$8</f>
        <v>Slovakia</v>
      </c>
      <c r="DK38" s="449">
        <f t="shared" ca="1" si="371"/>
        <v>8</v>
      </c>
      <c r="DL38" s="448" t="str">
        <f ca="1">GrpE!$D$8</f>
        <v>Romania</v>
      </c>
      <c r="DM38" s="452"/>
      <c r="DN38" s="452"/>
      <c r="DO38" s="455"/>
      <c r="DP38" s="449" t="str">
        <f t="shared" ca="1" si="372"/>
        <v/>
      </c>
      <c r="DQ38" s="449" t="str">
        <f ca="1">IF((DP38&lt;&gt;""),IF(OR($F38&lt;&gt;$G38,PrSettings!$M$4="●"),(($F38-$G38)=(DM38-DN38))*1,0),"")</f>
        <v/>
      </c>
      <c r="DR38" s="449" t="str">
        <f t="shared" ca="1" si="373"/>
        <v/>
      </c>
      <c r="DS38" s="449" t="str">
        <f ca="1">IF(DP38&lt;&gt;"",IF(ABS($F38-$G38)&gt;=PrSettings!$M$7,(ABS($F38-$G38-DM38+DN38)&lt;=1)*1,IF(AND(DP38,$F38=$G38,$F38&gt;=PrSettings!$M$6),(ABS(DM38-$F38)&lt;=1)*1,IF(AND(ABS($F38-$G38-DM38+DN38)&lt;=1,$F38+$G38&gt;=PrSettings!$M$8),(ABS(DM38-$F38)&lt;=1)*(ABS(DN38-$G38)&lt;=1)*1,""))),"")</f>
        <v/>
      </c>
      <c r="DT38" s="456"/>
      <c r="DV38" s="447">
        <f t="shared" ca="1" si="374"/>
        <v>16</v>
      </c>
      <c r="DW38" s="448" t="str">
        <f ca="1">GrpE!$B$8</f>
        <v>Slovakia</v>
      </c>
      <c r="DX38" s="449">
        <f t="shared" ca="1" si="375"/>
        <v>8</v>
      </c>
      <c r="DY38" s="448" t="str">
        <f ca="1">GrpE!$D$8</f>
        <v>Romania</v>
      </c>
      <c r="DZ38" s="452"/>
      <c r="EA38" s="452"/>
      <c r="EB38" s="455"/>
      <c r="EC38" s="449" t="str">
        <f t="shared" ca="1" si="376"/>
        <v/>
      </c>
      <c r="ED38" s="449" t="str">
        <f ca="1">IF((EC38&lt;&gt;""),IF(OR($F38&lt;&gt;$G38,PrSettings!$M$4="●"),(($F38-$G38)=(DZ38-EA38))*1,0),"")</f>
        <v/>
      </c>
      <c r="EE38" s="449" t="str">
        <f t="shared" ca="1" si="377"/>
        <v/>
      </c>
      <c r="EF38" s="449" t="str">
        <f ca="1">IF(EC38&lt;&gt;"",IF(ABS($F38-$G38)&gt;=PrSettings!$M$7,(ABS($F38-$G38-DZ38+EA38)&lt;=1)*1,IF(AND(EC38,$F38=$G38,$F38&gt;=PrSettings!$M$6),(ABS(DZ38-$F38)&lt;=1)*1,IF(AND(ABS($F38-$G38-DZ38+EA38)&lt;=1,$F38+$G38&gt;=PrSettings!$M$8),(ABS(DZ38-$F38)&lt;=1)*(ABS(EA38-$G38)&lt;=1)*1,""))),"")</f>
        <v/>
      </c>
      <c r="EG38" s="456"/>
      <c r="EI38" s="447">
        <f t="shared" ca="1" si="378"/>
        <v>16</v>
      </c>
      <c r="EJ38" s="448" t="str">
        <f ca="1">GrpE!$B$8</f>
        <v>Slovakia</v>
      </c>
      <c r="EK38" s="449">
        <f t="shared" ca="1" si="379"/>
        <v>8</v>
      </c>
      <c r="EL38" s="448" t="str">
        <f ca="1">GrpE!$D$8</f>
        <v>Romania</v>
      </c>
      <c r="EM38" s="452"/>
      <c r="EN38" s="452"/>
      <c r="EO38" s="455"/>
      <c r="EP38" s="449" t="str">
        <f t="shared" ca="1" si="380"/>
        <v/>
      </c>
      <c r="EQ38" s="449" t="str">
        <f ca="1">IF((EP38&lt;&gt;""),IF(OR($F38&lt;&gt;$G38,PrSettings!$M$4="●"),(($F38-$G38)=(EM38-EN38))*1,0),"")</f>
        <v/>
      </c>
      <c r="ER38" s="449" t="str">
        <f t="shared" ca="1" si="381"/>
        <v/>
      </c>
      <c r="ES38" s="449" t="str">
        <f ca="1">IF(EP38&lt;&gt;"",IF(ABS($F38-$G38)&gt;=PrSettings!$M$7,(ABS($F38-$G38-EM38+EN38)&lt;=1)*1,IF(AND(EP38,$F38=$G38,$F38&gt;=PrSettings!$M$6),(ABS(EM38-$F38)&lt;=1)*1,IF(AND(ABS($F38-$G38-EM38+EN38)&lt;=1,$F38+$G38&gt;=PrSettings!$M$8),(ABS(EM38-$F38)&lt;=1)*(ABS(EN38-$G38)&lt;=1)*1,""))),"")</f>
        <v/>
      </c>
      <c r="ET38" s="456"/>
      <c r="EV38" s="447">
        <f t="shared" ca="1" si="382"/>
        <v>16</v>
      </c>
      <c r="EW38" s="448" t="str">
        <f ca="1">GrpE!$B$8</f>
        <v>Slovakia</v>
      </c>
      <c r="EX38" s="449">
        <f t="shared" ca="1" si="383"/>
        <v>8</v>
      </c>
      <c r="EY38" s="448" t="str">
        <f ca="1">GrpE!$D$8</f>
        <v>Romania</v>
      </c>
      <c r="EZ38" s="452"/>
      <c r="FA38" s="452"/>
      <c r="FB38" s="455"/>
      <c r="FC38" s="449" t="str">
        <f t="shared" ca="1" si="384"/>
        <v/>
      </c>
      <c r="FD38" s="449" t="str">
        <f ca="1">IF((FC38&lt;&gt;""),IF(OR($F38&lt;&gt;$G38,PrSettings!$M$4="●"),(($F38-$G38)=(EZ38-FA38))*1,0),"")</f>
        <v/>
      </c>
      <c r="FE38" s="449" t="str">
        <f t="shared" ca="1" si="385"/>
        <v/>
      </c>
      <c r="FF38" s="449" t="str">
        <f ca="1">IF(FC38&lt;&gt;"",IF(ABS($F38-$G38)&gt;=PrSettings!$M$7,(ABS($F38-$G38-EZ38+FA38)&lt;=1)*1,IF(AND(FC38,$F38=$G38,$F38&gt;=PrSettings!$M$6),(ABS(EZ38-$F38)&lt;=1)*1,IF(AND(ABS($F38-$G38-EZ38+FA38)&lt;=1,$F38+$G38&gt;=PrSettings!$M$8),(ABS(EZ38-$F38)&lt;=1)*(ABS(FA38-$G38)&lt;=1)*1,""))),"")</f>
        <v/>
      </c>
      <c r="FG38" s="456"/>
      <c r="FI38" s="447">
        <f t="shared" ca="1" si="386"/>
        <v>16</v>
      </c>
      <c r="FJ38" s="448" t="str">
        <f ca="1">GrpE!$B$8</f>
        <v>Slovakia</v>
      </c>
      <c r="FK38" s="449">
        <f t="shared" ca="1" si="387"/>
        <v>8</v>
      </c>
      <c r="FL38" s="448" t="str">
        <f ca="1">GrpE!$D$8</f>
        <v>Romania</v>
      </c>
      <c r="FM38" s="452"/>
      <c r="FN38" s="452"/>
      <c r="FO38" s="455"/>
      <c r="FP38" s="449" t="str">
        <f t="shared" ca="1" si="388"/>
        <v/>
      </c>
      <c r="FQ38" s="449" t="str">
        <f ca="1">IF((FP38&lt;&gt;""),IF(OR($F38&lt;&gt;$G38,PrSettings!$M$4="●"),(($F38-$G38)=(FM38-FN38))*1,0),"")</f>
        <v/>
      </c>
      <c r="FR38" s="449" t="str">
        <f t="shared" ca="1" si="389"/>
        <v/>
      </c>
      <c r="FS38" s="449" t="str">
        <f ca="1">IF(FP38&lt;&gt;"",IF(ABS($F38-$G38)&gt;=PrSettings!$M$7,(ABS($F38-$G38-FM38+FN38)&lt;=1)*1,IF(AND(FP38,$F38=$G38,$F38&gt;=PrSettings!$M$6),(ABS(FM38-$F38)&lt;=1)*1,IF(AND(ABS($F38-$G38-FM38+FN38)&lt;=1,$F38+$G38&gt;=PrSettings!$M$8),(ABS(FM38-$F38)&lt;=1)*(ABS(FN38-$G38)&lt;=1)*1,""))),"")</f>
        <v/>
      </c>
      <c r="FT38" s="456"/>
      <c r="FV38" s="447">
        <f t="shared" ca="1" si="390"/>
        <v>16</v>
      </c>
      <c r="FW38" s="448" t="str">
        <f ca="1">GrpE!$B$8</f>
        <v>Slovakia</v>
      </c>
      <c r="FX38" s="449">
        <f t="shared" ca="1" si="391"/>
        <v>8</v>
      </c>
      <c r="FY38" s="448" t="str">
        <f ca="1">GrpE!$D$8</f>
        <v>Romania</v>
      </c>
      <c r="FZ38" s="452"/>
      <c r="GA38" s="452"/>
      <c r="GB38" s="455"/>
      <c r="GC38" s="449" t="str">
        <f t="shared" ca="1" si="392"/>
        <v/>
      </c>
      <c r="GD38" s="449" t="str">
        <f ca="1">IF((GC38&lt;&gt;""),IF(OR($F38&lt;&gt;$G38,PrSettings!$M$4="●"),(($F38-$G38)=(FZ38-GA38))*1,0),"")</f>
        <v/>
      </c>
      <c r="GE38" s="449" t="str">
        <f t="shared" ca="1" si="393"/>
        <v/>
      </c>
      <c r="GF38" s="449" t="str">
        <f ca="1">IF(GC38&lt;&gt;"",IF(ABS($F38-$G38)&gt;=PrSettings!$M$7,(ABS($F38-$G38-FZ38+GA38)&lt;=1)*1,IF(AND(GC38,$F38=$G38,$F38&gt;=PrSettings!$M$6),(ABS(FZ38-$F38)&lt;=1)*1,IF(AND(ABS($F38-$G38-FZ38+GA38)&lt;=1,$F38+$G38&gt;=PrSettings!$M$8),(ABS(FZ38-$F38)&lt;=1)*(ABS(GA38-$G38)&lt;=1)*1,""))),"")</f>
        <v/>
      </c>
      <c r="GG38" s="456"/>
      <c r="GI38" s="447">
        <f t="shared" ca="1" si="394"/>
        <v>16</v>
      </c>
      <c r="GJ38" s="448" t="str">
        <f ca="1">GrpE!$B$8</f>
        <v>Slovakia</v>
      </c>
      <c r="GK38" s="449">
        <f t="shared" ca="1" si="395"/>
        <v>8</v>
      </c>
      <c r="GL38" s="448" t="str">
        <f ca="1">GrpE!$D$8</f>
        <v>Romania</v>
      </c>
      <c r="GM38" s="452"/>
      <c r="GN38" s="452"/>
      <c r="GO38" s="455"/>
      <c r="GP38" s="449" t="str">
        <f t="shared" ca="1" si="396"/>
        <v/>
      </c>
      <c r="GQ38" s="449" t="str">
        <f ca="1">IF((GP38&lt;&gt;""),IF(OR($F38&lt;&gt;$G38,PrSettings!$M$4="●"),(($F38-$G38)=(GM38-GN38))*1,0),"")</f>
        <v/>
      </c>
      <c r="GR38" s="449" t="str">
        <f t="shared" ca="1" si="397"/>
        <v/>
      </c>
      <c r="GS38" s="449" t="str">
        <f ca="1">IF(GP38&lt;&gt;"",IF(ABS($F38-$G38)&gt;=PrSettings!$M$7,(ABS($F38-$G38-GM38+GN38)&lt;=1)*1,IF(AND(GP38,$F38=$G38,$F38&gt;=PrSettings!$M$6),(ABS(GM38-$F38)&lt;=1)*1,IF(AND(ABS($F38-$G38-GM38+GN38)&lt;=1,$F38+$G38&gt;=PrSettings!$M$8),(ABS(GM38-$F38)&lt;=1)*(ABS(GN38-$G38)&lt;=1)*1,""))),"")</f>
        <v/>
      </c>
      <c r="GT38" s="456"/>
      <c r="GV38" s="447">
        <f t="shared" ca="1" si="398"/>
        <v>16</v>
      </c>
      <c r="GW38" s="448" t="str">
        <f ca="1">GrpE!$B$8</f>
        <v>Slovakia</v>
      </c>
      <c r="GX38" s="449">
        <f t="shared" ca="1" si="399"/>
        <v>8</v>
      </c>
      <c r="GY38" s="448" t="str">
        <f ca="1">GrpE!$D$8</f>
        <v>Romania</v>
      </c>
      <c r="GZ38" s="452"/>
      <c r="HA38" s="452"/>
      <c r="HB38" s="455"/>
      <c r="HC38" s="449" t="str">
        <f t="shared" ca="1" si="400"/>
        <v/>
      </c>
      <c r="HD38" s="449" t="str">
        <f ca="1">IF((HC38&lt;&gt;""),IF(OR($F38&lt;&gt;$G38,PrSettings!$M$4="●"),(($F38-$G38)=(GZ38-HA38))*1,0),"")</f>
        <v/>
      </c>
      <c r="HE38" s="449" t="str">
        <f t="shared" ca="1" si="401"/>
        <v/>
      </c>
      <c r="HF38" s="449" t="str">
        <f ca="1">IF(HC38&lt;&gt;"",IF(ABS($F38-$G38)&gt;=PrSettings!$M$7,(ABS($F38-$G38-GZ38+HA38)&lt;=1)*1,IF(AND(HC38,$F38=$G38,$F38&gt;=PrSettings!$M$6),(ABS(GZ38-$F38)&lt;=1)*1,IF(AND(ABS($F38-$G38-GZ38+HA38)&lt;=1,$F38+$G38&gt;=PrSettings!$M$8),(ABS(GZ38-$F38)&lt;=1)*(ABS(HA38-$G38)&lt;=1)*1,""))),"")</f>
        <v/>
      </c>
      <c r="HG38" s="456"/>
      <c r="HI38" s="447">
        <f t="shared" ca="1" si="402"/>
        <v>16</v>
      </c>
      <c r="HJ38" s="448" t="str">
        <f ca="1">GrpE!$B$8</f>
        <v>Slovakia</v>
      </c>
      <c r="HK38" s="449">
        <f t="shared" ca="1" si="403"/>
        <v>8</v>
      </c>
      <c r="HL38" s="448" t="str">
        <f ca="1">GrpE!$D$8</f>
        <v>Romania</v>
      </c>
      <c r="HM38" s="452"/>
      <c r="HN38" s="452"/>
      <c r="HO38" s="455"/>
      <c r="HP38" s="449" t="str">
        <f t="shared" ca="1" si="404"/>
        <v/>
      </c>
      <c r="HQ38" s="449" t="str">
        <f ca="1">IF((HP38&lt;&gt;""),IF(OR($F38&lt;&gt;$G38,PrSettings!$M$4="●"),(($F38-$G38)=(HM38-HN38))*1,0),"")</f>
        <v/>
      </c>
      <c r="HR38" s="449" t="str">
        <f t="shared" ca="1" si="405"/>
        <v/>
      </c>
      <c r="HS38" s="449" t="str">
        <f ca="1">IF(HP38&lt;&gt;"",IF(ABS($F38-$G38)&gt;=PrSettings!$M$7,(ABS($F38-$G38-HM38+HN38)&lt;=1)*1,IF(AND(HP38,$F38=$G38,$F38&gt;=PrSettings!$M$6),(ABS(HM38-$F38)&lt;=1)*1,IF(AND(ABS($F38-$G38-HM38+HN38)&lt;=1,$F38+$G38&gt;=PrSettings!$M$8),(ABS(HM38-$F38)&lt;=1)*(ABS(HN38-$G38)&lt;=1)*1,""))),"")</f>
        <v/>
      </c>
      <c r="HT38" s="456"/>
      <c r="HV38" s="447">
        <f t="shared" ca="1" si="406"/>
        <v>16</v>
      </c>
      <c r="HW38" s="448" t="str">
        <f ca="1">GrpE!$B$8</f>
        <v>Slovakia</v>
      </c>
      <c r="HX38" s="449">
        <f t="shared" ca="1" si="407"/>
        <v>8</v>
      </c>
      <c r="HY38" s="448" t="str">
        <f ca="1">GrpE!$D$8</f>
        <v>Romania</v>
      </c>
      <c r="HZ38" s="452"/>
      <c r="IA38" s="452"/>
      <c r="IB38" s="455"/>
      <c r="IC38" s="449" t="str">
        <f t="shared" ca="1" si="408"/>
        <v/>
      </c>
      <c r="ID38" s="449" t="str">
        <f ca="1">IF((IC38&lt;&gt;""),IF(OR($F38&lt;&gt;$G38,PrSettings!$M$4="●"),(($F38-$G38)=(HZ38-IA38))*1,0),"")</f>
        <v/>
      </c>
      <c r="IE38" s="449" t="str">
        <f t="shared" ca="1" si="409"/>
        <v/>
      </c>
      <c r="IF38" s="449" t="str">
        <f ca="1">IF(IC38&lt;&gt;"",IF(ABS($F38-$G38)&gt;=PrSettings!$M$7,(ABS($F38-$G38-HZ38+IA38)&lt;=1)*1,IF(AND(IC38,$F38=$G38,$F38&gt;=PrSettings!$M$6),(ABS(HZ38-$F38)&lt;=1)*1,IF(AND(ABS($F38-$G38-HZ38+IA38)&lt;=1,$F38+$G38&gt;=PrSettings!$M$8),(ABS(HZ38-$F38)&lt;=1)*(ABS(IA38-$G38)&lt;=1)*1,""))),"")</f>
        <v/>
      </c>
      <c r="IG38" s="456"/>
      <c r="II38" s="447">
        <f t="shared" ca="1" si="410"/>
        <v>16</v>
      </c>
      <c r="IJ38" s="448" t="str">
        <f ca="1">GrpE!$B$8</f>
        <v>Slovakia</v>
      </c>
      <c r="IK38" s="449">
        <f t="shared" ca="1" si="411"/>
        <v>8</v>
      </c>
      <c r="IL38" s="448" t="str">
        <f ca="1">GrpE!$D$8</f>
        <v>Romania</v>
      </c>
      <c r="IM38" s="452"/>
      <c r="IN38" s="452"/>
      <c r="IO38" s="455"/>
      <c r="IP38" s="449" t="str">
        <f t="shared" ca="1" si="412"/>
        <v/>
      </c>
      <c r="IQ38" s="449" t="str">
        <f ca="1">IF((IP38&lt;&gt;""),IF(OR($F38&lt;&gt;$G38,PrSettings!$M$4="●"),(($F38-$G38)=(IM38-IN38))*1,0),"")</f>
        <v/>
      </c>
      <c r="IR38" s="449" t="str">
        <f t="shared" ca="1" si="413"/>
        <v/>
      </c>
      <c r="IS38" s="449" t="str">
        <f ca="1">IF(IP38&lt;&gt;"",IF(ABS($F38-$G38)&gt;=PrSettings!$M$7,(ABS($F38-$G38-IM38+IN38)&lt;=1)*1,IF(AND(IP38,$F38=$G38,$F38&gt;=PrSettings!$M$6),(ABS(IM38-$F38)&lt;=1)*1,IF(AND(ABS($F38-$G38-IM38+IN38)&lt;=1,$F38+$G38&gt;=PrSettings!$M$8),(ABS(IM38-$F38)&lt;=1)*(ABS(IN38-$G38)&lt;=1)*1,""))),"")</f>
        <v/>
      </c>
      <c r="IT38" s="456"/>
      <c r="IV38" s="447">
        <f t="shared" ca="1" si="414"/>
        <v>16</v>
      </c>
      <c r="IW38" s="448" t="str">
        <f ca="1">GrpE!$B$8</f>
        <v>Slovakia</v>
      </c>
      <c r="IX38" s="449">
        <f t="shared" ca="1" si="415"/>
        <v>8</v>
      </c>
      <c r="IY38" s="448" t="str">
        <f ca="1">GrpE!$D$8</f>
        <v>Romania</v>
      </c>
      <c r="IZ38" s="452"/>
      <c r="JA38" s="452"/>
      <c r="JB38" s="455"/>
      <c r="JC38" s="449" t="str">
        <f t="shared" ca="1" si="416"/>
        <v/>
      </c>
      <c r="JD38" s="449" t="str">
        <f ca="1">IF((JC38&lt;&gt;""),IF(OR($F38&lt;&gt;$G38,PrSettings!$M$4="●"),(($F38-$G38)=(IZ38-JA38))*1,0),"")</f>
        <v/>
      </c>
      <c r="JE38" s="449" t="str">
        <f t="shared" ca="1" si="417"/>
        <v/>
      </c>
      <c r="JF38" s="449" t="str">
        <f ca="1">IF(JC38&lt;&gt;"",IF(ABS($F38-$G38)&gt;=PrSettings!$M$7,(ABS($F38-$G38-IZ38+JA38)&lt;=1)*1,IF(AND(JC38,$F38=$G38,$F38&gt;=PrSettings!$M$6),(ABS(IZ38-$F38)&lt;=1)*1,IF(AND(ABS($F38-$G38-IZ38+JA38)&lt;=1,$F38+$G38&gt;=PrSettings!$M$8),(ABS(IZ38-$F38)&lt;=1)*(ABS(JA38-$G38)&lt;=1)*1,""))),"")</f>
        <v/>
      </c>
      <c r="JG38" s="456"/>
      <c r="JI38" s="447">
        <f t="shared" ca="1" si="418"/>
        <v>16</v>
      </c>
      <c r="JJ38" s="448" t="str">
        <f ca="1">GrpE!$B$8</f>
        <v>Slovakia</v>
      </c>
      <c r="JK38" s="449">
        <f t="shared" ca="1" si="419"/>
        <v>8</v>
      </c>
      <c r="JL38" s="448" t="str">
        <f ca="1">GrpE!$D$8</f>
        <v>Romania</v>
      </c>
      <c r="JM38" s="452"/>
      <c r="JN38" s="452"/>
      <c r="JO38" s="455"/>
      <c r="JP38" s="449" t="str">
        <f t="shared" ca="1" si="420"/>
        <v/>
      </c>
      <c r="JQ38" s="449" t="str">
        <f ca="1">IF((JP38&lt;&gt;""),IF(OR($F38&lt;&gt;$G38,PrSettings!$M$4="●"),(($F38-$G38)=(JM38-JN38))*1,0),"")</f>
        <v/>
      </c>
      <c r="JR38" s="449" t="str">
        <f t="shared" ca="1" si="421"/>
        <v/>
      </c>
      <c r="JS38" s="449" t="str">
        <f ca="1">IF(JP38&lt;&gt;"",IF(ABS($F38-$G38)&gt;=PrSettings!$M$7,(ABS($F38-$G38-JM38+JN38)&lt;=1)*1,IF(AND(JP38,$F38=$G38,$F38&gt;=PrSettings!$M$6),(ABS(JM38-$F38)&lt;=1)*1,IF(AND(ABS($F38-$G38-JM38+JN38)&lt;=1,$F38+$G38&gt;=PrSettings!$M$8),(ABS(JM38-$F38)&lt;=1)*(ABS(JN38-$G38)&lt;=1)*1,""))),"")</f>
        <v/>
      </c>
      <c r="JT38" s="456"/>
      <c r="JV38" s="447">
        <f t="shared" ca="1" si="422"/>
        <v>16</v>
      </c>
      <c r="JW38" s="448" t="str">
        <f ca="1">GrpE!$B$8</f>
        <v>Slovakia</v>
      </c>
      <c r="JX38" s="449">
        <f t="shared" ca="1" si="423"/>
        <v>8</v>
      </c>
      <c r="JY38" s="448" t="str">
        <f ca="1">GrpE!$D$8</f>
        <v>Romania</v>
      </c>
      <c r="JZ38" s="452"/>
      <c r="KA38" s="452"/>
      <c r="KB38" s="455"/>
      <c r="KC38" s="449" t="str">
        <f t="shared" ca="1" si="424"/>
        <v/>
      </c>
      <c r="KD38" s="449" t="str">
        <f ca="1">IF((KC38&lt;&gt;""),IF(OR($F38&lt;&gt;$G38,PrSettings!$M$4="●"),(($F38-$G38)=(JZ38-KA38))*1,0),"")</f>
        <v/>
      </c>
      <c r="KE38" s="449" t="str">
        <f t="shared" ca="1" si="425"/>
        <v/>
      </c>
      <c r="KF38" s="449" t="str">
        <f ca="1">IF(KC38&lt;&gt;"",IF(ABS($F38-$G38)&gt;=PrSettings!$M$7,(ABS($F38-$G38-JZ38+KA38)&lt;=1)*1,IF(AND(KC38,$F38=$G38,$F38&gt;=PrSettings!$M$6),(ABS(JZ38-$F38)&lt;=1)*1,IF(AND(ABS($F38-$G38-JZ38+KA38)&lt;=1,$F38+$G38&gt;=PrSettings!$M$8),(ABS(JZ38-$F38)&lt;=1)*(ABS(KA38-$G38)&lt;=1)*1,""))),"")</f>
        <v/>
      </c>
      <c r="KG38" s="456"/>
      <c r="KI38" s="447">
        <f t="shared" ca="1" si="426"/>
        <v>16</v>
      </c>
      <c r="KJ38" s="448" t="str">
        <f ca="1">GrpE!$B$8</f>
        <v>Slovakia</v>
      </c>
      <c r="KK38" s="449">
        <f t="shared" ca="1" si="427"/>
        <v>8</v>
      </c>
      <c r="KL38" s="448" t="str">
        <f ca="1">GrpE!$D$8</f>
        <v>Romania</v>
      </c>
      <c r="KM38" s="452"/>
      <c r="KN38" s="452"/>
      <c r="KO38" s="455"/>
      <c r="KP38" s="449" t="str">
        <f t="shared" ca="1" si="428"/>
        <v/>
      </c>
      <c r="KQ38" s="449" t="str">
        <f ca="1">IF((KP38&lt;&gt;""),IF(OR($F38&lt;&gt;$G38,PrSettings!$M$4="●"),(($F38-$G38)=(KM38-KN38))*1,0),"")</f>
        <v/>
      </c>
      <c r="KR38" s="449" t="str">
        <f t="shared" ca="1" si="429"/>
        <v/>
      </c>
      <c r="KS38" s="449" t="str">
        <f ca="1">IF(KP38&lt;&gt;"",IF(ABS($F38-$G38)&gt;=PrSettings!$M$7,(ABS($F38-$G38-KM38+KN38)&lt;=1)*1,IF(AND(KP38,$F38=$G38,$F38&gt;=PrSettings!$M$6),(ABS(KM38-$F38)&lt;=1)*1,IF(AND(ABS($F38-$G38-KM38+KN38)&lt;=1,$F38+$G38&gt;=PrSettings!$M$8),(ABS(KM38-$F38)&lt;=1)*(ABS(KN38-$G38)&lt;=1)*1,""))),"")</f>
        <v/>
      </c>
      <c r="KT38" s="456"/>
      <c r="KV38" s="447">
        <f t="shared" ca="1" si="430"/>
        <v>16</v>
      </c>
      <c r="KW38" s="448" t="str">
        <f ca="1">GrpE!$B$8</f>
        <v>Slovakia</v>
      </c>
      <c r="KX38" s="449">
        <f t="shared" ca="1" si="431"/>
        <v>8</v>
      </c>
      <c r="KY38" s="448" t="str">
        <f ca="1">GrpE!$D$8</f>
        <v>Romania</v>
      </c>
      <c r="KZ38" s="452"/>
      <c r="LA38" s="452"/>
      <c r="LB38" s="455"/>
      <c r="LC38" s="449" t="str">
        <f t="shared" ca="1" si="432"/>
        <v/>
      </c>
      <c r="LD38" s="449" t="str">
        <f ca="1">IF((LC38&lt;&gt;""),IF(OR($F38&lt;&gt;$G38,PrSettings!$M$4="●"),(($F38-$G38)=(KZ38-LA38))*1,0),"")</f>
        <v/>
      </c>
      <c r="LE38" s="449" t="str">
        <f t="shared" ca="1" si="433"/>
        <v/>
      </c>
      <c r="LF38" s="449" t="str">
        <f ca="1">IF(LC38&lt;&gt;"",IF(ABS($F38-$G38)&gt;=PrSettings!$M$7,(ABS($F38-$G38-KZ38+LA38)&lt;=1)*1,IF(AND(LC38,$F38=$G38,$F38&gt;=PrSettings!$M$6),(ABS(KZ38-$F38)&lt;=1)*1,IF(AND(ABS($F38-$G38-KZ38+LA38)&lt;=1,$F38+$G38&gt;=PrSettings!$M$8),(ABS(KZ38-$F38)&lt;=1)*(ABS(LA38-$G38)&lt;=1)*1,""))),"")</f>
        <v/>
      </c>
      <c r="LG38" s="456"/>
      <c r="LI38" s="447">
        <f t="shared" ca="1" si="434"/>
        <v>16</v>
      </c>
      <c r="LJ38" s="448" t="str">
        <f ca="1">GrpE!$B$8</f>
        <v>Slovakia</v>
      </c>
      <c r="LK38" s="449">
        <f t="shared" ca="1" si="435"/>
        <v>8</v>
      </c>
      <c r="LL38" s="448" t="str">
        <f ca="1">GrpE!$D$8</f>
        <v>Romania</v>
      </c>
      <c r="LM38" s="452"/>
      <c r="LN38" s="452"/>
      <c r="LO38" s="455"/>
      <c r="LP38" s="449" t="str">
        <f t="shared" ca="1" si="436"/>
        <v/>
      </c>
      <c r="LQ38" s="449" t="str">
        <f ca="1">IF((LP38&lt;&gt;""),IF(OR($F38&lt;&gt;$G38,PrSettings!$M$4="●"),(($F38-$G38)=(LM38-LN38))*1,0),"")</f>
        <v/>
      </c>
      <c r="LR38" s="449" t="str">
        <f t="shared" ca="1" si="437"/>
        <v/>
      </c>
      <c r="LS38" s="449" t="str">
        <f ca="1">IF(LP38&lt;&gt;"",IF(ABS($F38-$G38)&gt;=PrSettings!$M$7,(ABS($F38-$G38-LM38+LN38)&lt;=1)*1,IF(AND(LP38,$F38=$G38,$F38&gt;=PrSettings!$M$6),(ABS(LM38-$F38)&lt;=1)*1,IF(AND(ABS($F38-$G38-LM38+LN38)&lt;=1,$F38+$G38&gt;=PrSettings!$M$8),(ABS(LM38-$F38)&lt;=1)*(ABS(LN38-$G38)&lt;=1)*1,""))),"")</f>
        <v/>
      </c>
      <c r="LT38" s="456"/>
      <c r="LV38" s="447">
        <f t="shared" ca="1" si="438"/>
        <v>16</v>
      </c>
      <c r="LW38" s="448" t="str">
        <f ca="1">GrpE!$B$8</f>
        <v>Slovakia</v>
      </c>
      <c r="LX38" s="449">
        <f t="shared" ca="1" si="439"/>
        <v>8</v>
      </c>
      <c r="LY38" s="448" t="str">
        <f ca="1">GrpE!$D$8</f>
        <v>Romania</v>
      </c>
      <c r="LZ38" s="452"/>
      <c r="MA38" s="452"/>
      <c r="MB38" s="455"/>
      <c r="MC38" s="449" t="str">
        <f t="shared" ca="1" si="440"/>
        <v/>
      </c>
      <c r="MD38" s="449" t="str">
        <f ca="1">IF((MC38&lt;&gt;""),IF(OR($F38&lt;&gt;$G38,PrSettings!$M$4="●"),(($F38-$G38)=(LZ38-MA38))*1,0),"")</f>
        <v/>
      </c>
      <c r="ME38" s="449" t="str">
        <f t="shared" ca="1" si="441"/>
        <v/>
      </c>
      <c r="MF38" s="449" t="str">
        <f ca="1">IF(MC38&lt;&gt;"",IF(ABS($F38-$G38)&gt;=PrSettings!$M$7,(ABS($F38-$G38-LZ38+MA38)&lt;=1)*1,IF(AND(MC38,$F38=$G38,$F38&gt;=PrSettings!$M$6),(ABS(LZ38-$F38)&lt;=1)*1,IF(AND(ABS($F38-$G38-LZ38+MA38)&lt;=1,$F38+$G38&gt;=PrSettings!$M$8),(ABS(LZ38-$F38)&lt;=1)*(ABS(MA38-$G38)&lt;=1)*1,""))),"")</f>
        <v/>
      </c>
      <c r="MG38" s="456"/>
    </row>
    <row r="39" spans="1:345" x14ac:dyDescent="0.25">
      <c r="B39" s="447">
        <f ca="1">INDEX(Groups!$C$7:$C$35,MATCH(C39,Groups!$D$7:$D$35,0))</f>
        <v>21</v>
      </c>
      <c r="C39" s="448" t="str">
        <f ca="1">GrpE!$B$9</f>
        <v>Ukraine</v>
      </c>
      <c r="D39" s="449">
        <f ca="1">INDEX(Groups!$C$7:$C$35,MATCH(E39,Groups!$D$7:$D$35,0))</f>
        <v>4</v>
      </c>
      <c r="E39" s="448" t="str">
        <f ca="1">GrpE!$D$9</f>
        <v>Belgium</v>
      </c>
      <c r="F39" s="450" t="str">
        <f ca="1">GrpE!$E$9</f>
        <v/>
      </c>
      <c r="G39" s="451" t="str">
        <f ca="1">GrpE!$G$9</f>
        <v/>
      </c>
      <c r="I39" s="447">
        <f t="shared" ca="1" si="338"/>
        <v>21</v>
      </c>
      <c r="J39" s="448" t="str">
        <f ca="1">GrpE!$B$9</f>
        <v>Ukraine</v>
      </c>
      <c r="K39" s="449">
        <f t="shared" ca="1" si="339"/>
        <v>4</v>
      </c>
      <c r="L39" s="448" t="str">
        <f ca="1">GrpE!$D$9</f>
        <v>Belgium</v>
      </c>
      <c r="M39" s="452"/>
      <c r="N39" s="452"/>
      <c r="O39" s="457"/>
      <c r="P39" s="449" t="str">
        <f t="shared" ca="1" si="340"/>
        <v/>
      </c>
      <c r="Q39" s="449" t="str">
        <f ca="1">IF((P39&lt;&gt;""),IF(OR($F39&lt;&gt;$G39,PrSettings!$M$4="●"),(($F39-$G39)=(M39-N39))*1,0),"")</f>
        <v/>
      </c>
      <c r="R39" s="449" t="str">
        <f t="shared" ca="1" si="341"/>
        <v/>
      </c>
      <c r="S39" s="449" t="str">
        <f ca="1">IF(P39&lt;&gt;"",IF(ABS($F39-$G39)&gt;=PrSettings!$M$7,(ABS($F39-$G39-M39+N39)&lt;=1)*1,IF(AND(P39,$F39=$G39,$F39&gt;=PrSettings!$M$6),(ABS(M39-$F39)&lt;=1)*1,IF(AND(ABS($F39-$G39-M39+N39)&lt;=1,$F39+$G39&gt;=PrSettings!$M$8),(ABS(M39-$F39)&lt;=1)*(ABS(N39-$G39)&lt;=1)*1,""))),"")</f>
        <v/>
      </c>
      <c r="T39" s="458"/>
      <c r="V39" s="447">
        <f t="shared" ca="1" si="342"/>
        <v>21</v>
      </c>
      <c r="W39" s="448" t="str">
        <f ca="1">GrpE!$B$9</f>
        <v>Ukraine</v>
      </c>
      <c r="X39" s="449">
        <f t="shared" ca="1" si="343"/>
        <v>4</v>
      </c>
      <c r="Y39" s="448" t="str">
        <f ca="1">GrpE!$D$9</f>
        <v>Belgium</v>
      </c>
      <c r="Z39" s="452"/>
      <c r="AA39" s="452"/>
      <c r="AB39" s="457"/>
      <c r="AC39" s="449" t="str">
        <f t="shared" ca="1" si="344"/>
        <v/>
      </c>
      <c r="AD39" s="449" t="str">
        <f ca="1">IF((AC39&lt;&gt;""),IF(OR($F39&lt;&gt;$G39,PrSettings!$M$4="●"),(($F39-$G39)=(Z39-AA39))*1,0),"")</f>
        <v/>
      </c>
      <c r="AE39" s="449" t="str">
        <f t="shared" ca="1" si="345"/>
        <v/>
      </c>
      <c r="AF39" s="449" t="str">
        <f ca="1">IF(AC39&lt;&gt;"",IF(ABS($F39-$G39)&gt;=PrSettings!$M$7,(ABS($F39-$G39-Z39+AA39)&lt;=1)*1,IF(AND(AC39,$F39=$G39,$F39&gt;=PrSettings!$M$6),(ABS(Z39-$F39)&lt;=1)*1,IF(AND(ABS($F39-$G39-Z39+AA39)&lt;=1,$F39+$G39&gt;=PrSettings!$M$8),(ABS(Z39-$F39)&lt;=1)*(ABS(AA39-$G39)&lt;=1)*1,""))),"")</f>
        <v/>
      </c>
      <c r="AG39" s="458"/>
      <c r="AI39" s="447">
        <f t="shared" ca="1" si="346"/>
        <v>21</v>
      </c>
      <c r="AJ39" s="448" t="str">
        <f ca="1">GrpE!$B$9</f>
        <v>Ukraine</v>
      </c>
      <c r="AK39" s="449">
        <f t="shared" ca="1" si="347"/>
        <v>4</v>
      </c>
      <c r="AL39" s="448" t="str">
        <f ca="1">GrpE!$D$9</f>
        <v>Belgium</v>
      </c>
      <c r="AM39" s="452"/>
      <c r="AN39" s="452"/>
      <c r="AO39" s="457"/>
      <c r="AP39" s="449" t="str">
        <f t="shared" ca="1" si="348"/>
        <v/>
      </c>
      <c r="AQ39" s="449" t="str">
        <f ca="1">IF((AP39&lt;&gt;""),IF(OR($F39&lt;&gt;$G39,PrSettings!$M$4="●"),(($F39-$G39)=(AM39-AN39))*1,0),"")</f>
        <v/>
      </c>
      <c r="AR39" s="449" t="str">
        <f t="shared" ca="1" si="349"/>
        <v/>
      </c>
      <c r="AS39" s="449" t="str">
        <f ca="1">IF(AP39&lt;&gt;"",IF(ABS($F39-$G39)&gt;=PrSettings!$M$7,(ABS($F39-$G39-AM39+AN39)&lt;=1)*1,IF(AND(AP39,$F39=$G39,$F39&gt;=PrSettings!$M$6),(ABS(AM39-$F39)&lt;=1)*1,IF(AND(ABS($F39-$G39-AM39+AN39)&lt;=1,$F39+$G39&gt;=PrSettings!$M$8),(ABS(AM39-$F39)&lt;=1)*(ABS(AN39-$G39)&lt;=1)*1,""))),"")</f>
        <v/>
      </c>
      <c r="AT39" s="458"/>
      <c r="AV39" s="447">
        <f t="shared" ca="1" si="350"/>
        <v>21</v>
      </c>
      <c r="AW39" s="448" t="str">
        <f ca="1">GrpE!$B$9</f>
        <v>Ukraine</v>
      </c>
      <c r="AX39" s="449">
        <f t="shared" ca="1" si="351"/>
        <v>4</v>
      </c>
      <c r="AY39" s="448" t="str">
        <f ca="1">GrpE!$D$9</f>
        <v>Belgium</v>
      </c>
      <c r="AZ39" s="452"/>
      <c r="BA39" s="452"/>
      <c r="BB39" s="457"/>
      <c r="BC39" s="449" t="str">
        <f t="shared" ca="1" si="352"/>
        <v/>
      </c>
      <c r="BD39" s="449" t="str">
        <f ca="1">IF((BC39&lt;&gt;""),IF(OR($F39&lt;&gt;$G39,PrSettings!$M$4="●"),(($F39-$G39)=(AZ39-BA39))*1,0),"")</f>
        <v/>
      </c>
      <c r="BE39" s="449" t="str">
        <f t="shared" ca="1" si="353"/>
        <v/>
      </c>
      <c r="BF39" s="449" t="str">
        <f ca="1">IF(BC39&lt;&gt;"",IF(ABS($F39-$G39)&gt;=PrSettings!$M$7,(ABS($F39-$G39-AZ39+BA39)&lt;=1)*1,IF(AND(BC39,$F39=$G39,$F39&gt;=PrSettings!$M$6),(ABS(AZ39-$F39)&lt;=1)*1,IF(AND(ABS($F39-$G39-AZ39+BA39)&lt;=1,$F39+$G39&gt;=PrSettings!$M$8),(ABS(AZ39-$F39)&lt;=1)*(ABS(BA39-$G39)&lt;=1)*1,""))),"")</f>
        <v/>
      </c>
      <c r="BG39" s="458"/>
      <c r="BI39" s="447">
        <f t="shared" ca="1" si="354"/>
        <v>21</v>
      </c>
      <c r="BJ39" s="448" t="str">
        <f ca="1">GrpE!$B$9</f>
        <v>Ukraine</v>
      </c>
      <c r="BK39" s="449">
        <f t="shared" ca="1" si="355"/>
        <v>4</v>
      </c>
      <c r="BL39" s="448" t="str">
        <f ca="1">GrpE!$D$9</f>
        <v>Belgium</v>
      </c>
      <c r="BM39" s="452"/>
      <c r="BN39" s="452"/>
      <c r="BO39" s="457"/>
      <c r="BP39" s="449" t="str">
        <f t="shared" ca="1" si="356"/>
        <v/>
      </c>
      <c r="BQ39" s="449" t="str">
        <f ca="1">IF((BP39&lt;&gt;""),IF(OR($F39&lt;&gt;$G39,PrSettings!$M$4="●"),(($F39-$G39)=(BM39-BN39))*1,0),"")</f>
        <v/>
      </c>
      <c r="BR39" s="449" t="str">
        <f t="shared" ca="1" si="357"/>
        <v/>
      </c>
      <c r="BS39" s="449" t="str">
        <f ca="1">IF(BP39&lt;&gt;"",IF(ABS($F39-$G39)&gt;=PrSettings!$M$7,(ABS($F39-$G39-BM39+BN39)&lt;=1)*1,IF(AND(BP39,$F39=$G39,$F39&gt;=PrSettings!$M$6),(ABS(BM39-$F39)&lt;=1)*1,IF(AND(ABS($F39-$G39-BM39+BN39)&lt;=1,$F39+$G39&gt;=PrSettings!$M$8),(ABS(BM39-$F39)&lt;=1)*(ABS(BN39-$G39)&lt;=1)*1,""))),"")</f>
        <v/>
      </c>
      <c r="BT39" s="458"/>
      <c r="BV39" s="447">
        <f t="shared" ca="1" si="358"/>
        <v>21</v>
      </c>
      <c r="BW39" s="448" t="str">
        <f ca="1">GrpE!$B$9</f>
        <v>Ukraine</v>
      </c>
      <c r="BX39" s="449">
        <f t="shared" ca="1" si="359"/>
        <v>4</v>
      </c>
      <c r="BY39" s="448" t="str">
        <f ca="1">GrpE!$D$9</f>
        <v>Belgium</v>
      </c>
      <c r="BZ39" s="452"/>
      <c r="CA39" s="452"/>
      <c r="CB39" s="457"/>
      <c r="CC39" s="449" t="str">
        <f t="shared" ca="1" si="360"/>
        <v/>
      </c>
      <c r="CD39" s="449" t="str">
        <f ca="1">IF((CC39&lt;&gt;""),IF(OR($F39&lt;&gt;$G39,PrSettings!$M$4="●"),(($F39-$G39)=(BZ39-CA39))*1,0),"")</f>
        <v/>
      </c>
      <c r="CE39" s="449" t="str">
        <f t="shared" ca="1" si="361"/>
        <v/>
      </c>
      <c r="CF39" s="449" t="str">
        <f ca="1">IF(CC39&lt;&gt;"",IF(ABS($F39-$G39)&gt;=PrSettings!$M$7,(ABS($F39-$G39-BZ39+CA39)&lt;=1)*1,IF(AND(CC39,$F39=$G39,$F39&gt;=PrSettings!$M$6),(ABS(BZ39-$F39)&lt;=1)*1,IF(AND(ABS($F39-$G39-BZ39+CA39)&lt;=1,$F39+$G39&gt;=PrSettings!$M$8),(ABS(BZ39-$F39)&lt;=1)*(ABS(CA39-$G39)&lt;=1)*1,""))),"")</f>
        <v/>
      </c>
      <c r="CG39" s="458"/>
      <c r="CI39" s="447">
        <f t="shared" ca="1" si="362"/>
        <v>21</v>
      </c>
      <c r="CJ39" s="448" t="str">
        <f ca="1">GrpE!$B$9</f>
        <v>Ukraine</v>
      </c>
      <c r="CK39" s="449">
        <f t="shared" ca="1" si="363"/>
        <v>4</v>
      </c>
      <c r="CL39" s="448" t="str">
        <f ca="1">GrpE!$D$9</f>
        <v>Belgium</v>
      </c>
      <c r="CM39" s="452"/>
      <c r="CN39" s="452"/>
      <c r="CO39" s="457"/>
      <c r="CP39" s="449" t="str">
        <f t="shared" ca="1" si="364"/>
        <v/>
      </c>
      <c r="CQ39" s="449" t="str">
        <f ca="1">IF((CP39&lt;&gt;""),IF(OR($F39&lt;&gt;$G39,PrSettings!$M$4="●"),(($F39-$G39)=(CM39-CN39))*1,0),"")</f>
        <v/>
      </c>
      <c r="CR39" s="449" t="str">
        <f t="shared" ca="1" si="365"/>
        <v/>
      </c>
      <c r="CS39" s="449" t="str">
        <f ca="1">IF(CP39&lt;&gt;"",IF(ABS($F39-$G39)&gt;=PrSettings!$M$7,(ABS($F39-$G39-CM39+CN39)&lt;=1)*1,IF(AND(CP39,$F39=$G39,$F39&gt;=PrSettings!$M$6),(ABS(CM39-$F39)&lt;=1)*1,IF(AND(ABS($F39-$G39-CM39+CN39)&lt;=1,$F39+$G39&gt;=PrSettings!$M$8),(ABS(CM39-$F39)&lt;=1)*(ABS(CN39-$G39)&lt;=1)*1,""))),"")</f>
        <v/>
      </c>
      <c r="CT39" s="458"/>
      <c r="CV39" s="447">
        <f t="shared" ca="1" si="366"/>
        <v>21</v>
      </c>
      <c r="CW39" s="448" t="str">
        <f ca="1">GrpE!$B$9</f>
        <v>Ukraine</v>
      </c>
      <c r="CX39" s="449">
        <f t="shared" ca="1" si="367"/>
        <v>4</v>
      </c>
      <c r="CY39" s="448" t="str">
        <f ca="1">GrpE!$D$9</f>
        <v>Belgium</v>
      </c>
      <c r="CZ39" s="452"/>
      <c r="DA39" s="452"/>
      <c r="DB39" s="457"/>
      <c r="DC39" s="449" t="str">
        <f t="shared" ca="1" si="368"/>
        <v/>
      </c>
      <c r="DD39" s="449" t="str">
        <f ca="1">IF((DC39&lt;&gt;""),IF(OR($F39&lt;&gt;$G39,PrSettings!$M$4="●"),(($F39-$G39)=(CZ39-DA39))*1,0),"")</f>
        <v/>
      </c>
      <c r="DE39" s="449" t="str">
        <f t="shared" ca="1" si="369"/>
        <v/>
      </c>
      <c r="DF39" s="449" t="str">
        <f ca="1">IF(DC39&lt;&gt;"",IF(ABS($F39-$G39)&gt;=PrSettings!$M$7,(ABS($F39-$G39-CZ39+DA39)&lt;=1)*1,IF(AND(DC39,$F39=$G39,$F39&gt;=PrSettings!$M$6),(ABS(CZ39-$F39)&lt;=1)*1,IF(AND(ABS($F39-$G39-CZ39+DA39)&lt;=1,$F39+$G39&gt;=PrSettings!$M$8),(ABS(CZ39-$F39)&lt;=1)*(ABS(DA39-$G39)&lt;=1)*1,""))),"")</f>
        <v/>
      </c>
      <c r="DG39" s="458"/>
      <c r="DI39" s="447">
        <f t="shared" ca="1" si="370"/>
        <v>21</v>
      </c>
      <c r="DJ39" s="448" t="str">
        <f ca="1">GrpE!$B$9</f>
        <v>Ukraine</v>
      </c>
      <c r="DK39" s="449">
        <f t="shared" ca="1" si="371"/>
        <v>4</v>
      </c>
      <c r="DL39" s="448" t="str">
        <f ca="1">GrpE!$D$9</f>
        <v>Belgium</v>
      </c>
      <c r="DM39" s="452"/>
      <c r="DN39" s="452"/>
      <c r="DO39" s="457"/>
      <c r="DP39" s="449" t="str">
        <f t="shared" ca="1" si="372"/>
        <v/>
      </c>
      <c r="DQ39" s="449" t="str">
        <f ca="1">IF((DP39&lt;&gt;""),IF(OR($F39&lt;&gt;$G39,PrSettings!$M$4="●"),(($F39-$G39)=(DM39-DN39))*1,0),"")</f>
        <v/>
      </c>
      <c r="DR39" s="449" t="str">
        <f t="shared" ca="1" si="373"/>
        <v/>
      </c>
      <c r="DS39" s="449" t="str">
        <f ca="1">IF(DP39&lt;&gt;"",IF(ABS($F39-$G39)&gt;=PrSettings!$M$7,(ABS($F39-$G39-DM39+DN39)&lt;=1)*1,IF(AND(DP39,$F39=$G39,$F39&gt;=PrSettings!$M$6),(ABS(DM39-$F39)&lt;=1)*1,IF(AND(ABS($F39-$G39-DM39+DN39)&lt;=1,$F39+$G39&gt;=PrSettings!$M$8),(ABS(DM39-$F39)&lt;=1)*(ABS(DN39-$G39)&lt;=1)*1,""))),"")</f>
        <v/>
      </c>
      <c r="DT39" s="458"/>
      <c r="DV39" s="447">
        <f t="shared" ca="1" si="374"/>
        <v>21</v>
      </c>
      <c r="DW39" s="448" t="str">
        <f ca="1">GrpE!$B$9</f>
        <v>Ukraine</v>
      </c>
      <c r="DX39" s="449">
        <f t="shared" ca="1" si="375"/>
        <v>4</v>
      </c>
      <c r="DY39" s="448" t="str">
        <f ca="1">GrpE!$D$9</f>
        <v>Belgium</v>
      </c>
      <c r="DZ39" s="452"/>
      <c r="EA39" s="452"/>
      <c r="EB39" s="457"/>
      <c r="EC39" s="449" t="str">
        <f t="shared" ca="1" si="376"/>
        <v/>
      </c>
      <c r="ED39" s="449" t="str">
        <f ca="1">IF((EC39&lt;&gt;""),IF(OR($F39&lt;&gt;$G39,PrSettings!$M$4="●"),(($F39-$G39)=(DZ39-EA39))*1,0),"")</f>
        <v/>
      </c>
      <c r="EE39" s="449" t="str">
        <f t="shared" ca="1" si="377"/>
        <v/>
      </c>
      <c r="EF39" s="449" t="str">
        <f ca="1">IF(EC39&lt;&gt;"",IF(ABS($F39-$G39)&gt;=PrSettings!$M$7,(ABS($F39-$G39-DZ39+EA39)&lt;=1)*1,IF(AND(EC39,$F39=$G39,$F39&gt;=PrSettings!$M$6),(ABS(DZ39-$F39)&lt;=1)*1,IF(AND(ABS($F39-$G39-DZ39+EA39)&lt;=1,$F39+$G39&gt;=PrSettings!$M$8),(ABS(DZ39-$F39)&lt;=1)*(ABS(EA39-$G39)&lt;=1)*1,""))),"")</f>
        <v/>
      </c>
      <c r="EG39" s="458"/>
      <c r="EI39" s="447">
        <f t="shared" ca="1" si="378"/>
        <v>21</v>
      </c>
      <c r="EJ39" s="448" t="str">
        <f ca="1">GrpE!$B$9</f>
        <v>Ukraine</v>
      </c>
      <c r="EK39" s="449">
        <f t="shared" ca="1" si="379"/>
        <v>4</v>
      </c>
      <c r="EL39" s="448" t="str">
        <f ca="1">GrpE!$D$9</f>
        <v>Belgium</v>
      </c>
      <c r="EM39" s="452"/>
      <c r="EN39" s="452"/>
      <c r="EO39" s="457"/>
      <c r="EP39" s="449" t="str">
        <f t="shared" ca="1" si="380"/>
        <v/>
      </c>
      <c r="EQ39" s="449" t="str">
        <f ca="1">IF((EP39&lt;&gt;""),IF(OR($F39&lt;&gt;$G39,PrSettings!$M$4="●"),(($F39-$G39)=(EM39-EN39))*1,0),"")</f>
        <v/>
      </c>
      <c r="ER39" s="449" t="str">
        <f t="shared" ca="1" si="381"/>
        <v/>
      </c>
      <c r="ES39" s="449" t="str">
        <f ca="1">IF(EP39&lt;&gt;"",IF(ABS($F39-$G39)&gt;=PrSettings!$M$7,(ABS($F39-$G39-EM39+EN39)&lt;=1)*1,IF(AND(EP39,$F39=$G39,$F39&gt;=PrSettings!$M$6),(ABS(EM39-$F39)&lt;=1)*1,IF(AND(ABS($F39-$G39-EM39+EN39)&lt;=1,$F39+$G39&gt;=PrSettings!$M$8),(ABS(EM39-$F39)&lt;=1)*(ABS(EN39-$G39)&lt;=1)*1,""))),"")</f>
        <v/>
      </c>
      <c r="ET39" s="458"/>
      <c r="EV39" s="447">
        <f t="shared" ca="1" si="382"/>
        <v>21</v>
      </c>
      <c r="EW39" s="448" t="str">
        <f ca="1">GrpE!$B$9</f>
        <v>Ukraine</v>
      </c>
      <c r="EX39" s="449">
        <f t="shared" ca="1" si="383"/>
        <v>4</v>
      </c>
      <c r="EY39" s="448" t="str">
        <f ca="1">GrpE!$D$9</f>
        <v>Belgium</v>
      </c>
      <c r="EZ39" s="452"/>
      <c r="FA39" s="452"/>
      <c r="FB39" s="457"/>
      <c r="FC39" s="449" t="str">
        <f t="shared" ca="1" si="384"/>
        <v/>
      </c>
      <c r="FD39" s="449" t="str">
        <f ca="1">IF((FC39&lt;&gt;""),IF(OR($F39&lt;&gt;$G39,PrSettings!$M$4="●"),(($F39-$G39)=(EZ39-FA39))*1,0),"")</f>
        <v/>
      </c>
      <c r="FE39" s="449" t="str">
        <f t="shared" ca="1" si="385"/>
        <v/>
      </c>
      <c r="FF39" s="449" t="str">
        <f ca="1">IF(FC39&lt;&gt;"",IF(ABS($F39-$G39)&gt;=PrSettings!$M$7,(ABS($F39-$G39-EZ39+FA39)&lt;=1)*1,IF(AND(FC39,$F39=$G39,$F39&gt;=PrSettings!$M$6),(ABS(EZ39-$F39)&lt;=1)*1,IF(AND(ABS($F39-$G39-EZ39+FA39)&lt;=1,$F39+$G39&gt;=PrSettings!$M$8),(ABS(EZ39-$F39)&lt;=1)*(ABS(FA39-$G39)&lt;=1)*1,""))),"")</f>
        <v/>
      </c>
      <c r="FG39" s="458"/>
      <c r="FI39" s="447">
        <f t="shared" ca="1" si="386"/>
        <v>21</v>
      </c>
      <c r="FJ39" s="448" t="str">
        <f ca="1">GrpE!$B$9</f>
        <v>Ukraine</v>
      </c>
      <c r="FK39" s="449">
        <f t="shared" ca="1" si="387"/>
        <v>4</v>
      </c>
      <c r="FL39" s="448" t="str">
        <f ca="1">GrpE!$D$9</f>
        <v>Belgium</v>
      </c>
      <c r="FM39" s="452"/>
      <c r="FN39" s="452"/>
      <c r="FO39" s="457"/>
      <c r="FP39" s="449" t="str">
        <f t="shared" ca="1" si="388"/>
        <v/>
      </c>
      <c r="FQ39" s="449" t="str">
        <f ca="1">IF((FP39&lt;&gt;""),IF(OR($F39&lt;&gt;$G39,PrSettings!$M$4="●"),(($F39-$G39)=(FM39-FN39))*1,0),"")</f>
        <v/>
      </c>
      <c r="FR39" s="449" t="str">
        <f t="shared" ca="1" si="389"/>
        <v/>
      </c>
      <c r="FS39" s="449" t="str">
        <f ca="1">IF(FP39&lt;&gt;"",IF(ABS($F39-$G39)&gt;=PrSettings!$M$7,(ABS($F39-$G39-FM39+FN39)&lt;=1)*1,IF(AND(FP39,$F39=$G39,$F39&gt;=PrSettings!$M$6),(ABS(FM39-$F39)&lt;=1)*1,IF(AND(ABS($F39-$G39-FM39+FN39)&lt;=1,$F39+$G39&gt;=PrSettings!$M$8),(ABS(FM39-$F39)&lt;=1)*(ABS(FN39-$G39)&lt;=1)*1,""))),"")</f>
        <v/>
      </c>
      <c r="FT39" s="458"/>
      <c r="FV39" s="447">
        <f t="shared" ca="1" si="390"/>
        <v>21</v>
      </c>
      <c r="FW39" s="448" t="str">
        <f ca="1">GrpE!$B$9</f>
        <v>Ukraine</v>
      </c>
      <c r="FX39" s="449">
        <f t="shared" ca="1" si="391"/>
        <v>4</v>
      </c>
      <c r="FY39" s="448" t="str">
        <f ca="1">GrpE!$D$9</f>
        <v>Belgium</v>
      </c>
      <c r="FZ39" s="452"/>
      <c r="GA39" s="452"/>
      <c r="GB39" s="457"/>
      <c r="GC39" s="449" t="str">
        <f t="shared" ca="1" si="392"/>
        <v/>
      </c>
      <c r="GD39" s="449" t="str">
        <f ca="1">IF((GC39&lt;&gt;""),IF(OR($F39&lt;&gt;$G39,PrSettings!$M$4="●"),(($F39-$G39)=(FZ39-GA39))*1,0),"")</f>
        <v/>
      </c>
      <c r="GE39" s="449" t="str">
        <f t="shared" ca="1" si="393"/>
        <v/>
      </c>
      <c r="GF39" s="449" t="str">
        <f ca="1">IF(GC39&lt;&gt;"",IF(ABS($F39-$G39)&gt;=PrSettings!$M$7,(ABS($F39-$G39-FZ39+GA39)&lt;=1)*1,IF(AND(GC39,$F39=$G39,$F39&gt;=PrSettings!$M$6),(ABS(FZ39-$F39)&lt;=1)*1,IF(AND(ABS($F39-$G39-FZ39+GA39)&lt;=1,$F39+$G39&gt;=PrSettings!$M$8),(ABS(FZ39-$F39)&lt;=1)*(ABS(GA39-$G39)&lt;=1)*1,""))),"")</f>
        <v/>
      </c>
      <c r="GG39" s="458"/>
      <c r="GI39" s="447">
        <f t="shared" ca="1" si="394"/>
        <v>21</v>
      </c>
      <c r="GJ39" s="448" t="str">
        <f ca="1">GrpE!$B$9</f>
        <v>Ukraine</v>
      </c>
      <c r="GK39" s="449">
        <f t="shared" ca="1" si="395"/>
        <v>4</v>
      </c>
      <c r="GL39" s="448" t="str">
        <f ca="1">GrpE!$D$9</f>
        <v>Belgium</v>
      </c>
      <c r="GM39" s="452"/>
      <c r="GN39" s="452"/>
      <c r="GO39" s="457"/>
      <c r="GP39" s="449" t="str">
        <f t="shared" ca="1" si="396"/>
        <v/>
      </c>
      <c r="GQ39" s="449" t="str">
        <f ca="1">IF((GP39&lt;&gt;""),IF(OR($F39&lt;&gt;$G39,PrSettings!$M$4="●"),(($F39-$G39)=(GM39-GN39))*1,0),"")</f>
        <v/>
      </c>
      <c r="GR39" s="449" t="str">
        <f t="shared" ca="1" si="397"/>
        <v/>
      </c>
      <c r="GS39" s="449" t="str">
        <f ca="1">IF(GP39&lt;&gt;"",IF(ABS($F39-$G39)&gt;=PrSettings!$M$7,(ABS($F39-$G39-GM39+GN39)&lt;=1)*1,IF(AND(GP39,$F39=$G39,$F39&gt;=PrSettings!$M$6),(ABS(GM39-$F39)&lt;=1)*1,IF(AND(ABS($F39-$G39-GM39+GN39)&lt;=1,$F39+$G39&gt;=PrSettings!$M$8),(ABS(GM39-$F39)&lt;=1)*(ABS(GN39-$G39)&lt;=1)*1,""))),"")</f>
        <v/>
      </c>
      <c r="GT39" s="458"/>
      <c r="GV39" s="447">
        <f t="shared" ca="1" si="398"/>
        <v>21</v>
      </c>
      <c r="GW39" s="448" t="str">
        <f ca="1">GrpE!$B$9</f>
        <v>Ukraine</v>
      </c>
      <c r="GX39" s="449">
        <f t="shared" ca="1" si="399"/>
        <v>4</v>
      </c>
      <c r="GY39" s="448" t="str">
        <f ca="1">GrpE!$D$9</f>
        <v>Belgium</v>
      </c>
      <c r="GZ39" s="452"/>
      <c r="HA39" s="452"/>
      <c r="HB39" s="457"/>
      <c r="HC39" s="449" t="str">
        <f t="shared" ca="1" si="400"/>
        <v/>
      </c>
      <c r="HD39" s="449" t="str">
        <f ca="1">IF((HC39&lt;&gt;""),IF(OR($F39&lt;&gt;$G39,PrSettings!$M$4="●"),(($F39-$G39)=(GZ39-HA39))*1,0),"")</f>
        <v/>
      </c>
      <c r="HE39" s="449" t="str">
        <f t="shared" ca="1" si="401"/>
        <v/>
      </c>
      <c r="HF39" s="449" t="str">
        <f ca="1">IF(HC39&lt;&gt;"",IF(ABS($F39-$G39)&gt;=PrSettings!$M$7,(ABS($F39-$G39-GZ39+HA39)&lt;=1)*1,IF(AND(HC39,$F39=$G39,$F39&gt;=PrSettings!$M$6),(ABS(GZ39-$F39)&lt;=1)*1,IF(AND(ABS($F39-$G39-GZ39+HA39)&lt;=1,$F39+$G39&gt;=PrSettings!$M$8),(ABS(GZ39-$F39)&lt;=1)*(ABS(HA39-$G39)&lt;=1)*1,""))),"")</f>
        <v/>
      </c>
      <c r="HG39" s="458"/>
      <c r="HI39" s="447">
        <f t="shared" ca="1" si="402"/>
        <v>21</v>
      </c>
      <c r="HJ39" s="448" t="str">
        <f ca="1">GrpE!$B$9</f>
        <v>Ukraine</v>
      </c>
      <c r="HK39" s="449">
        <f t="shared" ca="1" si="403"/>
        <v>4</v>
      </c>
      <c r="HL39" s="448" t="str">
        <f ca="1">GrpE!$D$9</f>
        <v>Belgium</v>
      </c>
      <c r="HM39" s="452"/>
      <c r="HN39" s="452"/>
      <c r="HO39" s="457"/>
      <c r="HP39" s="449" t="str">
        <f t="shared" ca="1" si="404"/>
        <v/>
      </c>
      <c r="HQ39" s="449" t="str">
        <f ca="1">IF((HP39&lt;&gt;""),IF(OR($F39&lt;&gt;$G39,PrSettings!$M$4="●"),(($F39-$G39)=(HM39-HN39))*1,0),"")</f>
        <v/>
      </c>
      <c r="HR39" s="449" t="str">
        <f t="shared" ca="1" si="405"/>
        <v/>
      </c>
      <c r="HS39" s="449" t="str">
        <f ca="1">IF(HP39&lt;&gt;"",IF(ABS($F39-$G39)&gt;=PrSettings!$M$7,(ABS($F39-$G39-HM39+HN39)&lt;=1)*1,IF(AND(HP39,$F39=$G39,$F39&gt;=PrSettings!$M$6),(ABS(HM39-$F39)&lt;=1)*1,IF(AND(ABS($F39-$G39-HM39+HN39)&lt;=1,$F39+$G39&gt;=PrSettings!$M$8),(ABS(HM39-$F39)&lt;=1)*(ABS(HN39-$G39)&lt;=1)*1,""))),"")</f>
        <v/>
      </c>
      <c r="HT39" s="458"/>
      <c r="HV39" s="447">
        <f t="shared" ca="1" si="406"/>
        <v>21</v>
      </c>
      <c r="HW39" s="448" t="str">
        <f ca="1">GrpE!$B$9</f>
        <v>Ukraine</v>
      </c>
      <c r="HX39" s="449">
        <f t="shared" ca="1" si="407"/>
        <v>4</v>
      </c>
      <c r="HY39" s="448" t="str">
        <f ca="1">GrpE!$D$9</f>
        <v>Belgium</v>
      </c>
      <c r="HZ39" s="452"/>
      <c r="IA39" s="452"/>
      <c r="IB39" s="457"/>
      <c r="IC39" s="449" t="str">
        <f t="shared" ca="1" si="408"/>
        <v/>
      </c>
      <c r="ID39" s="449" t="str">
        <f ca="1">IF((IC39&lt;&gt;""),IF(OR($F39&lt;&gt;$G39,PrSettings!$M$4="●"),(($F39-$G39)=(HZ39-IA39))*1,0),"")</f>
        <v/>
      </c>
      <c r="IE39" s="449" t="str">
        <f t="shared" ca="1" si="409"/>
        <v/>
      </c>
      <c r="IF39" s="449" t="str">
        <f ca="1">IF(IC39&lt;&gt;"",IF(ABS($F39-$G39)&gt;=PrSettings!$M$7,(ABS($F39-$G39-HZ39+IA39)&lt;=1)*1,IF(AND(IC39,$F39=$G39,$F39&gt;=PrSettings!$M$6),(ABS(HZ39-$F39)&lt;=1)*1,IF(AND(ABS($F39-$G39-HZ39+IA39)&lt;=1,$F39+$G39&gt;=PrSettings!$M$8),(ABS(HZ39-$F39)&lt;=1)*(ABS(IA39-$G39)&lt;=1)*1,""))),"")</f>
        <v/>
      </c>
      <c r="IG39" s="458"/>
      <c r="II39" s="447">
        <f t="shared" ca="1" si="410"/>
        <v>21</v>
      </c>
      <c r="IJ39" s="448" t="str">
        <f ca="1">GrpE!$B$9</f>
        <v>Ukraine</v>
      </c>
      <c r="IK39" s="449">
        <f t="shared" ca="1" si="411"/>
        <v>4</v>
      </c>
      <c r="IL39" s="448" t="str">
        <f ca="1">GrpE!$D$9</f>
        <v>Belgium</v>
      </c>
      <c r="IM39" s="452"/>
      <c r="IN39" s="452"/>
      <c r="IO39" s="457"/>
      <c r="IP39" s="449" t="str">
        <f t="shared" ca="1" si="412"/>
        <v/>
      </c>
      <c r="IQ39" s="449" t="str">
        <f ca="1">IF((IP39&lt;&gt;""),IF(OR($F39&lt;&gt;$G39,PrSettings!$M$4="●"),(($F39-$G39)=(IM39-IN39))*1,0),"")</f>
        <v/>
      </c>
      <c r="IR39" s="449" t="str">
        <f t="shared" ca="1" si="413"/>
        <v/>
      </c>
      <c r="IS39" s="449" t="str">
        <f ca="1">IF(IP39&lt;&gt;"",IF(ABS($F39-$G39)&gt;=PrSettings!$M$7,(ABS($F39-$G39-IM39+IN39)&lt;=1)*1,IF(AND(IP39,$F39=$G39,$F39&gt;=PrSettings!$M$6),(ABS(IM39-$F39)&lt;=1)*1,IF(AND(ABS($F39-$G39-IM39+IN39)&lt;=1,$F39+$G39&gt;=PrSettings!$M$8),(ABS(IM39-$F39)&lt;=1)*(ABS(IN39-$G39)&lt;=1)*1,""))),"")</f>
        <v/>
      </c>
      <c r="IT39" s="458"/>
      <c r="IV39" s="447">
        <f t="shared" ca="1" si="414"/>
        <v>21</v>
      </c>
      <c r="IW39" s="448" t="str">
        <f ca="1">GrpE!$B$9</f>
        <v>Ukraine</v>
      </c>
      <c r="IX39" s="449">
        <f t="shared" ca="1" si="415"/>
        <v>4</v>
      </c>
      <c r="IY39" s="448" t="str">
        <f ca="1">GrpE!$D$9</f>
        <v>Belgium</v>
      </c>
      <c r="IZ39" s="452"/>
      <c r="JA39" s="452"/>
      <c r="JB39" s="457"/>
      <c r="JC39" s="449" t="str">
        <f t="shared" ca="1" si="416"/>
        <v/>
      </c>
      <c r="JD39" s="449" t="str">
        <f ca="1">IF((JC39&lt;&gt;""),IF(OR($F39&lt;&gt;$G39,PrSettings!$M$4="●"),(($F39-$G39)=(IZ39-JA39))*1,0),"")</f>
        <v/>
      </c>
      <c r="JE39" s="449" t="str">
        <f t="shared" ca="1" si="417"/>
        <v/>
      </c>
      <c r="JF39" s="449" t="str">
        <f ca="1">IF(JC39&lt;&gt;"",IF(ABS($F39-$G39)&gt;=PrSettings!$M$7,(ABS($F39-$G39-IZ39+JA39)&lt;=1)*1,IF(AND(JC39,$F39=$G39,$F39&gt;=PrSettings!$M$6),(ABS(IZ39-$F39)&lt;=1)*1,IF(AND(ABS($F39-$G39-IZ39+JA39)&lt;=1,$F39+$G39&gt;=PrSettings!$M$8),(ABS(IZ39-$F39)&lt;=1)*(ABS(JA39-$G39)&lt;=1)*1,""))),"")</f>
        <v/>
      </c>
      <c r="JG39" s="458"/>
      <c r="JI39" s="447">
        <f t="shared" ca="1" si="418"/>
        <v>21</v>
      </c>
      <c r="JJ39" s="448" t="str">
        <f ca="1">GrpE!$B$9</f>
        <v>Ukraine</v>
      </c>
      <c r="JK39" s="449">
        <f t="shared" ca="1" si="419"/>
        <v>4</v>
      </c>
      <c r="JL39" s="448" t="str">
        <f ca="1">GrpE!$D$9</f>
        <v>Belgium</v>
      </c>
      <c r="JM39" s="452"/>
      <c r="JN39" s="452"/>
      <c r="JO39" s="457"/>
      <c r="JP39" s="449" t="str">
        <f t="shared" ca="1" si="420"/>
        <v/>
      </c>
      <c r="JQ39" s="449" t="str">
        <f ca="1">IF((JP39&lt;&gt;""),IF(OR($F39&lt;&gt;$G39,PrSettings!$M$4="●"),(($F39-$G39)=(JM39-JN39))*1,0),"")</f>
        <v/>
      </c>
      <c r="JR39" s="449" t="str">
        <f t="shared" ca="1" si="421"/>
        <v/>
      </c>
      <c r="JS39" s="449" t="str">
        <f ca="1">IF(JP39&lt;&gt;"",IF(ABS($F39-$G39)&gt;=PrSettings!$M$7,(ABS($F39-$G39-JM39+JN39)&lt;=1)*1,IF(AND(JP39,$F39=$G39,$F39&gt;=PrSettings!$M$6),(ABS(JM39-$F39)&lt;=1)*1,IF(AND(ABS($F39-$G39-JM39+JN39)&lt;=1,$F39+$G39&gt;=PrSettings!$M$8),(ABS(JM39-$F39)&lt;=1)*(ABS(JN39-$G39)&lt;=1)*1,""))),"")</f>
        <v/>
      </c>
      <c r="JT39" s="458"/>
      <c r="JV39" s="447">
        <f t="shared" ca="1" si="422"/>
        <v>21</v>
      </c>
      <c r="JW39" s="448" t="str">
        <f ca="1">GrpE!$B$9</f>
        <v>Ukraine</v>
      </c>
      <c r="JX39" s="449">
        <f t="shared" ca="1" si="423"/>
        <v>4</v>
      </c>
      <c r="JY39" s="448" t="str">
        <f ca="1">GrpE!$D$9</f>
        <v>Belgium</v>
      </c>
      <c r="JZ39" s="452"/>
      <c r="KA39" s="452"/>
      <c r="KB39" s="457"/>
      <c r="KC39" s="449" t="str">
        <f t="shared" ca="1" si="424"/>
        <v/>
      </c>
      <c r="KD39" s="449" t="str">
        <f ca="1">IF((KC39&lt;&gt;""),IF(OR($F39&lt;&gt;$G39,PrSettings!$M$4="●"),(($F39-$G39)=(JZ39-KA39))*1,0),"")</f>
        <v/>
      </c>
      <c r="KE39" s="449" t="str">
        <f t="shared" ca="1" si="425"/>
        <v/>
      </c>
      <c r="KF39" s="449" t="str">
        <f ca="1">IF(KC39&lt;&gt;"",IF(ABS($F39-$G39)&gt;=PrSettings!$M$7,(ABS($F39-$G39-JZ39+KA39)&lt;=1)*1,IF(AND(KC39,$F39=$G39,$F39&gt;=PrSettings!$M$6),(ABS(JZ39-$F39)&lt;=1)*1,IF(AND(ABS($F39-$G39-JZ39+KA39)&lt;=1,$F39+$G39&gt;=PrSettings!$M$8),(ABS(JZ39-$F39)&lt;=1)*(ABS(KA39-$G39)&lt;=1)*1,""))),"")</f>
        <v/>
      </c>
      <c r="KG39" s="458"/>
      <c r="KI39" s="447">
        <f t="shared" ca="1" si="426"/>
        <v>21</v>
      </c>
      <c r="KJ39" s="448" t="str">
        <f ca="1">GrpE!$B$9</f>
        <v>Ukraine</v>
      </c>
      <c r="KK39" s="449">
        <f t="shared" ca="1" si="427"/>
        <v>4</v>
      </c>
      <c r="KL39" s="448" t="str">
        <f ca="1">GrpE!$D$9</f>
        <v>Belgium</v>
      </c>
      <c r="KM39" s="452"/>
      <c r="KN39" s="452"/>
      <c r="KO39" s="457"/>
      <c r="KP39" s="449" t="str">
        <f t="shared" ca="1" si="428"/>
        <v/>
      </c>
      <c r="KQ39" s="449" t="str">
        <f ca="1">IF((KP39&lt;&gt;""),IF(OR($F39&lt;&gt;$G39,PrSettings!$M$4="●"),(($F39-$G39)=(KM39-KN39))*1,0),"")</f>
        <v/>
      </c>
      <c r="KR39" s="449" t="str">
        <f t="shared" ca="1" si="429"/>
        <v/>
      </c>
      <c r="KS39" s="449" t="str">
        <f ca="1">IF(KP39&lt;&gt;"",IF(ABS($F39-$G39)&gt;=PrSettings!$M$7,(ABS($F39-$G39-KM39+KN39)&lt;=1)*1,IF(AND(KP39,$F39=$G39,$F39&gt;=PrSettings!$M$6),(ABS(KM39-$F39)&lt;=1)*1,IF(AND(ABS($F39-$G39-KM39+KN39)&lt;=1,$F39+$G39&gt;=PrSettings!$M$8),(ABS(KM39-$F39)&lt;=1)*(ABS(KN39-$G39)&lt;=1)*1,""))),"")</f>
        <v/>
      </c>
      <c r="KT39" s="458"/>
      <c r="KV39" s="447">
        <f t="shared" ca="1" si="430"/>
        <v>21</v>
      </c>
      <c r="KW39" s="448" t="str">
        <f ca="1">GrpE!$B$9</f>
        <v>Ukraine</v>
      </c>
      <c r="KX39" s="449">
        <f t="shared" ca="1" si="431"/>
        <v>4</v>
      </c>
      <c r="KY39" s="448" t="str">
        <f ca="1">GrpE!$D$9</f>
        <v>Belgium</v>
      </c>
      <c r="KZ39" s="452"/>
      <c r="LA39" s="452"/>
      <c r="LB39" s="457"/>
      <c r="LC39" s="449" t="str">
        <f t="shared" ca="1" si="432"/>
        <v/>
      </c>
      <c r="LD39" s="449" t="str">
        <f ca="1">IF((LC39&lt;&gt;""),IF(OR($F39&lt;&gt;$G39,PrSettings!$M$4="●"),(($F39-$G39)=(KZ39-LA39))*1,0),"")</f>
        <v/>
      </c>
      <c r="LE39" s="449" t="str">
        <f t="shared" ca="1" si="433"/>
        <v/>
      </c>
      <c r="LF39" s="449" t="str">
        <f ca="1">IF(LC39&lt;&gt;"",IF(ABS($F39-$G39)&gt;=PrSettings!$M$7,(ABS($F39-$G39-KZ39+LA39)&lt;=1)*1,IF(AND(LC39,$F39=$G39,$F39&gt;=PrSettings!$M$6),(ABS(KZ39-$F39)&lt;=1)*1,IF(AND(ABS($F39-$G39-KZ39+LA39)&lt;=1,$F39+$G39&gt;=PrSettings!$M$8),(ABS(KZ39-$F39)&lt;=1)*(ABS(LA39-$G39)&lt;=1)*1,""))),"")</f>
        <v/>
      </c>
      <c r="LG39" s="458"/>
      <c r="LI39" s="447">
        <f t="shared" ca="1" si="434"/>
        <v>21</v>
      </c>
      <c r="LJ39" s="448" t="str">
        <f ca="1">GrpE!$B$9</f>
        <v>Ukraine</v>
      </c>
      <c r="LK39" s="449">
        <f t="shared" ca="1" si="435"/>
        <v>4</v>
      </c>
      <c r="LL39" s="448" t="str">
        <f ca="1">GrpE!$D$9</f>
        <v>Belgium</v>
      </c>
      <c r="LM39" s="452"/>
      <c r="LN39" s="452"/>
      <c r="LO39" s="457"/>
      <c r="LP39" s="449" t="str">
        <f t="shared" ca="1" si="436"/>
        <v/>
      </c>
      <c r="LQ39" s="449" t="str">
        <f ca="1">IF((LP39&lt;&gt;""),IF(OR($F39&lt;&gt;$G39,PrSettings!$M$4="●"),(($F39-$G39)=(LM39-LN39))*1,0),"")</f>
        <v/>
      </c>
      <c r="LR39" s="449" t="str">
        <f t="shared" ca="1" si="437"/>
        <v/>
      </c>
      <c r="LS39" s="449" t="str">
        <f ca="1">IF(LP39&lt;&gt;"",IF(ABS($F39-$G39)&gt;=PrSettings!$M$7,(ABS($F39-$G39-LM39+LN39)&lt;=1)*1,IF(AND(LP39,$F39=$G39,$F39&gt;=PrSettings!$M$6),(ABS(LM39-$F39)&lt;=1)*1,IF(AND(ABS($F39-$G39-LM39+LN39)&lt;=1,$F39+$G39&gt;=PrSettings!$M$8),(ABS(LM39-$F39)&lt;=1)*(ABS(LN39-$G39)&lt;=1)*1,""))),"")</f>
        <v/>
      </c>
      <c r="LT39" s="458"/>
      <c r="LV39" s="447">
        <f t="shared" ca="1" si="438"/>
        <v>21</v>
      </c>
      <c r="LW39" s="448" t="str">
        <f ca="1">GrpE!$B$9</f>
        <v>Ukraine</v>
      </c>
      <c r="LX39" s="449">
        <f t="shared" ca="1" si="439"/>
        <v>4</v>
      </c>
      <c r="LY39" s="448" t="str">
        <f ca="1">GrpE!$D$9</f>
        <v>Belgium</v>
      </c>
      <c r="LZ39" s="452"/>
      <c r="MA39" s="452"/>
      <c r="MB39" s="457"/>
      <c r="MC39" s="449" t="str">
        <f t="shared" ca="1" si="440"/>
        <v/>
      </c>
      <c r="MD39" s="449" t="str">
        <f ca="1">IF((MC39&lt;&gt;""),IF(OR($F39&lt;&gt;$G39,PrSettings!$M$4="●"),(($F39-$G39)=(LZ39-MA39))*1,0),"")</f>
        <v/>
      </c>
      <c r="ME39" s="449" t="str">
        <f t="shared" ca="1" si="441"/>
        <v/>
      </c>
      <c r="MF39" s="449" t="str">
        <f ca="1">IF(MC39&lt;&gt;"",IF(ABS($F39-$G39)&gt;=PrSettings!$M$7,(ABS($F39-$G39-LZ39+MA39)&lt;=1)*1,IF(AND(MC39,$F39=$G39,$F39&gt;=PrSettings!$M$6),(ABS(LZ39-$F39)&lt;=1)*1,IF(AND(ABS($F39-$G39-LZ39+MA39)&lt;=1,$F39+$G39&gt;=PrSettings!$M$8),(ABS(LZ39-$F39)&lt;=1)*(ABS(MA39-$G39)&lt;=1)*1,""))),"")</f>
        <v/>
      </c>
      <c r="MG39" s="458"/>
    </row>
    <row r="40" spans="1:345" ht="24" customHeight="1" x14ac:dyDescent="0.25">
      <c r="B40" s="437" t="str">
        <f>Language!$E$95&amp;" F"</f>
        <v>Group F</v>
      </c>
      <c r="C40" s="438"/>
      <c r="D40" s="459"/>
      <c r="E40" s="440"/>
      <c r="F40" s="460"/>
      <c r="G40" s="461"/>
      <c r="I40" s="437" t="str">
        <f t="shared" si="338"/>
        <v>Group F</v>
      </c>
      <c r="J40" s="459"/>
      <c r="K40" s="459"/>
      <c r="L40" s="440"/>
      <c r="M40" s="443"/>
      <c r="N40" s="444"/>
      <c r="O40" s="441"/>
      <c r="P40" s="445"/>
      <c r="Q40" s="445"/>
      <c r="R40" s="440"/>
      <c r="S40" s="440"/>
      <c r="T40" s="446"/>
      <c r="V40" s="437" t="str">
        <f t="shared" si="342"/>
        <v>Group F</v>
      </c>
      <c r="W40" s="459"/>
      <c r="X40" s="459"/>
      <c r="Y40" s="440"/>
      <c r="Z40" s="443"/>
      <c r="AA40" s="444"/>
      <c r="AB40" s="441"/>
      <c r="AC40" s="445"/>
      <c r="AD40" s="445"/>
      <c r="AE40" s="440"/>
      <c r="AF40" s="440"/>
      <c r="AG40" s="446"/>
      <c r="AI40" s="437" t="str">
        <f t="shared" si="346"/>
        <v>Group F</v>
      </c>
      <c r="AJ40" s="459"/>
      <c r="AK40" s="459"/>
      <c r="AL40" s="440"/>
      <c r="AM40" s="443"/>
      <c r="AN40" s="444"/>
      <c r="AO40" s="441"/>
      <c r="AP40" s="445"/>
      <c r="AQ40" s="445"/>
      <c r="AR40" s="440"/>
      <c r="AS40" s="440"/>
      <c r="AT40" s="446"/>
      <c r="AV40" s="437" t="str">
        <f t="shared" si="350"/>
        <v>Group F</v>
      </c>
      <c r="AW40" s="459"/>
      <c r="AX40" s="459"/>
      <c r="AY40" s="440"/>
      <c r="AZ40" s="443"/>
      <c r="BA40" s="444"/>
      <c r="BB40" s="441"/>
      <c r="BC40" s="445"/>
      <c r="BD40" s="445"/>
      <c r="BE40" s="440"/>
      <c r="BF40" s="440"/>
      <c r="BG40" s="446"/>
      <c r="BI40" s="437" t="str">
        <f t="shared" si="354"/>
        <v>Group F</v>
      </c>
      <c r="BJ40" s="459"/>
      <c r="BK40" s="459"/>
      <c r="BL40" s="440"/>
      <c r="BM40" s="443"/>
      <c r="BN40" s="444"/>
      <c r="BO40" s="441"/>
      <c r="BP40" s="445"/>
      <c r="BQ40" s="445"/>
      <c r="BR40" s="440"/>
      <c r="BS40" s="440"/>
      <c r="BT40" s="446"/>
      <c r="BV40" s="437" t="str">
        <f t="shared" si="358"/>
        <v>Group F</v>
      </c>
      <c r="BW40" s="459"/>
      <c r="BX40" s="459"/>
      <c r="BY40" s="440"/>
      <c r="BZ40" s="443"/>
      <c r="CA40" s="444"/>
      <c r="CB40" s="441"/>
      <c r="CC40" s="445"/>
      <c r="CD40" s="445"/>
      <c r="CE40" s="440"/>
      <c r="CF40" s="440"/>
      <c r="CG40" s="446"/>
      <c r="CI40" s="437" t="str">
        <f t="shared" si="362"/>
        <v>Group F</v>
      </c>
      <c r="CJ40" s="459"/>
      <c r="CK40" s="459"/>
      <c r="CL40" s="440"/>
      <c r="CM40" s="443"/>
      <c r="CN40" s="444"/>
      <c r="CO40" s="441"/>
      <c r="CP40" s="445"/>
      <c r="CQ40" s="445"/>
      <c r="CR40" s="440"/>
      <c r="CS40" s="440"/>
      <c r="CT40" s="446"/>
      <c r="CV40" s="437" t="str">
        <f t="shared" si="366"/>
        <v>Group F</v>
      </c>
      <c r="CW40" s="459"/>
      <c r="CX40" s="459"/>
      <c r="CY40" s="440"/>
      <c r="CZ40" s="443"/>
      <c r="DA40" s="444"/>
      <c r="DB40" s="441"/>
      <c r="DC40" s="445"/>
      <c r="DD40" s="445"/>
      <c r="DE40" s="440"/>
      <c r="DF40" s="440"/>
      <c r="DG40" s="446"/>
      <c r="DI40" s="437" t="str">
        <f t="shared" si="370"/>
        <v>Group F</v>
      </c>
      <c r="DJ40" s="459"/>
      <c r="DK40" s="459"/>
      <c r="DL40" s="440"/>
      <c r="DM40" s="443"/>
      <c r="DN40" s="444"/>
      <c r="DO40" s="441"/>
      <c r="DP40" s="445"/>
      <c r="DQ40" s="445"/>
      <c r="DR40" s="440"/>
      <c r="DS40" s="440"/>
      <c r="DT40" s="446"/>
      <c r="DV40" s="437" t="str">
        <f t="shared" si="374"/>
        <v>Group F</v>
      </c>
      <c r="DW40" s="459"/>
      <c r="DX40" s="459"/>
      <c r="DY40" s="440"/>
      <c r="DZ40" s="443"/>
      <c r="EA40" s="444"/>
      <c r="EB40" s="441"/>
      <c r="EC40" s="445"/>
      <c r="ED40" s="445"/>
      <c r="EE40" s="440"/>
      <c r="EF40" s="440"/>
      <c r="EG40" s="446"/>
      <c r="EI40" s="437" t="str">
        <f t="shared" si="378"/>
        <v>Group F</v>
      </c>
      <c r="EJ40" s="459"/>
      <c r="EK40" s="459"/>
      <c r="EL40" s="440"/>
      <c r="EM40" s="443"/>
      <c r="EN40" s="444"/>
      <c r="EO40" s="441"/>
      <c r="EP40" s="445"/>
      <c r="EQ40" s="445"/>
      <c r="ER40" s="440"/>
      <c r="ES40" s="440"/>
      <c r="ET40" s="446"/>
      <c r="EV40" s="437" t="str">
        <f t="shared" si="382"/>
        <v>Group F</v>
      </c>
      <c r="EW40" s="459"/>
      <c r="EX40" s="459"/>
      <c r="EY40" s="440"/>
      <c r="EZ40" s="443"/>
      <c r="FA40" s="444"/>
      <c r="FB40" s="441"/>
      <c r="FC40" s="445"/>
      <c r="FD40" s="445"/>
      <c r="FE40" s="440"/>
      <c r="FF40" s="440"/>
      <c r="FG40" s="446"/>
      <c r="FI40" s="437" t="str">
        <f t="shared" si="386"/>
        <v>Group F</v>
      </c>
      <c r="FJ40" s="459"/>
      <c r="FK40" s="459"/>
      <c r="FL40" s="440"/>
      <c r="FM40" s="443"/>
      <c r="FN40" s="444"/>
      <c r="FO40" s="441"/>
      <c r="FP40" s="445"/>
      <c r="FQ40" s="445"/>
      <c r="FR40" s="440"/>
      <c r="FS40" s="440"/>
      <c r="FT40" s="446"/>
      <c r="FV40" s="437" t="str">
        <f t="shared" si="390"/>
        <v>Group F</v>
      </c>
      <c r="FW40" s="459"/>
      <c r="FX40" s="459"/>
      <c r="FY40" s="440"/>
      <c r="FZ40" s="443"/>
      <c r="GA40" s="444"/>
      <c r="GB40" s="441"/>
      <c r="GC40" s="445"/>
      <c r="GD40" s="445"/>
      <c r="GE40" s="440"/>
      <c r="GF40" s="440"/>
      <c r="GG40" s="446"/>
      <c r="GI40" s="437" t="str">
        <f t="shared" si="394"/>
        <v>Group F</v>
      </c>
      <c r="GJ40" s="459"/>
      <c r="GK40" s="459"/>
      <c r="GL40" s="440"/>
      <c r="GM40" s="443"/>
      <c r="GN40" s="444"/>
      <c r="GO40" s="441"/>
      <c r="GP40" s="445"/>
      <c r="GQ40" s="445"/>
      <c r="GR40" s="440"/>
      <c r="GS40" s="440"/>
      <c r="GT40" s="446"/>
      <c r="GV40" s="437" t="str">
        <f t="shared" si="398"/>
        <v>Group F</v>
      </c>
      <c r="GW40" s="459"/>
      <c r="GX40" s="459"/>
      <c r="GY40" s="440"/>
      <c r="GZ40" s="443"/>
      <c r="HA40" s="444"/>
      <c r="HB40" s="441"/>
      <c r="HC40" s="445"/>
      <c r="HD40" s="445"/>
      <c r="HE40" s="440"/>
      <c r="HF40" s="440"/>
      <c r="HG40" s="446"/>
      <c r="HI40" s="437" t="str">
        <f t="shared" si="402"/>
        <v>Group F</v>
      </c>
      <c r="HJ40" s="459"/>
      <c r="HK40" s="459"/>
      <c r="HL40" s="440"/>
      <c r="HM40" s="443"/>
      <c r="HN40" s="444"/>
      <c r="HO40" s="441"/>
      <c r="HP40" s="445"/>
      <c r="HQ40" s="445"/>
      <c r="HR40" s="440"/>
      <c r="HS40" s="440"/>
      <c r="HT40" s="446"/>
      <c r="HV40" s="437" t="str">
        <f t="shared" si="406"/>
        <v>Group F</v>
      </c>
      <c r="HW40" s="459"/>
      <c r="HX40" s="459"/>
      <c r="HY40" s="440"/>
      <c r="HZ40" s="443"/>
      <c r="IA40" s="444"/>
      <c r="IB40" s="441"/>
      <c r="IC40" s="445"/>
      <c r="ID40" s="445"/>
      <c r="IE40" s="440"/>
      <c r="IF40" s="440"/>
      <c r="IG40" s="446"/>
      <c r="II40" s="437" t="str">
        <f t="shared" si="410"/>
        <v>Group F</v>
      </c>
      <c r="IJ40" s="459"/>
      <c r="IK40" s="459"/>
      <c r="IL40" s="440"/>
      <c r="IM40" s="443"/>
      <c r="IN40" s="444"/>
      <c r="IO40" s="441"/>
      <c r="IP40" s="445"/>
      <c r="IQ40" s="445"/>
      <c r="IR40" s="440"/>
      <c r="IS40" s="440"/>
      <c r="IT40" s="446"/>
      <c r="IV40" s="437" t="str">
        <f t="shared" si="414"/>
        <v>Group F</v>
      </c>
      <c r="IW40" s="459"/>
      <c r="IX40" s="459"/>
      <c r="IY40" s="440"/>
      <c r="IZ40" s="443"/>
      <c r="JA40" s="444"/>
      <c r="JB40" s="441"/>
      <c r="JC40" s="445"/>
      <c r="JD40" s="445"/>
      <c r="JE40" s="440"/>
      <c r="JF40" s="440"/>
      <c r="JG40" s="446"/>
      <c r="JI40" s="437" t="str">
        <f t="shared" si="418"/>
        <v>Group F</v>
      </c>
      <c r="JJ40" s="459"/>
      <c r="JK40" s="459"/>
      <c r="JL40" s="440"/>
      <c r="JM40" s="443"/>
      <c r="JN40" s="444"/>
      <c r="JO40" s="441"/>
      <c r="JP40" s="445"/>
      <c r="JQ40" s="445"/>
      <c r="JR40" s="440"/>
      <c r="JS40" s="440"/>
      <c r="JT40" s="446"/>
      <c r="JV40" s="437" t="str">
        <f t="shared" si="422"/>
        <v>Group F</v>
      </c>
      <c r="JW40" s="459"/>
      <c r="JX40" s="459"/>
      <c r="JY40" s="440"/>
      <c r="JZ40" s="443"/>
      <c r="KA40" s="444"/>
      <c r="KB40" s="441"/>
      <c r="KC40" s="445"/>
      <c r="KD40" s="445"/>
      <c r="KE40" s="440"/>
      <c r="KF40" s="440"/>
      <c r="KG40" s="446"/>
      <c r="KI40" s="437" t="str">
        <f t="shared" si="426"/>
        <v>Group F</v>
      </c>
      <c r="KJ40" s="459"/>
      <c r="KK40" s="459"/>
      <c r="KL40" s="440"/>
      <c r="KM40" s="443"/>
      <c r="KN40" s="444"/>
      <c r="KO40" s="441"/>
      <c r="KP40" s="445"/>
      <c r="KQ40" s="445"/>
      <c r="KR40" s="440"/>
      <c r="KS40" s="440"/>
      <c r="KT40" s="446"/>
      <c r="KV40" s="437" t="str">
        <f t="shared" si="430"/>
        <v>Group F</v>
      </c>
      <c r="KW40" s="459"/>
      <c r="KX40" s="459"/>
      <c r="KY40" s="440"/>
      <c r="KZ40" s="443"/>
      <c r="LA40" s="444"/>
      <c r="LB40" s="441"/>
      <c r="LC40" s="445"/>
      <c r="LD40" s="445"/>
      <c r="LE40" s="440"/>
      <c r="LF40" s="440"/>
      <c r="LG40" s="446"/>
      <c r="LI40" s="437" t="str">
        <f t="shared" si="434"/>
        <v>Group F</v>
      </c>
      <c r="LJ40" s="459"/>
      <c r="LK40" s="459"/>
      <c r="LL40" s="440"/>
      <c r="LM40" s="443"/>
      <c r="LN40" s="444"/>
      <c r="LO40" s="441"/>
      <c r="LP40" s="445"/>
      <c r="LQ40" s="445"/>
      <c r="LR40" s="440"/>
      <c r="LS40" s="440"/>
      <c r="LT40" s="446"/>
      <c r="LV40" s="437" t="str">
        <f t="shared" si="438"/>
        <v>Group F</v>
      </c>
      <c r="LW40" s="459"/>
      <c r="LX40" s="459"/>
      <c r="LY40" s="440"/>
      <c r="LZ40" s="443"/>
      <c r="MA40" s="444"/>
      <c r="MB40" s="441"/>
      <c r="MC40" s="445"/>
      <c r="MD40" s="445"/>
      <c r="ME40" s="440"/>
      <c r="MF40" s="440"/>
      <c r="MG40" s="446"/>
    </row>
    <row r="41" spans="1:345" x14ac:dyDescent="0.25">
      <c r="B41" s="447">
        <f ca="1">INDEX(Groups!$C$7:$C$35,MATCH(C41,Groups!$D$7:$D$35,0))</f>
        <v>7</v>
      </c>
      <c r="C41" s="448" t="str">
        <f ca="1">GrpF!$B$4</f>
        <v>Türkiye</v>
      </c>
      <c r="D41" s="449">
        <f ca="1">INDEX(Groups!$C$7:$C$35,MATCH(E41,Groups!$D$7:$D$35,0))</f>
        <v>34</v>
      </c>
      <c r="E41" s="448" t="str">
        <f ca="1">GrpF!$D$4</f>
        <v>Georgia</v>
      </c>
      <c r="F41" s="450" t="str">
        <f ca="1">GrpF!$E$4</f>
        <v/>
      </c>
      <c r="G41" s="451" t="str">
        <f ca="1">GrpF!$G$4</f>
        <v/>
      </c>
      <c r="I41" s="447">
        <f t="shared" ca="1" si="338"/>
        <v>7</v>
      </c>
      <c r="J41" s="448" t="str">
        <f ca="1">GrpF!$B$4</f>
        <v>Türkiye</v>
      </c>
      <c r="K41" s="449">
        <f t="shared" ref="K41:K46" ca="1" si="442">$D41</f>
        <v>34</v>
      </c>
      <c r="L41" s="448" t="str">
        <f ca="1">GrpF!$D$4</f>
        <v>Georgia</v>
      </c>
      <c r="M41" s="452"/>
      <c r="N41" s="452"/>
      <c r="O41" s="453"/>
      <c r="P41" s="449" t="str">
        <f t="shared" ref="P41:P46" ca="1" si="443">IF(($F41&lt;&gt;"")*($G41&lt;&gt;"")*(M41&lt;&gt;"")*(N41&lt;&gt;""),($F41&gt;$G41)*(M41&gt;N41)+($F41=$G41)*(M41=N41)+($F41&lt;$G41)*(M41&lt;N41),"")</f>
        <v/>
      </c>
      <c r="Q41" s="449" t="str">
        <f ca="1">IF((P41&lt;&gt;""),IF(OR($F41&lt;&gt;$G41,PrSettings!$M$4="●"),(($F41-$G41)=(M41-N41))*1,0),"")</f>
        <v/>
      </c>
      <c r="R41" s="449" t="str">
        <f t="shared" ref="R41:R46" ca="1" si="444">IF((P41&lt;&gt;""),($F41=M41)*($G41=N41),"")</f>
        <v/>
      </c>
      <c r="S41" s="449" t="str">
        <f ca="1">IF(P41&lt;&gt;"",IF(ABS($F41-$G41)&gt;=PrSettings!$M$7,(ABS($F41-$G41-M41+N41)&lt;=1)*1,IF(AND(P41,$F41=$G41,$F41&gt;=PrSettings!$M$6),(ABS(M41-$F41)&lt;=1)*1,IF(AND(ABS($F41-$G41-M41+N41)&lt;=1,$F41+$G41&gt;=PrSettings!$M$8),(ABS(M41-$F41)&lt;=1)*(ABS(N41-$G41)&lt;=1)*1,""))),"")</f>
        <v/>
      </c>
      <c r="T41" s="454"/>
      <c r="V41" s="447">
        <f t="shared" ca="1" si="342"/>
        <v>7</v>
      </c>
      <c r="W41" s="448" t="str">
        <f ca="1">GrpF!$B$4</f>
        <v>Türkiye</v>
      </c>
      <c r="X41" s="449">
        <f t="shared" ref="X41:X46" ca="1" si="445">$D41</f>
        <v>34</v>
      </c>
      <c r="Y41" s="448" t="str">
        <f ca="1">GrpF!$D$4</f>
        <v>Georgia</v>
      </c>
      <c r="Z41" s="452"/>
      <c r="AA41" s="452"/>
      <c r="AB41" s="453"/>
      <c r="AC41" s="449" t="str">
        <f t="shared" ref="AC41:AC46" ca="1" si="446">IF(($F41&lt;&gt;"")*($G41&lt;&gt;"")*(Z41&lt;&gt;"")*(AA41&lt;&gt;""),($F41&gt;$G41)*(Z41&gt;AA41)+($F41=$G41)*(Z41=AA41)+($F41&lt;$G41)*(Z41&lt;AA41),"")</f>
        <v/>
      </c>
      <c r="AD41" s="449" t="str">
        <f ca="1">IF((AC41&lt;&gt;""),IF(OR($F41&lt;&gt;$G41,PrSettings!$M$4="●"),(($F41-$G41)=(Z41-AA41))*1,0),"")</f>
        <v/>
      </c>
      <c r="AE41" s="449" t="str">
        <f t="shared" ref="AE41:AE46" ca="1" si="447">IF((AC41&lt;&gt;""),($F41=Z41)*($G41=AA41),"")</f>
        <v/>
      </c>
      <c r="AF41" s="449" t="str">
        <f ca="1">IF(AC41&lt;&gt;"",IF(ABS($F41-$G41)&gt;=PrSettings!$M$7,(ABS($F41-$G41-Z41+AA41)&lt;=1)*1,IF(AND(AC41,$F41=$G41,$F41&gt;=PrSettings!$M$6),(ABS(Z41-$F41)&lt;=1)*1,IF(AND(ABS($F41-$G41-Z41+AA41)&lt;=1,$F41+$G41&gt;=PrSettings!$M$8),(ABS(Z41-$F41)&lt;=1)*(ABS(AA41-$G41)&lt;=1)*1,""))),"")</f>
        <v/>
      </c>
      <c r="AG41" s="454"/>
      <c r="AI41" s="447">
        <f t="shared" ca="1" si="346"/>
        <v>7</v>
      </c>
      <c r="AJ41" s="448" t="str">
        <f ca="1">GrpF!$B$4</f>
        <v>Türkiye</v>
      </c>
      <c r="AK41" s="449">
        <f t="shared" ref="AK41:AK46" ca="1" si="448">$D41</f>
        <v>34</v>
      </c>
      <c r="AL41" s="448" t="str">
        <f ca="1">GrpF!$D$4</f>
        <v>Georgia</v>
      </c>
      <c r="AM41" s="452"/>
      <c r="AN41" s="452"/>
      <c r="AO41" s="453"/>
      <c r="AP41" s="449" t="str">
        <f t="shared" ref="AP41:AP46" ca="1" si="449">IF(($F41&lt;&gt;"")*($G41&lt;&gt;"")*(AM41&lt;&gt;"")*(AN41&lt;&gt;""),($F41&gt;$G41)*(AM41&gt;AN41)+($F41=$G41)*(AM41=AN41)+($F41&lt;$G41)*(AM41&lt;AN41),"")</f>
        <v/>
      </c>
      <c r="AQ41" s="449" t="str">
        <f ca="1">IF((AP41&lt;&gt;""),IF(OR($F41&lt;&gt;$G41,PrSettings!$M$4="●"),(($F41-$G41)=(AM41-AN41))*1,0),"")</f>
        <v/>
      </c>
      <c r="AR41" s="449" t="str">
        <f t="shared" ref="AR41:AR46" ca="1" si="450">IF((AP41&lt;&gt;""),($F41=AM41)*($G41=AN41),"")</f>
        <v/>
      </c>
      <c r="AS41" s="449" t="str">
        <f ca="1">IF(AP41&lt;&gt;"",IF(ABS($F41-$G41)&gt;=PrSettings!$M$7,(ABS($F41-$G41-AM41+AN41)&lt;=1)*1,IF(AND(AP41,$F41=$G41,$F41&gt;=PrSettings!$M$6),(ABS(AM41-$F41)&lt;=1)*1,IF(AND(ABS($F41-$G41-AM41+AN41)&lt;=1,$F41+$G41&gt;=PrSettings!$M$8),(ABS(AM41-$F41)&lt;=1)*(ABS(AN41-$G41)&lt;=1)*1,""))),"")</f>
        <v/>
      </c>
      <c r="AT41" s="454"/>
      <c r="AV41" s="447">
        <f t="shared" ca="1" si="350"/>
        <v>7</v>
      </c>
      <c r="AW41" s="448" t="str">
        <f ca="1">GrpF!$B$4</f>
        <v>Türkiye</v>
      </c>
      <c r="AX41" s="449">
        <f t="shared" ref="AX41:AX46" ca="1" si="451">$D41</f>
        <v>34</v>
      </c>
      <c r="AY41" s="448" t="str">
        <f ca="1">GrpF!$D$4</f>
        <v>Georgia</v>
      </c>
      <c r="AZ41" s="452"/>
      <c r="BA41" s="452"/>
      <c r="BB41" s="453"/>
      <c r="BC41" s="449" t="str">
        <f t="shared" ref="BC41:BC46" ca="1" si="452">IF(($F41&lt;&gt;"")*($G41&lt;&gt;"")*(AZ41&lt;&gt;"")*(BA41&lt;&gt;""),($F41&gt;$G41)*(AZ41&gt;BA41)+($F41=$G41)*(AZ41=BA41)+($F41&lt;$G41)*(AZ41&lt;BA41),"")</f>
        <v/>
      </c>
      <c r="BD41" s="449" t="str">
        <f ca="1">IF((BC41&lt;&gt;""),IF(OR($F41&lt;&gt;$G41,PrSettings!$M$4="●"),(($F41-$G41)=(AZ41-BA41))*1,0),"")</f>
        <v/>
      </c>
      <c r="BE41" s="449" t="str">
        <f t="shared" ref="BE41:BE46" ca="1" si="453">IF((BC41&lt;&gt;""),($F41=AZ41)*($G41=BA41),"")</f>
        <v/>
      </c>
      <c r="BF41" s="449" t="str">
        <f ca="1">IF(BC41&lt;&gt;"",IF(ABS($F41-$G41)&gt;=PrSettings!$M$7,(ABS($F41-$G41-AZ41+BA41)&lt;=1)*1,IF(AND(BC41,$F41=$G41,$F41&gt;=PrSettings!$M$6),(ABS(AZ41-$F41)&lt;=1)*1,IF(AND(ABS($F41-$G41-AZ41+BA41)&lt;=1,$F41+$G41&gt;=PrSettings!$M$8),(ABS(AZ41-$F41)&lt;=1)*(ABS(BA41-$G41)&lt;=1)*1,""))),"")</f>
        <v/>
      </c>
      <c r="BG41" s="454"/>
      <c r="BI41" s="447">
        <f t="shared" ca="1" si="354"/>
        <v>7</v>
      </c>
      <c r="BJ41" s="448" t="str">
        <f ca="1">GrpF!$B$4</f>
        <v>Türkiye</v>
      </c>
      <c r="BK41" s="449">
        <f t="shared" ref="BK41:BK46" ca="1" si="454">$D41</f>
        <v>34</v>
      </c>
      <c r="BL41" s="448" t="str">
        <f ca="1">GrpF!$D$4</f>
        <v>Georgia</v>
      </c>
      <c r="BM41" s="452"/>
      <c r="BN41" s="452"/>
      <c r="BO41" s="453"/>
      <c r="BP41" s="449" t="str">
        <f t="shared" ref="BP41:BP46" ca="1" si="455">IF(($F41&lt;&gt;"")*($G41&lt;&gt;"")*(BM41&lt;&gt;"")*(BN41&lt;&gt;""),($F41&gt;$G41)*(BM41&gt;BN41)+($F41=$G41)*(BM41=BN41)+($F41&lt;$G41)*(BM41&lt;BN41),"")</f>
        <v/>
      </c>
      <c r="BQ41" s="449" t="str">
        <f ca="1">IF((BP41&lt;&gt;""),IF(OR($F41&lt;&gt;$G41,PrSettings!$M$4="●"),(($F41-$G41)=(BM41-BN41))*1,0),"")</f>
        <v/>
      </c>
      <c r="BR41" s="449" t="str">
        <f t="shared" ref="BR41:BR46" ca="1" si="456">IF((BP41&lt;&gt;""),($F41=BM41)*($G41=BN41),"")</f>
        <v/>
      </c>
      <c r="BS41" s="449" t="str">
        <f ca="1">IF(BP41&lt;&gt;"",IF(ABS($F41-$G41)&gt;=PrSettings!$M$7,(ABS($F41-$G41-BM41+BN41)&lt;=1)*1,IF(AND(BP41,$F41=$G41,$F41&gt;=PrSettings!$M$6),(ABS(BM41-$F41)&lt;=1)*1,IF(AND(ABS($F41-$G41-BM41+BN41)&lt;=1,$F41+$G41&gt;=PrSettings!$M$8),(ABS(BM41-$F41)&lt;=1)*(ABS(BN41-$G41)&lt;=1)*1,""))),"")</f>
        <v/>
      </c>
      <c r="BT41" s="454"/>
      <c r="BV41" s="447">
        <f t="shared" ca="1" si="358"/>
        <v>7</v>
      </c>
      <c r="BW41" s="448" t="str">
        <f ca="1">GrpF!$B$4</f>
        <v>Türkiye</v>
      </c>
      <c r="BX41" s="449">
        <f t="shared" ref="BX41:BX46" ca="1" si="457">$D41</f>
        <v>34</v>
      </c>
      <c r="BY41" s="448" t="str">
        <f ca="1">GrpF!$D$4</f>
        <v>Georgia</v>
      </c>
      <c r="BZ41" s="452"/>
      <c r="CA41" s="452"/>
      <c r="CB41" s="453"/>
      <c r="CC41" s="449" t="str">
        <f t="shared" ref="CC41:CC46" ca="1" si="458">IF(($F41&lt;&gt;"")*($G41&lt;&gt;"")*(BZ41&lt;&gt;"")*(CA41&lt;&gt;""),($F41&gt;$G41)*(BZ41&gt;CA41)+($F41=$G41)*(BZ41=CA41)+($F41&lt;$G41)*(BZ41&lt;CA41),"")</f>
        <v/>
      </c>
      <c r="CD41" s="449" t="str">
        <f ca="1">IF((CC41&lt;&gt;""),IF(OR($F41&lt;&gt;$G41,PrSettings!$M$4="●"),(($F41-$G41)=(BZ41-CA41))*1,0),"")</f>
        <v/>
      </c>
      <c r="CE41" s="449" t="str">
        <f t="shared" ref="CE41:CE46" ca="1" si="459">IF((CC41&lt;&gt;""),($F41=BZ41)*($G41=CA41),"")</f>
        <v/>
      </c>
      <c r="CF41" s="449" t="str">
        <f ca="1">IF(CC41&lt;&gt;"",IF(ABS($F41-$G41)&gt;=PrSettings!$M$7,(ABS($F41-$G41-BZ41+CA41)&lt;=1)*1,IF(AND(CC41,$F41=$G41,$F41&gt;=PrSettings!$M$6),(ABS(BZ41-$F41)&lt;=1)*1,IF(AND(ABS($F41-$G41-BZ41+CA41)&lt;=1,$F41+$G41&gt;=PrSettings!$M$8),(ABS(BZ41-$F41)&lt;=1)*(ABS(CA41-$G41)&lt;=1)*1,""))),"")</f>
        <v/>
      </c>
      <c r="CG41" s="454"/>
      <c r="CI41" s="447">
        <f t="shared" ca="1" si="362"/>
        <v>7</v>
      </c>
      <c r="CJ41" s="448" t="str">
        <f ca="1">GrpF!$B$4</f>
        <v>Türkiye</v>
      </c>
      <c r="CK41" s="449">
        <f t="shared" ref="CK41:CK46" ca="1" si="460">$D41</f>
        <v>34</v>
      </c>
      <c r="CL41" s="448" t="str">
        <f ca="1">GrpF!$D$4</f>
        <v>Georgia</v>
      </c>
      <c r="CM41" s="452"/>
      <c r="CN41" s="452"/>
      <c r="CO41" s="453"/>
      <c r="CP41" s="449" t="str">
        <f t="shared" ref="CP41:CP46" ca="1" si="461">IF(($F41&lt;&gt;"")*($G41&lt;&gt;"")*(CM41&lt;&gt;"")*(CN41&lt;&gt;""),($F41&gt;$G41)*(CM41&gt;CN41)+($F41=$G41)*(CM41=CN41)+($F41&lt;$G41)*(CM41&lt;CN41),"")</f>
        <v/>
      </c>
      <c r="CQ41" s="449" t="str">
        <f ca="1">IF((CP41&lt;&gt;""),IF(OR($F41&lt;&gt;$G41,PrSettings!$M$4="●"),(($F41-$G41)=(CM41-CN41))*1,0),"")</f>
        <v/>
      </c>
      <c r="CR41" s="449" t="str">
        <f t="shared" ref="CR41:CR46" ca="1" si="462">IF((CP41&lt;&gt;""),($F41=CM41)*($G41=CN41),"")</f>
        <v/>
      </c>
      <c r="CS41" s="449" t="str">
        <f ca="1">IF(CP41&lt;&gt;"",IF(ABS($F41-$G41)&gt;=PrSettings!$M$7,(ABS($F41-$G41-CM41+CN41)&lt;=1)*1,IF(AND(CP41,$F41=$G41,$F41&gt;=PrSettings!$M$6),(ABS(CM41-$F41)&lt;=1)*1,IF(AND(ABS($F41-$G41-CM41+CN41)&lt;=1,$F41+$G41&gt;=PrSettings!$M$8),(ABS(CM41-$F41)&lt;=1)*(ABS(CN41-$G41)&lt;=1)*1,""))),"")</f>
        <v/>
      </c>
      <c r="CT41" s="454"/>
      <c r="CV41" s="447">
        <f t="shared" ca="1" si="366"/>
        <v>7</v>
      </c>
      <c r="CW41" s="448" t="str">
        <f ca="1">GrpF!$B$4</f>
        <v>Türkiye</v>
      </c>
      <c r="CX41" s="449">
        <f t="shared" ref="CX41:CX46" ca="1" si="463">$D41</f>
        <v>34</v>
      </c>
      <c r="CY41" s="448" t="str">
        <f ca="1">GrpF!$D$4</f>
        <v>Georgia</v>
      </c>
      <c r="CZ41" s="452"/>
      <c r="DA41" s="452"/>
      <c r="DB41" s="453"/>
      <c r="DC41" s="449" t="str">
        <f t="shared" ref="DC41:DC46" ca="1" si="464">IF(($F41&lt;&gt;"")*($G41&lt;&gt;"")*(CZ41&lt;&gt;"")*(DA41&lt;&gt;""),($F41&gt;$G41)*(CZ41&gt;DA41)+($F41=$G41)*(CZ41=DA41)+($F41&lt;$G41)*(CZ41&lt;DA41),"")</f>
        <v/>
      </c>
      <c r="DD41" s="449" t="str">
        <f ca="1">IF((DC41&lt;&gt;""),IF(OR($F41&lt;&gt;$G41,PrSettings!$M$4="●"),(($F41-$G41)=(CZ41-DA41))*1,0),"")</f>
        <v/>
      </c>
      <c r="DE41" s="449" t="str">
        <f t="shared" ref="DE41:DE46" ca="1" si="465">IF((DC41&lt;&gt;""),($F41=CZ41)*($G41=DA41),"")</f>
        <v/>
      </c>
      <c r="DF41" s="449" t="str">
        <f ca="1">IF(DC41&lt;&gt;"",IF(ABS($F41-$G41)&gt;=PrSettings!$M$7,(ABS($F41-$G41-CZ41+DA41)&lt;=1)*1,IF(AND(DC41,$F41=$G41,$F41&gt;=PrSettings!$M$6),(ABS(CZ41-$F41)&lt;=1)*1,IF(AND(ABS($F41-$G41-CZ41+DA41)&lt;=1,$F41+$G41&gt;=PrSettings!$M$8),(ABS(CZ41-$F41)&lt;=1)*(ABS(DA41-$G41)&lt;=1)*1,""))),"")</f>
        <v/>
      </c>
      <c r="DG41" s="454"/>
      <c r="DI41" s="447">
        <f t="shared" ca="1" si="370"/>
        <v>7</v>
      </c>
      <c r="DJ41" s="448" t="str">
        <f ca="1">GrpF!$B$4</f>
        <v>Türkiye</v>
      </c>
      <c r="DK41" s="449">
        <f t="shared" ref="DK41:DK46" ca="1" si="466">$D41</f>
        <v>34</v>
      </c>
      <c r="DL41" s="448" t="str">
        <f ca="1">GrpF!$D$4</f>
        <v>Georgia</v>
      </c>
      <c r="DM41" s="452"/>
      <c r="DN41" s="452"/>
      <c r="DO41" s="453"/>
      <c r="DP41" s="449" t="str">
        <f t="shared" ref="DP41:DP46" ca="1" si="467">IF(($F41&lt;&gt;"")*($G41&lt;&gt;"")*(DM41&lt;&gt;"")*(DN41&lt;&gt;""),($F41&gt;$G41)*(DM41&gt;DN41)+($F41=$G41)*(DM41=DN41)+($F41&lt;$G41)*(DM41&lt;DN41),"")</f>
        <v/>
      </c>
      <c r="DQ41" s="449" t="str">
        <f ca="1">IF((DP41&lt;&gt;""),IF(OR($F41&lt;&gt;$G41,PrSettings!$M$4="●"),(($F41-$G41)=(DM41-DN41))*1,0),"")</f>
        <v/>
      </c>
      <c r="DR41" s="449" t="str">
        <f t="shared" ref="DR41:DR46" ca="1" si="468">IF((DP41&lt;&gt;""),($F41=DM41)*($G41=DN41),"")</f>
        <v/>
      </c>
      <c r="DS41" s="449" t="str">
        <f ca="1">IF(DP41&lt;&gt;"",IF(ABS($F41-$G41)&gt;=PrSettings!$M$7,(ABS($F41-$G41-DM41+DN41)&lt;=1)*1,IF(AND(DP41,$F41=$G41,$F41&gt;=PrSettings!$M$6),(ABS(DM41-$F41)&lt;=1)*1,IF(AND(ABS($F41-$G41-DM41+DN41)&lt;=1,$F41+$G41&gt;=PrSettings!$M$8),(ABS(DM41-$F41)&lt;=1)*(ABS(DN41-$G41)&lt;=1)*1,""))),"")</f>
        <v/>
      </c>
      <c r="DT41" s="454"/>
      <c r="DV41" s="447">
        <f t="shared" ca="1" si="374"/>
        <v>7</v>
      </c>
      <c r="DW41" s="448" t="str">
        <f ca="1">GrpF!$B$4</f>
        <v>Türkiye</v>
      </c>
      <c r="DX41" s="449">
        <f t="shared" ref="DX41:DX46" ca="1" si="469">$D41</f>
        <v>34</v>
      </c>
      <c r="DY41" s="448" t="str">
        <f ca="1">GrpF!$D$4</f>
        <v>Georgia</v>
      </c>
      <c r="DZ41" s="452"/>
      <c r="EA41" s="452"/>
      <c r="EB41" s="453"/>
      <c r="EC41" s="449" t="str">
        <f t="shared" ref="EC41:EC46" ca="1" si="470">IF(($F41&lt;&gt;"")*($G41&lt;&gt;"")*(DZ41&lt;&gt;"")*(EA41&lt;&gt;""),($F41&gt;$G41)*(DZ41&gt;EA41)+($F41=$G41)*(DZ41=EA41)+($F41&lt;$G41)*(DZ41&lt;EA41),"")</f>
        <v/>
      </c>
      <c r="ED41" s="449" t="str">
        <f ca="1">IF((EC41&lt;&gt;""),IF(OR($F41&lt;&gt;$G41,PrSettings!$M$4="●"),(($F41-$G41)=(DZ41-EA41))*1,0),"")</f>
        <v/>
      </c>
      <c r="EE41" s="449" t="str">
        <f t="shared" ref="EE41:EE46" ca="1" si="471">IF((EC41&lt;&gt;""),($F41=DZ41)*($G41=EA41),"")</f>
        <v/>
      </c>
      <c r="EF41" s="449" t="str">
        <f ca="1">IF(EC41&lt;&gt;"",IF(ABS($F41-$G41)&gt;=PrSettings!$M$7,(ABS($F41-$G41-DZ41+EA41)&lt;=1)*1,IF(AND(EC41,$F41=$G41,$F41&gt;=PrSettings!$M$6),(ABS(DZ41-$F41)&lt;=1)*1,IF(AND(ABS($F41-$G41-DZ41+EA41)&lt;=1,$F41+$G41&gt;=PrSettings!$M$8),(ABS(DZ41-$F41)&lt;=1)*(ABS(EA41-$G41)&lt;=1)*1,""))),"")</f>
        <v/>
      </c>
      <c r="EG41" s="454"/>
      <c r="EI41" s="447">
        <f t="shared" ca="1" si="378"/>
        <v>7</v>
      </c>
      <c r="EJ41" s="448" t="str">
        <f ca="1">GrpF!$B$4</f>
        <v>Türkiye</v>
      </c>
      <c r="EK41" s="449">
        <f t="shared" ref="EK41:EK46" ca="1" si="472">$D41</f>
        <v>34</v>
      </c>
      <c r="EL41" s="448" t="str">
        <f ca="1">GrpF!$D$4</f>
        <v>Georgia</v>
      </c>
      <c r="EM41" s="452"/>
      <c r="EN41" s="452"/>
      <c r="EO41" s="453"/>
      <c r="EP41" s="449" t="str">
        <f t="shared" ref="EP41:EP46" ca="1" si="473">IF(($F41&lt;&gt;"")*($G41&lt;&gt;"")*(EM41&lt;&gt;"")*(EN41&lt;&gt;""),($F41&gt;$G41)*(EM41&gt;EN41)+($F41=$G41)*(EM41=EN41)+($F41&lt;$G41)*(EM41&lt;EN41),"")</f>
        <v/>
      </c>
      <c r="EQ41" s="449" t="str">
        <f ca="1">IF((EP41&lt;&gt;""),IF(OR($F41&lt;&gt;$G41,PrSettings!$M$4="●"),(($F41-$G41)=(EM41-EN41))*1,0),"")</f>
        <v/>
      </c>
      <c r="ER41" s="449" t="str">
        <f t="shared" ref="ER41:ER46" ca="1" si="474">IF((EP41&lt;&gt;""),($F41=EM41)*($G41=EN41),"")</f>
        <v/>
      </c>
      <c r="ES41" s="449" t="str">
        <f ca="1">IF(EP41&lt;&gt;"",IF(ABS($F41-$G41)&gt;=PrSettings!$M$7,(ABS($F41-$G41-EM41+EN41)&lt;=1)*1,IF(AND(EP41,$F41=$G41,$F41&gt;=PrSettings!$M$6),(ABS(EM41-$F41)&lt;=1)*1,IF(AND(ABS($F41-$G41-EM41+EN41)&lt;=1,$F41+$G41&gt;=PrSettings!$M$8),(ABS(EM41-$F41)&lt;=1)*(ABS(EN41-$G41)&lt;=1)*1,""))),"")</f>
        <v/>
      </c>
      <c r="ET41" s="454"/>
      <c r="EV41" s="447">
        <f t="shared" ca="1" si="382"/>
        <v>7</v>
      </c>
      <c r="EW41" s="448" t="str">
        <f ca="1">GrpF!$B$4</f>
        <v>Türkiye</v>
      </c>
      <c r="EX41" s="449">
        <f t="shared" ref="EX41:EX46" ca="1" si="475">$D41</f>
        <v>34</v>
      </c>
      <c r="EY41" s="448" t="str">
        <f ca="1">GrpF!$D$4</f>
        <v>Georgia</v>
      </c>
      <c r="EZ41" s="452"/>
      <c r="FA41" s="452"/>
      <c r="FB41" s="453"/>
      <c r="FC41" s="449" t="str">
        <f t="shared" ref="FC41:FC46" ca="1" si="476">IF(($F41&lt;&gt;"")*($G41&lt;&gt;"")*(EZ41&lt;&gt;"")*(FA41&lt;&gt;""),($F41&gt;$G41)*(EZ41&gt;FA41)+($F41=$G41)*(EZ41=FA41)+($F41&lt;$G41)*(EZ41&lt;FA41),"")</f>
        <v/>
      </c>
      <c r="FD41" s="449" t="str">
        <f ca="1">IF((FC41&lt;&gt;""),IF(OR($F41&lt;&gt;$G41,PrSettings!$M$4="●"),(($F41-$G41)=(EZ41-FA41))*1,0),"")</f>
        <v/>
      </c>
      <c r="FE41" s="449" t="str">
        <f t="shared" ref="FE41:FE46" ca="1" si="477">IF((FC41&lt;&gt;""),($F41=EZ41)*($G41=FA41),"")</f>
        <v/>
      </c>
      <c r="FF41" s="449" t="str">
        <f ca="1">IF(FC41&lt;&gt;"",IF(ABS($F41-$G41)&gt;=PrSettings!$M$7,(ABS($F41-$G41-EZ41+FA41)&lt;=1)*1,IF(AND(FC41,$F41=$G41,$F41&gt;=PrSettings!$M$6),(ABS(EZ41-$F41)&lt;=1)*1,IF(AND(ABS($F41-$G41-EZ41+FA41)&lt;=1,$F41+$G41&gt;=PrSettings!$M$8),(ABS(EZ41-$F41)&lt;=1)*(ABS(FA41-$G41)&lt;=1)*1,""))),"")</f>
        <v/>
      </c>
      <c r="FG41" s="454"/>
      <c r="FI41" s="447">
        <f t="shared" ca="1" si="386"/>
        <v>7</v>
      </c>
      <c r="FJ41" s="448" t="str">
        <f ca="1">GrpF!$B$4</f>
        <v>Türkiye</v>
      </c>
      <c r="FK41" s="449">
        <f t="shared" ref="FK41:FK46" ca="1" si="478">$D41</f>
        <v>34</v>
      </c>
      <c r="FL41" s="448" t="str">
        <f ca="1">GrpF!$D$4</f>
        <v>Georgia</v>
      </c>
      <c r="FM41" s="452"/>
      <c r="FN41" s="452"/>
      <c r="FO41" s="453"/>
      <c r="FP41" s="449" t="str">
        <f t="shared" ref="FP41:FP46" ca="1" si="479">IF(($F41&lt;&gt;"")*($G41&lt;&gt;"")*(FM41&lt;&gt;"")*(FN41&lt;&gt;""),($F41&gt;$G41)*(FM41&gt;FN41)+($F41=$G41)*(FM41=FN41)+($F41&lt;$G41)*(FM41&lt;FN41),"")</f>
        <v/>
      </c>
      <c r="FQ41" s="449" t="str">
        <f ca="1">IF((FP41&lt;&gt;""),IF(OR($F41&lt;&gt;$G41,PrSettings!$M$4="●"),(($F41-$G41)=(FM41-FN41))*1,0),"")</f>
        <v/>
      </c>
      <c r="FR41" s="449" t="str">
        <f t="shared" ref="FR41:FR46" ca="1" si="480">IF((FP41&lt;&gt;""),($F41=FM41)*($G41=FN41),"")</f>
        <v/>
      </c>
      <c r="FS41" s="449" t="str">
        <f ca="1">IF(FP41&lt;&gt;"",IF(ABS($F41-$G41)&gt;=PrSettings!$M$7,(ABS($F41-$G41-FM41+FN41)&lt;=1)*1,IF(AND(FP41,$F41=$G41,$F41&gt;=PrSettings!$M$6),(ABS(FM41-$F41)&lt;=1)*1,IF(AND(ABS($F41-$G41-FM41+FN41)&lt;=1,$F41+$G41&gt;=PrSettings!$M$8),(ABS(FM41-$F41)&lt;=1)*(ABS(FN41-$G41)&lt;=1)*1,""))),"")</f>
        <v/>
      </c>
      <c r="FT41" s="454"/>
      <c r="FV41" s="447">
        <f t="shared" ca="1" si="390"/>
        <v>7</v>
      </c>
      <c r="FW41" s="448" t="str">
        <f ca="1">GrpF!$B$4</f>
        <v>Türkiye</v>
      </c>
      <c r="FX41" s="449">
        <f t="shared" ref="FX41:FX46" ca="1" si="481">$D41</f>
        <v>34</v>
      </c>
      <c r="FY41" s="448" t="str">
        <f ca="1">GrpF!$D$4</f>
        <v>Georgia</v>
      </c>
      <c r="FZ41" s="452"/>
      <c r="GA41" s="452"/>
      <c r="GB41" s="453"/>
      <c r="GC41" s="449" t="str">
        <f t="shared" ref="GC41:GC46" ca="1" si="482">IF(($F41&lt;&gt;"")*($G41&lt;&gt;"")*(FZ41&lt;&gt;"")*(GA41&lt;&gt;""),($F41&gt;$G41)*(FZ41&gt;GA41)+($F41=$G41)*(FZ41=GA41)+($F41&lt;$G41)*(FZ41&lt;GA41),"")</f>
        <v/>
      </c>
      <c r="GD41" s="449" t="str">
        <f ca="1">IF((GC41&lt;&gt;""),IF(OR($F41&lt;&gt;$G41,PrSettings!$M$4="●"),(($F41-$G41)=(FZ41-GA41))*1,0),"")</f>
        <v/>
      </c>
      <c r="GE41" s="449" t="str">
        <f t="shared" ref="GE41:GE46" ca="1" si="483">IF((GC41&lt;&gt;""),($F41=FZ41)*($G41=GA41),"")</f>
        <v/>
      </c>
      <c r="GF41" s="449" t="str">
        <f ca="1">IF(GC41&lt;&gt;"",IF(ABS($F41-$G41)&gt;=PrSettings!$M$7,(ABS($F41-$G41-FZ41+GA41)&lt;=1)*1,IF(AND(GC41,$F41=$G41,$F41&gt;=PrSettings!$M$6),(ABS(FZ41-$F41)&lt;=1)*1,IF(AND(ABS($F41-$G41-FZ41+GA41)&lt;=1,$F41+$G41&gt;=PrSettings!$M$8),(ABS(FZ41-$F41)&lt;=1)*(ABS(GA41-$G41)&lt;=1)*1,""))),"")</f>
        <v/>
      </c>
      <c r="GG41" s="454"/>
      <c r="GI41" s="447">
        <f t="shared" ca="1" si="394"/>
        <v>7</v>
      </c>
      <c r="GJ41" s="448" t="str">
        <f ca="1">GrpF!$B$4</f>
        <v>Türkiye</v>
      </c>
      <c r="GK41" s="449">
        <f t="shared" ref="GK41:GK46" ca="1" si="484">$D41</f>
        <v>34</v>
      </c>
      <c r="GL41" s="448" t="str">
        <f ca="1">GrpF!$D$4</f>
        <v>Georgia</v>
      </c>
      <c r="GM41" s="452"/>
      <c r="GN41" s="452"/>
      <c r="GO41" s="453"/>
      <c r="GP41" s="449" t="str">
        <f t="shared" ref="GP41:GP46" ca="1" si="485">IF(($F41&lt;&gt;"")*($G41&lt;&gt;"")*(GM41&lt;&gt;"")*(GN41&lt;&gt;""),($F41&gt;$G41)*(GM41&gt;GN41)+($F41=$G41)*(GM41=GN41)+($F41&lt;$G41)*(GM41&lt;GN41),"")</f>
        <v/>
      </c>
      <c r="GQ41" s="449" t="str">
        <f ca="1">IF((GP41&lt;&gt;""),IF(OR($F41&lt;&gt;$G41,PrSettings!$M$4="●"),(($F41-$G41)=(GM41-GN41))*1,0),"")</f>
        <v/>
      </c>
      <c r="GR41" s="449" t="str">
        <f t="shared" ref="GR41:GR46" ca="1" si="486">IF((GP41&lt;&gt;""),($F41=GM41)*($G41=GN41),"")</f>
        <v/>
      </c>
      <c r="GS41" s="449" t="str">
        <f ca="1">IF(GP41&lt;&gt;"",IF(ABS($F41-$G41)&gt;=PrSettings!$M$7,(ABS($F41-$G41-GM41+GN41)&lt;=1)*1,IF(AND(GP41,$F41=$G41,$F41&gt;=PrSettings!$M$6),(ABS(GM41-$F41)&lt;=1)*1,IF(AND(ABS($F41-$G41-GM41+GN41)&lt;=1,$F41+$G41&gt;=PrSettings!$M$8),(ABS(GM41-$F41)&lt;=1)*(ABS(GN41-$G41)&lt;=1)*1,""))),"")</f>
        <v/>
      </c>
      <c r="GT41" s="454"/>
      <c r="GV41" s="447">
        <f t="shared" ca="1" si="398"/>
        <v>7</v>
      </c>
      <c r="GW41" s="448" t="str">
        <f ca="1">GrpF!$B$4</f>
        <v>Türkiye</v>
      </c>
      <c r="GX41" s="449">
        <f t="shared" ref="GX41:GX46" ca="1" si="487">$D41</f>
        <v>34</v>
      </c>
      <c r="GY41" s="448" t="str">
        <f ca="1">GrpF!$D$4</f>
        <v>Georgia</v>
      </c>
      <c r="GZ41" s="452"/>
      <c r="HA41" s="452"/>
      <c r="HB41" s="453"/>
      <c r="HC41" s="449" t="str">
        <f t="shared" ref="HC41:HC46" ca="1" si="488">IF(($F41&lt;&gt;"")*($G41&lt;&gt;"")*(GZ41&lt;&gt;"")*(HA41&lt;&gt;""),($F41&gt;$G41)*(GZ41&gt;HA41)+($F41=$G41)*(GZ41=HA41)+($F41&lt;$G41)*(GZ41&lt;HA41),"")</f>
        <v/>
      </c>
      <c r="HD41" s="449" t="str">
        <f ca="1">IF((HC41&lt;&gt;""),IF(OR($F41&lt;&gt;$G41,PrSettings!$M$4="●"),(($F41-$G41)=(GZ41-HA41))*1,0),"")</f>
        <v/>
      </c>
      <c r="HE41" s="449" t="str">
        <f t="shared" ref="HE41:HE46" ca="1" si="489">IF((HC41&lt;&gt;""),($F41=GZ41)*($G41=HA41),"")</f>
        <v/>
      </c>
      <c r="HF41" s="449" t="str">
        <f ca="1">IF(HC41&lt;&gt;"",IF(ABS($F41-$G41)&gt;=PrSettings!$M$7,(ABS($F41-$G41-GZ41+HA41)&lt;=1)*1,IF(AND(HC41,$F41=$G41,$F41&gt;=PrSettings!$M$6),(ABS(GZ41-$F41)&lt;=1)*1,IF(AND(ABS($F41-$G41-GZ41+HA41)&lt;=1,$F41+$G41&gt;=PrSettings!$M$8),(ABS(GZ41-$F41)&lt;=1)*(ABS(HA41-$G41)&lt;=1)*1,""))),"")</f>
        <v/>
      </c>
      <c r="HG41" s="454"/>
      <c r="HI41" s="447">
        <f t="shared" ca="1" si="402"/>
        <v>7</v>
      </c>
      <c r="HJ41" s="448" t="str">
        <f ca="1">GrpF!$B$4</f>
        <v>Türkiye</v>
      </c>
      <c r="HK41" s="449">
        <f t="shared" ref="HK41:HK46" ca="1" si="490">$D41</f>
        <v>34</v>
      </c>
      <c r="HL41" s="448" t="str">
        <f ca="1">GrpF!$D$4</f>
        <v>Georgia</v>
      </c>
      <c r="HM41" s="452"/>
      <c r="HN41" s="452"/>
      <c r="HO41" s="453"/>
      <c r="HP41" s="449" t="str">
        <f t="shared" ref="HP41:HP46" ca="1" si="491">IF(($F41&lt;&gt;"")*($G41&lt;&gt;"")*(HM41&lt;&gt;"")*(HN41&lt;&gt;""),($F41&gt;$G41)*(HM41&gt;HN41)+($F41=$G41)*(HM41=HN41)+($F41&lt;$G41)*(HM41&lt;HN41),"")</f>
        <v/>
      </c>
      <c r="HQ41" s="449" t="str">
        <f ca="1">IF((HP41&lt;&gt;""),IF(OR($F41&lt;&gt;$G41,PrSettings!$M$4="●"),(($F41-$G41)=(HM41-HN41))*1,0),"")</f>
        <v/>
      </c>
      <c r="HR41" s="449" t="str">
        <f t="shared" ref="HR41:HR46" ca="1" si="492">IF((HP41&lt;&gt;""),($F41=HM41)*($G41=HN41),"")</f>
        <v/>
      </c>
      <c r="HS41" s="449" t="str">
        <f ca="1">IF(HP41&lt;&gt;"",IF(ABS($F41-$G41)&gt;=PrSettings!$M$7,(ABS($F41-$G41-HM41+HN41)&lt;=1)*1,IF(AND(HP41,$F41=$G41,$F41&gt;=PrSettings!$M$6),(ABS(HM41-$F41)&lt;=1)*1,IF(AND(ABS($F41-$G41-HM41+HN41)&lt;=1,$F41+$G41&gt;=PrSettings!$M$8),(ABS(HM41-$F41)&lt;=1)*(ABS(HN41-$G41)&lt;=1)*1,""))),"")</f>
        <v/>
      </c>
      <c r="HT41" s="454"/>
      <c r="HV41" s="447">
        <f t="shared" ca="1" si="406"/>
        <v>7</v>
      </c>
      <c r="HW41" s="448" t="str">
        <f ca="1">GrpF!$B$4</f>
        <v>Türkiye</v>
      </c>
      <c r="HX41" s="449">
        <f t="shared" ref="HX41:HX46" ca="1" si="493">$D41</f>
        <v>34</v>
      </c>
      <c r="HY41" s="448" t="str">
        <f ca="1">GrpF!$D$4</f>
        <v>Georgia</v>
      </c>
      <c r="HZ41" s="452"/>
      <c r="IA41" s="452"/>
      <c r="IB41" s="453"/>
      <c r="IC41" s="449" t="str">
        <f t="shared" ref="IC41:IC46" ca="1" si="494">IF(($F41&lt;&gt;"")*($G41&lt;&gt;"")*(HZ41&lt;&gt;"")*(IA41&lt;&gt;""),($F41&gt;$G41)*(HZ41&gt;IA41)+($F41=$G41)*(HZ41=IA41)+($F41&lt;$G41)*(HZ41&lt;IA41),"")</f>
        <v/>
      </c>
      <c r="ID41" s="449" t="str">
        <f ca="1">IF((IC41&lt;&gt;""),IF(OR($F41&lt;&gt;$G41,PrSettings!$M$4="●"),(($F41-$G41)=(HZ41-IA41))*1,0),"")</f>
        <v/>
      </c>
      <c r="IE41" s="449" t="str">
        <f t="shared" ref="IE41:IE46" ca="1" si="495">IF((IC41&lt;&gt;""),($F41=HZ41)*($G41=IA41),"")</f>
        <v/>
      </c>
      <c r="IF41" s="449" t="str">
        <f ca="1">IF(IC41&lt;&gt;"",IF(ABS($F41-$G41)&gt;=PrSettings!$M$7,(ABS($F41-$G41-HZ41+IA41)&lt;=1)*1,IF(AND(IC41,$F41=$G41,$F41&gt;=PrSettings!$M$6),(ABS(HZ41-$F41)&lt;=1)*1,IF(AND(ABS($F41-$G41-HZ41+IA41)&lt;=1,$F41+$G41&gt;=PrSettings!$M$8),(ABS(HZ41-$F41)&lt;=1)*(ABS(IA41-$G41)&lt;=1)*1,""))),"")</f>
        <v/>
      </c>
      <c r="IG41" s="454"/>
      <c r="II41" s="447">
        <f t="shared" ca="1" si="410"/>
        <v>7</v>
      </c>
      <c r="IJ41" s="448" t="str">
        <f ca="1">GrpF!$B$4</f>
        <v>Türkiye</v>
      </c>
      <c r="IK41" s="449">
        <f t="shared" ref="IK41:IK46" ca="1" si="496">$D41</f>
        <v>34</v>
      </c>
      <c r="IL41" s="448" t="str">
        <f ca="1">GrpF!$D$4</f>
        <v>Georgia</v>
      </c>
      <c r="IM41" s="452"/>
      <c r="IN41" s="452"/>
      <c r="IO41" s="453"/>
      <c r="IP41" s="449" t="str">
        <f t="shared" ref="IP41:IP46" ca="1" si="497">IF(($F41&lt;&gt;"")*($G41&lt;&gt;"")*(IM41&lt;&gt;"")*(IN41&lt;&gt;""),($F41&gt;$G41)*(IM41&gt;IN41)+($F41=$G41)*(IM41=IN41)+($F41&lt;$G41)*(IM41&lt;IN41),"")</f>
        <v/>
      </c>
      <c r="IQ41" s="449" t="str">
        <f ca="1">IF((IP41&lt;&gt;""),IF(OR($F41&lt;&gt;$G41,PrSettings!$M$4="●"),(($F41-$G41)=(IM41-IN41))*1,0),"")</f>
        <v/>
      </c>
      <c r="IR41" s="449" t="str">
        <f t="shared" ref="IR41:IR46" ca="1" si="498">IF((IP41&lt;&gt;""),($F41=IM41)*($G41=IN41),"")</f>
        <v/>
      </c>
      <c r="IS41" s="449" t="str">
        <f ca="1">IF(IP41&lt;&gt;"",IF(ABS($F41-$G41)&gt;=PrSettings!$M$7,(ABS($F41-$G41-IM41+IN41)&lt;=1)*1,IF(AND(IP41,$F41=$G41,$F41&gt;=PrSettings!$M$6),(ABS(IM41-$F41)&lt;=1)*1,IF(AND(ABS($F41-$G41-IM41+IN41)&lt;=1,$F41+$G41&gt;=PrSettings!$M$8),(ABS(IM41-$F41)&lt;=1)*(ABS(IN41-$G41)&lt;=1)*1,""))),"")</f>
        <v/>
      </c>
      <c r="IT41" s="454"/>
      <c r="IV41" s="447">
        <f t="shared" ca="1" si="414"/>
        <v>7</v>
      </c>
      <c r="IW41" s="448" t="str">
        <f ca="1">GrpF!$B$4</f>
        <v>Türkiye</v>
      </c>
      <c r="IX41" s="449">
        <f t="shared" ref="IX41:IX46" ca="1" si="499">$D41</f>
        <v>34</v>
      </c>
      <c r="IY41" s="448" t="str">
        <f ca="1">GrpF!$D$4</f>
        <v>Georgia</v>
      </c>
      <c r="IZ41" s="452"/>
      <c r="JA41" s="452"/>
      <c r="JB41" s="453"/>
      <c r="JC41" s="449" t="str">
        <f t="shared" ref="JC41:JC46" ca="1" si="500">IF(($F41&lt;&gt;"")*($G41&lt;&gt;"")*(IZ41&lt;&gt;"")*(JA41&lt;&gt;""),($F41&gt;$G41)*(IZ41&gt;JA41)+($F41=$G41)*(IZ41=JA41)+($F41&lt;$G41)*(IZ41&lt;JA41),"")</f>
        <v/>
      </c>
      <c r="JD41" s="449" t="str">
        <f ca="1">IF((JC41&lt;&gt;""),IF(OR($F41&lt;&gt;$G41,PrSettings!$M$4="●"),(($F41-$G41)=(IZ41-JA41))*1,0),"")</f>
        <v/>
      </c>
      <c r="JE41" s="449" t="str">
        <f t="shared" ref="JE41:JE46" ca="1" si="501">IF((JC41&lt;&gt;""),($F41=IZ41)*($G41=JA41),"")</f>
        <v/>
      </c>
      <c r="JF41" s="449" t="str">
        <f ca="1">IF(JC41&lt;&gt;"",IF(ABS($F41-$G41)&gt;=PrSettings!$M$7,(ABS($F41-$G41-IZ41+JA41)&lt;=1)*1,IF(AND(JC41,$F41=$G41,$F41&gt;=PrSettings!$M$6),(ABS(IZ41-$F41)&lt;=1)*1,IF(AND(ABS($F41-$G41-IZ41+JA41)&lt;=1,$F41+$G41&gt;=PrSettings!$M$8),(ABS(IZ41-$F41)&lt;=1)*(ABS(JA41-$G41)&lt;=1)*1,""))),"")</f>
        <v/>
      </c>
      <c r="JG41" s="454"/>
      <c r="JI41" s="447">
        <f t="shared" ca="1" si="418"/>
        <v>7</v>
      </c>
      <c r="JJ41" s="448" t="str">
        <f ca="1">GrpF!$B$4</f>
        <v>Türkiye</v>
      </c>
      <c r="JK41" s="449">
        <f t="shared" ref="JK41:JK46" ca="1" si="502">$D41</f>
        <v>34</v>
      </c>
      <c r="JL41" s="448" t="str">
        <f ca="1">GrpF!$D$4</f>
        <v>Georgia</v>
      </c>
      <c r="JM41" s="452"/>
      <c r="JN41" s="452"/>
      <c r="JO41" s="453"/>
      <c r="JP41" s="449" t="str">
        <f t="shared" ref="JP41:JP46" ca="1" si="503">IF(($F41&lt;&gt;"")*($G41&lt;&gt;"")*(JM41&lt;&gt;"")*(JN41&lt;&gt;""),($F41&gt;$G41)*(JM41&gt;JN41)+($F41=$G41)*(JM41=JN41)+($F41&lt;$G41)*(JM41&lt;JN41),"")</f>
        <v/>
      </c>
      <c r="JQ41" s="449" t="str">
        <f ca="1">IF((JP41&lt;&gt;""),IF(OR($F41&lt;&gt;$G41,PrSettings!$M$4="●"),(($F41-$G41)=(JM41-JN41))*1,0),"")</f>
        <v/>
      </c>
      <c r="JR41" s="449" t="str">
        <f t="shared" ref="JR41:JR46" ca="1" si="504">IF((JP41&lt;&gt;""),($F41=JM41)*($G41=JN41),"")</f>
        <v/>
      </c>
      <c r="JS41" s="449" t="str">
        <f ca="1">IF(JP41&lt;&gt;"",IF(ABS($F41-$G41)&gt;=PrSettings!$M$7,(ABS($F41-$G41-JM41+JN41)&lt;=1)*1,IF(AND(JP41,$F41=$G41,$F41&gt;=PrSettings!$M$6),(ABS(JM41-$F41)&lt;=1)*1,IF(AND(ABS($F41-$G41-JM41+JN41)&lt;=1,$F41+$G41&gt;=PrSettings!$M$8),(ABS(JM41-$F41)&lt;=1)*(ABS(JN41-$G41)&lt;=1)*1,""))),"")</f>
        <v/>
      </c>
      <c r="JT41" s="454"/>
      <c r="JV41" s="447">
        <f t="shared" ca="1" si="422"/>
        <v>7</v>
      </c>
      <c r="JW41" s="448" t="str">
        <f ca="1">GrpF!$B$4</f>
        <v>Türkiye</v>
      </c>
      <c r="JX41" s="449">
        <f t="shared" ref="JX41:JX46" ca="1" si="505">$D41</f>
        <v>34</v>
      </c>
      <c r="JY41" s="448" t="str">
        <f ca="1">GrpF!$D$4</f>
        <v>Georgia</v>
      </c>
      <c r="JZ41" s="452"/>
      <c r="KA41" s="452"/>
      <c r="KB41" s="453"/>
      <c r="KC41" s="449" t="str">
        <f t="shared" ref="KC41:KC46" ca="1" si="506">IF(($F41&lt;&gt;"")*($G41&lt;&gt;"")*(JZ41&lt;&gt;"")*(KA41&lt;&gt;""),($F41&gt;$G41)*(JZ41&gt;KA41)+($F41=$G41)*(JZ41=KA41)+($F41&lt;$G41)*(JZ41&lt;KA41),"")</f>
        <v/>
      </c>
      <c r="KD41" s="449" t="str">
        <f ca="1">IF((KC41&lt;&gt;""),IF(OR($F41&lt;&gt;$G41,PrSettings!$M$4="●"),(($F41-$G41)=(JZ41-KA41))*1,0),"")</f>
        <v/>
      </c>
      <c r="KE41" s="449" t="str">
        <f t="shared" ref="KE41:KE46" ca="1" si="507">IF((KC41&lt;&gt;""),($F41=JZ41)*($G41=KA41),"")</f>
        <v/>
      </c>
      <c r="KF41" s="449" t="str">
        <f ca="1">IF(KC41&lt;&gt;"",IF(ABS($F41-$G41)&gt;=PrSettings!$M$7,(ABS($F41-$G41-JZ41+KA41)&lt;=1)*1,IF(AND(KC41,$F41=$G41,$F41&gt;=PrSettings!$M$6),(ABS(JZ41-$F41)&lt;=1)*1,IF(AND(ABS($F41-$G41-JZ41+KA41)&lt;=1,$F41+$G41&gt;=PrSettings!$M$8),(ABS(JZ41-$F41)&lt;=1)*(ABS(KA41-$G41)&lt;=1)*1,""))),"")</f>
        <v/>
      </c>
      <c r="KG41" s="454"/>
      <c r="KI41" s="447">
        <f t="shared" ca="1" si="426"/>
        <v>7</v>
      </c>
      <c r="KJ41" s="448" t="str">
        <f ca="1">GrpF!$B$4</f>
        <v>Türkiye</v>
      </c>
      <c r="KK41" s="449">
        <f t="shared" ref="KK41:KK46" ca="1" si="508">$D41</f>
        <v>34</v>
      </c>
      <c r="KL41" s="448" t="str">
        <f ca="1">GrpF!$D$4</f>
        <v>Georgia</v>
      </c>
      <c r="KM41" s="452"/>
      <c r="KN41" s="452"/>
      <c r="KO41" s="453"/>
      <c r="KP41" s="449" t="str">
        <f t="shared" ref="KP41:KP46" ca="1" si="509">IF(($F41&lt;&gt;"")*($G41&lt;&gt;"")*(KM41&lt;&gt;"")*(KN41&lt;&gt;""),($F41&gt;$G41)*(KM41&gt;KN41)+($F41=$G41)*(KM41=KN41)+($F41&lt;$G41)*(KM41&lt;KN41),"")</f>
        <v/>
      </c>
      <c r="KQ41" s="449" t="str">
        <f ca="1">IF((KP41&lt;&gt;""),IF(OR($F41&lt;&gt;$G41,PrSettings!$M$4="●"),(($F41-$G41)=(KM41-KN41))*1,0),"")</f>
        <v/>
      </c>
      <c r="KR41" s="449" t="str">
        <f t="shared" ref="KR41:KR46" ca="1" si="510">IF((KP41&lt;&gt;""),($F41=KM41)*($G41=KN41),"")</f>
        <v/>
      </c>
      <c r="KS41" s="449" t="str">
        <f ca="1">IF(KP41&lt;&gt;"",IF(ABS($F41-$G41)&gt;=PrSettings!$M$7,(ABS($F41-$G41-KM41+KN41)&lt;=1)*1,IF(AND(KP41,$F41=$G41,$F41&gt;=PrSettings!$M$6),(ABS(KM41-$F41)&lt;=1)*1,IF(AND(ABS($F41-$G41-KM41+KN41)&lt;=1,$F41+$G41&gt;=PrSettings!$M$8),(ABS(KM41-$F41)&lt;=1)*(ABS(KN41-$G41)&lt;=1)*1,""))),"")</f>
        <v/>
      </c>
      <c r="KT41" s="454"/>
      <c r="KV41" s="447">
        <f t="shared" ca="1" si="430"/>
        <v>7</v>
      </c>
      <c r="KW41" s="448" t="str">
        <f ca="1">GrpF!$B$4</f>
        <v>Türkiye</v>
      </c>
      <c r="KX41" s="449">
        <f t="shared" ref="KX41:KX46" ca="1" si="511">$D41</f>
        <v>34</v>
      </c>
      <c r="KY41" s="448" t="str">
        <f ca="1">GrpF!$D$4</f>
        <v>Georgia</v>
      </c>
      <c r="KZ41" s="452"/>
      <c r="LA41" s="452"/>
      <c r="LB41" s="453"/>
      <c r="LC41" s="449" t="str">
        <f t="shared" ref="LC41:LC46" ca="1" si="512">IF(($F41&lt;&gt;"")*($G41&lt;&gt;"")*(KZ41&lt;&gt;"")*(LA41&lt;&gt;""),($F41&gt;$G41)*(KZ41&gt;LA41)+($F41=$G41)*(KZ41=LA41)+($F41&lt;$G41)*(KZ41&lt;LA41),"")</f>
        <v/>
      </c>
      <c r="LD41" s="449" t="str">
        <f ca="1">IF((LC41&lt;&gt;""),IF(OR($F41&lt;&gt;$G41,PrSettings!$M$4="●"),(($F41-$G41)=(KZ41-LA41))*1,0),"")</f>
        <v/>
      </c>
      <c r="LE41" s="449" t="str">
        <f t="shared" ref="LE41:LE46" ca="1" si="513">IF((LC41&lt;&gt;""),($F41=KZ41)*($G41=LA41),"")</f>
        <v/>
      </c>
      <c r="LF41" s="449" t="str">
        <f ca="1">IF(LC41&lt;&gt;"",IF(ABS($F41-$G41)&gt;=PrSettings!$M$7,(ABS($F41-$G41-KZ41+LA41)&lt;=1)*1,IF(AND(LC41,$F41=$G41,$F41&gt;=PrSettings!$M$6),(ABS(KZ41-$F41)&lt;=1)*1,IF(AND(ABS($F41-$G41-KZ41+LA41)&lt;=1,$F41+$G41&gt;=PrSettings!$M$8),(ABS(KZ41-$F41)&lt;=1)*(ABS(LA41-$G41)&lt;=1)*1,""))),"")</f>
        <v/>
      </c>
      <c r="LG41" s="454"/>
      <c r="LI41" s="447">
        <f t="shared" ca="1" si="434"/>
        <v>7</v>
      </c>
      <c r="LJ41" s="448" t="str">
        <f ca="1">GrpF!$B$4</f>
        <v>Türkiye</v>
      </c>
      <c r="LK41" s="449">
        <f t="shared" ref="LK41:LK46" ca="1" si="514">$D41</f>
        <v>34</v>
      </c>
      <c r="LL41" s="448" t="str">
        <f ca="1">GrpF!$D$4</f>
        <v>Georgia</v>
      </c>
      <c r="LM41" s="452"/>
      <c r="LN41" s="452"/>
      <c r="LO41" s="453"/>
      <c r="LP41" s="449" t="str">
        <f t="shared" ref="LP41:LP46" ca="1" si="515">IF(($F41&lt;&gt;"")*($G41&lt;&gt;"")*(LM41&lt;&gt;"")*(LN41&lt;&gt;""),($F41&gt;$G41)*(LM41&gt;LN41)+($F41=$G41)*(LM41=LN41)+($F41&lt;$G41)*(LM41&lt;LN41),"")</f>
        <v/>
      </c>
      <c r="LQ41" s="449" t="str">
        <f ca="1">IF((LP41&lt;&gt;""),IF(OR($F41&lt;&gt;$G41,PrSettings!$M$4="●"),(($F41-$G41)=(LM41-LN41))*1,0),"")</f>
        <v/>
      </c>
      <c r="LR41" s="449" t="str">
        <f t="shared" ref="LR41:LR46" ca="1" si="516">IF((LP41&lt;&gt;""),($F41=LM41)*($G41=LN41),"")</f>
        <v/>
      </c>
      <c r="LS41" s="449" t="str">
        <f ca="1">IF(LP41&lt;&gt;"",IF(ABS($F41-$G41)&gt;=PrSettings!$M$7,(ABS($F41-$G41-LM41+LN41)&lt;=1)*1,IF(AND(LP41,$F41=$G41,$F41&gt;=PrSettings!$M$6),(ABS(LM41-$F41)&lt;=1)*1,IF(AND(ABS($F41-$G41-LM41+LN41)&lt;=1,$F41+$G41&gt;=PrSettings!$M$8),(ABS(LM41-$F41)&lt;=1)*(ABS(LN41-$G41)&lt;=1)*1,""))),"")</f>
        <v/>
      </c>
      <c r="LT41" s="454"/>
      <c r="LV41" s="447">
        <f t="shared" ca="1" si="438"/>
        <v>7</v>
      </c>
      <c r="LW41" s="448" t="str">
        <f ca="1">GrpF!$B$4</f>
        <v>Türkiye</v>
      </c>
      <c r="LX41" s="449">
        <f t="shared" ref="LX41:LX46" ca="1" si="517">$D41</f>
        <v>34</v>
      </c>
      <c r="LY41" s="448" t="str">
        <f ca="1">GrpF!$D$4</f>
        <v>Georgia</v>
      </c>
      <c r="LZ41" s="452"/>
      <c r="MA41" s="452"/>
      <c r="MB41" s="453"/>
      <c r="MC41" s="449" t="str">
        <f t="shared" ref="MC41:MC46" ca="1" si="518">IF(($F41&lt;&gt;"")*($G41&lt;&gt;"")*(LZ41&lt;&gt;"")*(MA41&lt;&gt;""),($F41&gt;$G41)*(LZ41&gt;MA41)+($F41=$G41)*(LZ41=MA41)+($F41&lt;$G41)*(LZ41&lt;MA41),"")</f>
        <v/>
      </c>
      <c r="MD41" s="449" t="str">
        <f ca="1">IF((MC41&lt;&gt;""),IF(OR($F41&lt;&gt;$G41,PrSettings!$M$4="●"),(($F41-$G41)=(LZ41-MA41))*1,0),"")</f>
        <v/>
      </c>
      <c r="ME41" s="449" t="str">
        <f t="shared" ref="ME41:ME46" ca="1" si="519">IF((MC41&lt;&gt;""),($F41=LZ41)*($G41=MA41),"")</f>
        <v/>
      </c>
      <c r="MF41" s="449" t="str">
        <f ca="1">IF(MC41&lt;&gt;"",IF(ABS($F41-$G41)&gt;=PrSettings!$M$7,(ABS($F41-$G41-LZ41+MA41)&lt;=1)*1,IF(AND(MC41,$F41=$G41,$F41&gt;=PrSettings!$M$6),(ABS(LZ41-$F41)&lt;=1)*1,IF(AND(ABS($F41-$G41-LZ41+MA41)&lt;=1,$F41+$G41&gt;=PrSettings!$M$8),(ABS(LZ41-$F41)&lt;=1)*(ABS(MA41-$G41)&lt;=1)*1,""))),"")</f>
        <v/>
      </c>
      <c r="MG41" s="454"/>
    </row>
    <row r="42" spans="1:345" x14ac:dyDescent="0.25">
      <c r="B42" s="447">
        <f ca="1">INDEX(Groups!$C$7:$C$35,MATCH(C42,Groups!$D$7:$D$35,0))</f>
        <v>1</v>
      </c>
      <c r="C42" s="448" t="str">
        <f ca="1">GrpF!$B$5</f>
        <v>Portugal</v>
      </c>
      <c r="D42" s="449">
        <f ca="1">INDEX(Groups!$C$7:$C$35,MATCH(E42,Groups!$D$7:$D$35,0))</f>
        <v>17</v>
      </c>
      <c r="E42" s="448" t="str">
        <f ca="1">GrpF!$D$5</f>
        <v>Czechia</v>
      </c>
      <c r="F42" s="450" t="str">
        <f ca="1">GrpF!$E$5</f>
        <v/>
      </c>
      <c r="G42" s="451" t="str">
        <f ca="1">GrpF!$G$5</f>
        <v/>
      </c>
      <c r="I42" s="447">
        <f t="shared" ca="1" si="338"/>
        <v>1</v>
      </c>
      <c r="J42" s="448" t="str">
        <f ca="1">GrpF!$B$5</f>
        <v>Portugal</v>
      </c>
      <c r="K42" s="449">
        <f t="shared" ca="1" si="442"/>
        <v>17</v>
      </c>
      <c r="L42" s="448" t="str">
        <f ca="1">GrpF!$D$5</f>
        <v>Czechia</v>
      </c>
      <c r="M42" s="452"/>
      <c r="N42" s="452"/>
      <c r="O42" s="455"/>
      <c r="P42" s="449" t="str">
        <f t="shared" ca="1" si="443"/>
        <v/>
      </c>
      <c r="Q42" s="449" t="str">
        <f ca="1">IF((P42&lt;&gt;""),IF(OR($F42&lt;&gt;$G42,PrSettings!$M$4="●"),(($F42-$G42)=(M42-N42))*1,0),"")</f>
        <v/>
      </c>
      <c r="R42" s="449" t="str">
        <f t="shared" ca="1" si="444"/>
        <v/>
      </c>
      <c r="S42" s="449" t="str">
        <f ca="1">IF(P42&lt;&gt;"",IF(ABS($F42-$G42)&gt;=PrSettings!$M$7,(ABS($F42-$G42-M42+N42)&lt;=1)*1,IF(AND(P42,$F42=$G42,$F42&gt;=PrSettings!$M$6),(ABS(M42-$F42)&lt;=1)*1,IF(AND(ABS($F42-$G42-M42+N42)&lt;=1,$F42+$G42&gt;=PrSettings!$M$8),(ABS(M42-$F42)&lt;=1)*(ABS(N42-$G42)&lt;=1)*1,""))),"")</f>
        <v/>
      </c>
      <c r="T42" s="456"/>
      <c r="V42" s="447">
        <f t="shared" ca="1" si="342"/>
        <v>1</v>
      </c>
      <c r="W42" s="448" t="str">
        <f ca="1">GrpF!$B$5</f>
        <v>Portugal</v>
      </c>
      <c r="X42" s="449">
        <f t="shared" ca="1" si="445"/>
        <v>17</v>
      </c>
      <c r="Y42" s="448" t="str">
        <f ca="1">GrpF!$D$5</f>
        <v>Czechia</v>
      </c>
      <c r="Z42" s="452"/>
      <c r="AA42" s="452"/>
      <c r="AB42" s="455"/>
      <c r="AC42" s="449" t="str">
        <f t="shared" ca="1" si="446"/>
        <v/>
      </c>
      <c r="AD42" s="449" t="str">
        <f ca="1">IF((AC42&lt;&gt;""),IF(OR($F42&lt;&gt;$G42,PrSettings!$M$4="●"),(($F42-$G42)=(Z42-AA42))*1,0),"")</f>
        <v/>
      </c>
      <c r="AE42" s="449" t="str">
        <f t="shared" ca="1" si="447"/>
        <v/>
      </c>
      <c r="AF42" s="449" t="str">
        <f ca="1">IF(AC42&lt;&gt;"",IF(ABS($F42-$G42)&gt;=PrSettings!$M$7,(ABS($F42-$G42-Z42+AA42)&lt;=1)*1,IF(AND(AC42,$F42=$G42,$F42&gt;=PrSettings!$M$6),(ABS(Z42-$F42)&lt;=1)*1,IF(AND(ABS($F42-$G42-Z42+AA42)&lt;=1,$F42+$G42&gt;=PrSettings!$M$8),(ABS(Z42-$F42)&lt;=1)*(ABS(AA42-$G42)&lt;=1)*1,""))),"")</f>
        <v/>
      </c>
      <c r="AG42" s="456"/>
      <c r="AI42" s="447">
        <f t="shared" ca="1" si="346"/>
        <v>1</v>
      </c>
      <c r="AJ42" s="448" t="str">
        <f ca="1">GrpF!$B$5</f>
        <v>Portugal</v>
      </c>
      <c r="AK42" s="449">
        <f t="shared" ca="1" si="448"/>
        <v>17</v>
      </c>
      <c r="AL42" s="448" t="str">
        <f ca="1">GrpF!$D$5</f>
        <v>Czechia</v>
      </c>
      <c r="AM42" s="452"/>
      <c r="AN42" s="452"/>
      <c r="AO42" s="455"/>
      <c r="AP42" s="449" t="str">
        <f t="shared" ca="1" si="449"/>
        <v/>
      </c>
      <c r="AQ42" s="449" t="str">
        <f ca="1">IF((AP42&lt;&gt;""),IF(OR($F42&lt;&gt;$G42,PrSettings!$M$4="●"),(($F42-$G42)=(AM42-AN42))*1,0),"")</f>
        <v/>
      </c>
      <c r="AR42" s="449" t="str">
        <f t="shared" ca="1" si="450"/>
        <v/>
      </c>
      <c r="AS42" s="449" t="str">
        <f ca="1">IF(AP42&lt;&gt;"",IF(ABS($F42-$G42)&gt;=PrSettings!$M$7,(ABS($F42-$G42-AM42+AN42)&lt;=1)*1,IF(AND(AP42,$F42=$G42,$F42&gt;=PrSettings!$M$6),(ABS(AM42-$F42)&lt;=1)*1,IF(AND(ABS($F42-$G42-AM42+AN42)&lt;=1,$F42+$G42&gt;=PrSettings!$M$8),(ABS(AM42-$F42)&lt;=1)*(ABS(AN42-$G42)&lt;=1)*1,""))),"")</f>
        <v/>
      </c>
      <c r="AT42" s="456"/>
      <c r="AV42" s="447">
        <f t="shared" ca="1" si="350"/>
        <v>1</v>
      </c>
      <c r="AW42" s="448" t="str">
        <f ca="1">GrpF!$B$5</f>
        <v>Portugal</v>
      </c>
      <c r="AX42" s="449">
        <f t="shared" ca="1" si="451"/>
        <v>17</v>
      </c>
      <c r="AY42" s="448" t="str">
        <f ca="1">GrpF!$D$5</f>
        <v>Czechia</v>
      </c>
      <c r="AZ42" s="452"/>
      <c r="BA42" s="452"/>
      <c r="BB42" s="455"/>
      <c r="BC42" s="449" t="str">
        <f t="shared" ca="1" si="452"/>
        <v/>
      </c>
      <c r="BD42" s="449" t="str">
        <f ca="1">IF((BC42&lt;&gt;""),IF(OR($F42&lt;&gt;$G42,PrSettings!$M$4="●"),(($F42-$G42)=(AZ42-BA42))*1,0),"")</f>
        <v/>
      </c>
      <c r="BE42" s="449" t="str">
        <f t="shared" ca="1" si="453"/>
        <v/>
      </c>
      <c r="BF42" s="449" t="str">
        <f ca="1">IF(BC42&lt;&gt;"",IF(ABS($F42-$G42)&gt;=PrSettings!$M$7,(ABS($F42-$G42-AZ42+BA42)&lt;=1)*1,IF(AND(BC42,$F42=$G42,$F42&gt;=PrSettings!$M$6),(ABS(AZ42-$F42)&lt;=1)*1,IF(AND(ABS($F42-$G42-AZ42+BA42)&lt;=1,$F42+$G42&gt;=PrSettings!$M$8),(ABS(AZ42-$F42)&lt;=1)*(ABS(BA42-$G42)&lt;=1)*1,""))),"")</f>
        <v/>
      </c>
      <c r="BG42" s="456"/>
      <c r="BI42" s="447">
        <f t="shared" ca="1" si="354"/>
        <v>1</v>
      </c>
      <c r="BJ42" s="448" t="str">
        <f ca="1">GrpF!$B$5</f>
        <v>Portugal</v>
      </c>
      <c r="BK42" s="449">
        <f t="shared" ca="1" si="454"/>
        <v>17</v>
      </c>
      <c r="BL42" s="448" t="str">
        <f ca="1">GrpF!$D$5</f>
        <v>Czechia</v>
      </c>
      <c r="BM42" s="452"/>
      <c r="BN42" s="452"/>
      <c r="BO42" s="455"/>
      <c r="BP42" s="449" t="str">
        <f t="shared" ca="1" si="455"/>
        <v/>
      </c>
      <c r="BQ42" s="449" t="str">
        <f ca="1">IF((BP42&lt;&gt;""),IF(OR($F42&lt;&gt;$G42,PrSettings!$M$4="●"),(($F42-$G42)=(BM42-BN42))*1,0),"")</f>
        <v/>
      </c>
      <c r="BR42" s="449" t="str">
        <f t="shared" ca="1" si="456"/>
        <v/>
      </c>
      <c r="BS42" s="449" t="str">
        <f ca="1">IF(BP42&lt;&gt;"",IF(ABS($F42-$G42)&gt;=PrSettings!$M$7,(ABS($F42-$G42-BM42+BN42)&lt;=1)*1,IF(AND(BP42,$F42=$G42,$F42&gt;=PrSettings!$M$6),(ABS(BM42-$F42)&lt;=1)*1,IF(AND(ABS($F42-$G42-BM42+BN42)&lt;=1,$F42+$G42&gt;=PrSettings!$M$8),(ABS(BM42-$F42)&lt;=1)*(ABS(BN42-$G42)&lt;=1)*1,""))),"")</f>
        <v/>
      </c>
      <c r="BT42" s="456"/>
      <c r="BV42" s="447">
        <f t="shared" ca="1" si="358"/>
        <v>1</v>
      </c>
      <c r="BW42" s="448" t="str">
        <f ca="1">GrpF!$B$5</f>
        <v>Portugal</v>
      </c>
      <c r="BX42" s="449">
        <f t="shared" ca="1" si="457"/>
        <v>17</v>
      </c>
      <c r="BY42" s="448" t="str">
        <f ca="1">GrpF!$D$5</f>
        <v>Czechia</v>
      </c>
      <c r="BZ42" s="452"/>
      <c r="CA42" s="452"/>
      <c r="CB42" s="455"/>
      <c r="CC42" s="449" t="str">
        <f t="shared" ca="1" si="458"/>
        <v/>
      </c>
      <c r="CD42" s="449" t="str">
        <f ca="1">IF((CC42&lt;&gt;""),IF(OR($F42&lt;&gt;$G42,PrSettings!$M$4="●"),(($F42-$G42)=(BZ42-CA42))*1,0),"")</f>
        <v/>
      </c>
      <c r="CE42" s="449" t="str">
        <f t="shared" ca="1" si="459"/>
        <v/>
      </c>
      <c r="CF42" s="449" t="str">
        <f ca="1">IF(CC42&lt;&gt;"",IF(ABS($F42-$G42)&gt;=PrSettings!$M$7,(ABS($F42-$G42-BZ42+CA42)&lt;=1)*1,IF(AND(CC42,$F42=$G42,$F42&gt;=PrSettings!$M$6),(ABS(BZ42-$F42)&lt;=1)*1,IF(AND(ABS($F42-$G42-BZ42+CA42)&lt;=1,$F42+$G42&gt;=PrSettings!$M$8),(ABS(BZ42-$F42)&lt;=1)*(ABS(CA42-$G42)&lt;=1)*1,""))),"")</f>
        <v/>
      </c>
      <c r="CG42" s="456"/>
      <c r="CI42" s="447">
        <f t="shared" ca="1" si="362"/>
        <v>1</v>
      </c>
      <c r="CJ42" s="448" t="str">
        <f ca="1">GrpF!$B$5</f>
        <v>Portugal</v>
      </c>
      <c r="CK42" s="449">
        <f t="shared" ca="1" si="460"/>
        <v>17</v>
      </c>
      <c r="CL42" s="448" t="str">
        <f ca="1">GrpF!$D$5</f>
        <v>Czechia</v>
      </c>
      <c r="CM42" s="452"/>
      <c r="CN42" s="452"/>
      <c r="CO42" s="455"/>
      <c r="CP42" s="449" t="str">
        <f t="shared" ca="1" si="461"/>
        <v/>
      </c>
      <c r="CQ42" s="449" t="str">
        <f ca="1">IF((CP42&lt;&gt;""),IF(OR($F42&lt;&gt;$G42,PrSettings!$M$4="●"),(($F42-$G42)=(CM42-CN42))*1,0),"")</f>
        <v/>
      </c>
      <c r="CR42" s="449" t="str">
        <f t="shared" ca="1" si="462"/>
        <v/>
      </c>
      <c r="CS42" s="449" t="str">
        <f ca="1">IF(CP42&lt;&gt;"",IF(ABS($F42-$G42)&gt;=PrSettings!$M$7,(ABS($F42-$G42-CM42+CN42)&lt;=1)*1,IF(AND(CP42,$F42=$G42,$F42&gt;=PrSettings!$M$6),(ABS(CM42-$F42)&lt;=1)*1,IF(AND(ABS($F42-$G42-CM42+CN42)&lt;=1,$F42+$G42&gt;=PrSettings!$M$8),(ABS(CM42-$F42)&lt;=1)*(ABS(CN42-$G42)&lt;=1)*1,""))),"")</f>
        <v/>
      </c>
      <c r="CT42" s="456"/>
      <c r="CV42" s="447">
        <f t="shared" ca="1" si="366"/>
        <v>1</v>
      </c>
      <c r="CW42" s="448" t="str">
        <f ca="1">GrpF!$B$5</f>
        <v>Portugal</v>
      </c>
      <c r="CX42" s="449">
        <f t="shared" ca="1" si="463"/>
        <v>17</v>
      </c>
      <c r="CY42" s="448" t="str">
        <f ca="1">GrpF!$D$5</f>
        <v>Czechia</v>
      </c>
      <c r="CZ42" s="452"/>
      <c r="DA42" s="452"/>
      <c r="DB42" s="455"/>
      <c r="DC42" s="449" t="str">
        <f t="shared" ca="1" si="464"/>
        <v/>
      </c>
      <c r="DD42" s="449" t="str">
        <f ca="1">IF((DC42&lt;&gt;""),IF(OR($F42&lt;&gt;$G42,PrSettings!$M$4="●"),(($F42-$G42)=(CZ42-DA42))*1,0),"")</f>
        <v/>
      </c>
      <c r="DE42" s="449" t="str">
        <f t="shared" ca="1" si="465"/>
        <v/>
      </c>
      <c r="DF42" s="449" t="str">
        <f ca="1">IF(DC42&lt;&gt;"",IF(ABS($F42-$G42)&gt;=PrSettings!$M$7,(ABS($F42-$G42-CZ42+DA42)&lt;=1)*1,IF(AND(DC42,$F42=$G42,$F42&gt;=PrSettings!$M$6),(ABS(CZ42-$F42)&lt;=1)*1,IF(AND(ABS($F42-$G42-CZ42+DA42)&lt;=1,$F42+$G42&gt;=PrSettings!$M$8),(ABS(CZ42-$F42)&lt;=1)*(ABS(DA42-$G42)&lt;=1)*1,""))),"")</f>
        <v/>
      </c>
      <c r="DG42" s="456"/>
      <c r="DI42" s="447">
        <f t="shared" ca="1" si="370"/>
        <v>1</v>
      </c>
      <c r="DJ42" s="448" t="str">
        <f ca="1">GrpF!$B$5</f>
        <v>Portugal</v>
      </c>
      <c r="DK42" s="449">
        <f t="shared" ca="1" si="466"/>
        <v>17</v>
      </c>
      <c r="DL42" s="448" t="str">
        <f ca="1">GrpF!$D$5</f>
        <v>Czechia</v>
      </c>
      <c r="DM42" s="452"/>
      <c r="DN42" s="452"/>
      <c r="DO42" s="455"/>
      <c r="DP42" s="449" t="str">
        <f t="shared" ca="1" si="467"/>
        <v/>
      </c>
      <c r="DQ42" s="449" t="str">
        <f ca="1">IF((DP42&lt;&gt;""),IF(OR($F42&lt;&gt;$G42,PrSettings!$M$4="●"),(($F42-$G42)=(DM42-DN42))*1,0),"")</f>
        <v/>
      </c>
      <c r="DR42" s="449" t="str">
        <f t="shared" ca="1" si="468"/>
        <v/>
      </c>
      <c r="DS42" s="449" t="str">
        <f ca="1">IF(DP42&lt;&gt;"",IF(ABS($F42-$G42)&gt;=PrSettings!$M$7,(ABS($F42-$G42-DM42+DN42)&lt;=1)*1,IF(AND(DP42,$F42=$G42,$F42&gt;=PrSettings!$M$6),(ABS(DM42-$F42)&lt;=1)*1,IF(AND(ABS($F42-$G42-DM42+DN42)&lt;=1,$F42+$G42&gt;=PrSettings!$M$8),(ABS(DM42-$F42)&lt;=1)*(ABS(DN42-$G42)&lt;=1)*1,""))),"")</f>
        <v/>
      </c>
      <c r="DT42" s="456"/>
      <c r="DV42" s="447">
        <f t="shared" ca="1" si="374"/>
        <v>1</v>
      </c>
      <c r="DW42" s="448" t="str">
        <f ca="1">GrpF!$B$5</f>
        <v>Portugal</v>
      </c>
      <c r="DX42" s="449">
        <f t="shared" ca="1" si="469"/>
        <v>17</v>
      </c>
      <c r="DY42" s="448" t="str">
        <f ca="1">GrpF!$D$5</f>
        <v>Czechia</v>
      </c>
      <c r="DZ42" s="452"/>
      <c r="EA42" s="452"/>
      <c r="EB42" s="455"/>
      <c r="EC42" s="449" t="str">
        <f t="shared" ca="1" si="470"/>
        <v/>
      </c>
      <c r="ED42" s="449" t="str">
        <f ca="1">IF((EC42&lt;&gt;""),IF(OR($F42&lt;&gt;$G42,PrSettings!$M$4="●"),(($F42-$G42)=(DZ42-EA42))*1,0),"")</f>
        <v/>
      </c>
      <c r="EE42" s="449" t="str">
        <f t="shared" ca="1" si="471"/>
        <v/>
      </c>
      <c r="EF42" s="449" t="str">
        <f ca="1">IF(EC42&lt;&gt;"",IF(ABS($F42-$G42)&gt;=PrSettings!$M$7,(ABS($F42-$G42-DZ42+EA42)&lt;=1)*1,IF(AND(EC42,$F42=$G42,$F42&gt;=PrSettings!$M$6),(ABS(DZ42-$F42)&lt;=1)*1,IF(AND(ABS($F42-$G42-DZ42+EA42)&lt;=1,$F42+$G42&gt;=PrSettings!$M$8),(ABS(DZ42-$F42)&lt;=1)*(ABS(EA42-$G42)&lt;=1)*1,""))),"")</f>
        <v/>
      </c>
      <c r="EG42" s="456"/>
      <c r="EI42" s="447">
        <f t="shared" ca="1" si="378"/>
        <v>1</v>
      </c>
      <c r="EJ42" s="448" t="str">
        <f ca="1">GrpF!$B$5</f>
        <v>Portugal</v>
      </c>
      <c r="EK42" s="449">
        <f t="shared" ca="1" si="472"/>
        <v>17</v>
      </c>
      <c r="EL42" s="448" t="str">
        <f ca="1">GrpF!$D$5</f>
        <v>Czechia</v>
      </c>
      <c r="EM42" s="452"/>
      <c r="EN42" s="452"/>
      <c r="EO42" s="455"/>
      <c r="EP42" s="449" t="str">
        <f t="shared" ca="1" si="473"/>
        <v/>
      </c>
      <c r="EQ42" s="449" t="str">
        <f ca="1">IF((EP42&lt;&gt;""),IF(OR($F42&lt;&gt;$G42,PrSettings!$M$4="●"),(($F42-$G42)=(EM42-EN42))*1,0),"")</f>
        <v/>
      </c>
      <c r="ER42" s="449" t="str">
        <f t="shared" ca="1" si="474"/>
        <v/>
      </c>
      <c r="ES42" s="449" t="str">
        <f ca="1">IF(EP42&lt;&gt;"",IF(ABS($F42-$G42)&gt;=PrSettings!$M$7,(ABS($F42-$G42-EM42+EN42)&lt;=1)*1,IF(AND(EP42,$F42=$G42,$F42&gt;=PrSettings!$M$6),(ABS(EM42-$F42)&lt;=1)*1,IF(AND(ABS($F42-$G42-EM42+EN42)&lt;=1,$F42+$G42&gt;=PrSettings!$M$8),(ABS(EM42-$F42)&lt;=1)*(ABS(EN42-$G42)&lt;=1)*1,""))),"")</f>
        <v/>
      </c>
      <c r="ET42" s="456"/>
      <c r="EV42" s="447">
        <f t="shared" ca="1" si="382"/>
        <v>1</v>
      </c>
      <c r="EW42" s="448" t="str">
        <f ca="1">GrpF!$B$5</f>
        <v>Portugal</v>
      </c>
      <c r="EX42" s="449">
        <f t="shared" ca="1" si="475"/>
        <v>17</v>
      </c>
      <c r="EY42" s="448" t="str">
        <f ca="1">GrpF!$D$5</f>
        <v>Czechia</v>
      </c>
      <c r="EZ42" s="452"/>
      <c r="FA42" s="452"/>
      <c r="FB42" s="455"/>
      <c r="FC42" s="449" t="str">
        <f t="shared" ca="1" si="476"/>
        <v/>
      </c>
      <c r="FD42" s="449" t="str">
        <f ca="1">IF((FC42&lt;&gt;""),IF(OR($F42&lt;&gt;$G42,PrSettings!$M$4="●"),(($F42-$G42)=(EZ42-FA42))*1,0),"")</f>
        <v/>
      </c>
      <c r="FE42" s="449" t="str">
        <f t="shared" ca="1" si="477"/>
        <v/>
      </c>
      <c r="FF42" s="449" t="str">
        <f ca="1">IF(FC42&lt;&gt;"",IF(ABS($F42-$G42)&gt;=PrSettings!$M$7,(ABS($F42-$G42-EZ42+FA42)&lt;=1)*1,IF(AND(FC42,$F42=$G42,$F42&gt;=PrSettings!$M$6),(ABS(EZ42-$F42)&lt;=1)*1,IF(AND(ABS($F42-$G42-EZ42+FA42)&lt;=1,$F42+$G42&gt;=PrSettings!$M$8),(ABS(EZ42-$F42)&lt;=1)*(ABS(FA42-$G42)&lt;=1)*1,""))),"")</f>
        <v/>
      </c>
      <c r="FG42" s="456"/>
      <c r="FI42" s="447">
        <f t="shared" ca="1" si="386"/>
        <v>1</v>
      </c>
      <c r="FJ42" s="448" t="str">
        <f ca="1">GrpF!$B$5</f>
        <v>Portugal</v>
      </c>
      <c r="FK42" s="449">
        <f t="shared" ca="1" si="478"/>
        <v>17</v>
      </c>
      <c r="FL42" s="448" t="str">
        <f ca="1">GrpF!$D$5</f>
        <v>Czechia</v>
      </c>
      <c r="FM42" s="452"/>
      <c r="FN42" s="452"/>
      <c r="FO42" s="455"/>
      <c r="FP42" s="449" t="str">
        <f t="shared" ca="1" si="479"/>
        <v/>
      </c>
      <c r="FQ42" s="449" t="str">
        <f ca="1">IF((FP42&lt;&gt;""),IF(OR($F42&lt;&gt;$G42,PrSettings!$M$4="●"),(($F42-$G42)=(FM42-FN42))*1,0),"")</f>
        <v/>
      </c>
      <c r="FR42" s="449" t="str">
        <f t="shared" ca="1" si="480"/>
        <v/>
      </c>
      <c r="FS42" s="449" t="str">
        <f ca="1">IF(FP42&lt;&gt;"",IF(ABS($F42-$G42)&gt;=PrSettings!$M$7,(ABS($F42-$G42-FM42+FN42)&lt;=1)*1,IF(AND(FP42,$F42=$G42,$F42&gt;=PrSettings!$M$6),(ABS(FM42-$F42)&lt;=1)*1,IF(AND(ABS($F42-$G42-FM42+FN42)&lt;=1,$F42+$G42&gt;=PrSettings!$M$8),(ABS(FM42-$F42)&lt;=1)*(ABS(FN42-$G42)&lt;=1)*1,""))),"")</f>
        <v/>
      </c>
      <c r="FT42" s="456"/>
      <c r="FV42" s="447">
        <f t="shared" ca="1" si="390"/>
        <v>1</v>
      </c>
      <c r="FW42" s="448" t="str">
        <f ca="1">GrpF!$B$5</f>
        <v>Portugal</v>
      </c>
      <c r="FX42" s="449">
        <f t="shared" ca="1" si="481"/>
        <v>17</v>
      </c>
      <c r="FY42" s="448" t="str">
        <f ca="1">GrpF!$D$5</f>
        <v>Czechia</v>
      </c>
      <c r="FZ42" s="452"/>
      <c r="GA42" s="452"/>
      <c r="GB42" s="455"/>
      <c r="GC42" s="449" t="str">
        <f t="shared" ca="1" si="482"/>
        <v/>
      </c>
      <c r="GD42" s="449" t="str">
        <f ca="1">IF((GC42&lt;&gt;""),IF(OR($F42&lt;&gt;$G42,PrSettings!$M$4="●"),(($F42-$G42)=(FZ42-GA42))*1,0),"")</f>
        <v/>
      </c>
      <c r="GE42" s="449" t="str">
        <f t="shared" ca="1" si="483"/>
        <v/>
      </c>
      <c r="GF42" s="449" t="str">
        <f ca="1">IF(GC42&lt;&gt;"",IF(ABS($F42-$G42)&gt;=PrSettings!$M$7,(ABS($F42-$G42-FZ42+GA42)&lt;=1)*1,IF(AND(GC42,$F42=$G42,$F42&gt;=PrSettings!$M$6),(ABS(FZ42-$F42)&lt;=1)*1,IF(AND(ABS($F42-$G42-FZ42+GA42)&lt;=1,$F42+$G42&gt;=PrSettings!$M$8),(ABS(FZ42-$F42)&lt;=1)*(ABS(GA42-$G42)&lt;=1)*1,""))),"")</f>
        <v/>
      </c>
      <c r="GG42" s="456"/>
      <c r="GI42" s="447">
        <f t="shared" ca="1" si="394"/>
        <v>1</v>
      </c>
      <c r="GJ42" s="448" t="str">
        <f ca="1">GrpF!$B$5</f>
        <v>Portugal</v>
      </c>
      <c r="GK42" s="449">
        <f t="shared" ca="1" si="484"/>
        <v>17</v>
      </c>
      <c r="GL42" s="448" t="str">
        <f ca="1">GrpF!$D$5</f>
        <v>Czechia</v>
      </c>
      <c r="GM42" s="452"/>
      <c r="GN42" s="452"/>
      <c r="GO42" s="455"/>
      <c r="GP42" s="449" t="str">
        <f t="shared" ca="1" si="485"/>
        <v/>
      </c>
      <c r="GQ42" s="449" t="str">
        <f ca="1">IF((GP42&lt;&gt;""),IF(OR($F42&lt;&gt;$G42,PrSettings!$M$4="●"),(($F42-$G42)=(GM42-GN42))*1,0),"")</f>
        <v/>
      </c>
      <c r="GR42" s="449" t="str">
        <f t="shared" ca="1" si="486"/>
        <v/>
      </c>
      <c r="GS42" s="449" t="str">
        <f ca="1">IF(GP42&lt;&gt;"",IF(ABS($F42-$G42)&gt;=PrSettings!$M$7,(ABS($F42-$G42-GM42+GN42)&lt;=1)*1,IF(AND(GP42,$F42=$G42,$F42&gt;=PrSettings!$M$6),(ABS(GM42-$F42)&lt;=1)*1,IF(AND(ABS($F42-$G42-GM42+GN42)&lt;=1,$F42+$G42&gt;=PrSettings!$M$8),(ABS(GM42-$F42)&lt;=1)*(ABS(GN42-$G42)&lt;=1)*1,""))),"")</f>
        <v/>
      </c>
      <c r="GT42" s="456"/>
      <c r="GV42" s="447">
        <f t="shared" ca="1" si="398"/>
        <v>1</v>
      </c>
      <c r="GW42" s="448" t="str">
        <f ca="1">GrpF!$B$5</f>
        <v>Portugal</v>
      </c>
      <c r="GX42" s="449">
        <f t="shared" ca="1" si="487"/>
        <v>17</v>
      </c>
      <c r="GY42" s="448" t="str">
        <f ca="1">GrpF!$D$5</f>
        <v>Czechia</v>
      </c>
      <c r="GZ42" s="452"/>
      <c r="HA42" s="452"/>
      <c r="HB42" s="455"/>
      <c r="HC42" s="449" t="str">
        <f t="shared" ca="1" si="488"/>
        <v/>
      </c>
      <c r="HD42" s="449" t="str">
        <f ca="1">IF((HC42&lt;&gt;""),IF(OR($F42&lt;&gt;$G42,PrSettings!$M$4="●"),(($F42-$G42)=(GZ42-HA42))*1,0),"")</f>
        <v/>
      </c>
      <c r="HE42" s="449" t="str">
        <f t="shared" ca="1" si="489"/>
        <v/>
      </c>
      <c r="HF42" s="449" t="str">
        <f ca="1">IF(HC42&lt;&gt;"",IF(ABS($F42-$G42)&gt;=PrSettings!$M$7,(ABS($F42-$G42-GZ42+HA42)&lt;=1)*1,IF(AND(HC42,$F42=$G42,$F42&gt;=PrSettings!$M$6),(ABS(GZ42-$F42)&lt;=1)*1,IF(AND(ABS($F42-$G42-GZ42+HA42)&lt;=1,$F42+$G42&gt;=PrSettings!$M$8),(ABS(GZ42-$F42)&lt;=1)*(ABS(HA42-$G42)&lt;=1)*1,""))),"")</f>
        <v/>
      </c>
      <c r="HG42" s="456"/>
      <c r="HI42" s="447">
        <f t="shared" ca="1" si="402"/>
        <v>1</v>
      </c>
      <c r="HJ42" s="448" t="str">
        <f ca="1">GrpF!$B$5</f>
        <v>Portugal</v>
      </c>
      <c r="HK42" s="449">
        <f t="shared" ca="1" si="490"/>
        <v>17</v>
      </c>
      <c r="HL42" s="448" t="str">
        <f ca="1">GrpF!$D$5</f>
        <v>Czechia</v>
      </c>
      <c r="HM42" s="452"/>
      <c r="HN42" s="452"/>
      <c r="HO42" s="455"/>
      <c r="HP42" s="449" t="str">
        <f t="shared" ca="1" si="491"/>
        <v/>
      </c>
      <c r="HQ42" s="449" t="str">
        <f ca="1">IF((HP42&lt;&gt;""),IF(OR($F42&lt;&gt;$G42,PrSettings!$M$4="●"),(($F42-$G42)=(HM42-HN42))*1,0),"")</f>
        <v/>
      </c>
      <c r="HR42" s="449" t="str">
        <f t="shared" ca="1" si="492"/>
        <v/>
      </c>
      <c r="HS42" s="449" t="str">
        <f ca="1">IF(HP42&lt;&gt;"",IF(ABS($F42-$G42)&gt;=PrSettings!$M$7,(ABS($F42-$G42-HM42+HN42)&lt;=1)*1,IF(AND(HP42,$F42=$G42,$F42&gt;=PrSettings!$M$6),(ABS(HM42-$F42)&lt;=1)*1,IF(AND(ABS($F42-$G42-HM42+HN42)&lt;=1,$F42+$G42&gt;=PrSettings!$M$8),(ABS(HM42-$F42)&lt;=1)*(ABS(HN42-$G42)&lt;=1)*1,""))),"")</f>
        <v/>
      </c>
      <c r="HT42" s="456"/>
      <c r="HV42" s="447">
        <f t="shared" ca="1" si="406"/>
        <v>1</v>
      </c>
      <c r="HW42" s="448" t="str">
        <f ca="1">GrpF!$B$5</f>
        <v>Portugal</v>
      </c>
      <c r="HX42" s="449">
        <f t="shared" ca="1" si="493"/>
        <v>17</v>
      </c>
      <c r="HY42" s="448" t="str">
        <f ca="1">GrpF!$D$5</f>
        <v>Czechia</v>
      </c>
      <c r="HZ42" s="452"/>
      <c r="IA42" s="452"/>
      <c r="IB42" s="455"/>
      <c r="IC42" s="449" t="str">
        <f t="shared" ca="1" si="494"/>
        <v/>
      </c>
      <c r="ID42" s="449" t="str">
        <f ca="1">IF((IC42&lt;&gt;""),IF(OR($F42&lt;&gt;$G42,PrSettings!$M$4="●"),(($F42-$G42)=(HZ42-IA42))*1,0),"")</f>
        <v/>
      </c>
      <c r="IE42" s="449" t="str">
        <f t="shared" ca="1" si="495"/>
        <v/>
      </c>
      <c r="IF42" s="449" t="str">
        <f ca="1">IF(IC42&lt;&gt;"",IF(ABS($F42-$G42)&gt;=PrSettings!$M$7,(ABS($F42-$G42-HZ42+IA42)&lt;=1)*1,IF(AND(IC42,$F42=$G42,$F42&gt;=PrSettings!$M$6),(ABS(HZ42-$F42)&lt;=1)*1,IF(AND(ABS($F42-$G42-HZ42+IA42)&lt;=1,$F42+$G42&gt;=PrSettings!$M$8),(ABS(HZ42-$F42)&lt;=1)*(ABS(IA42-$G42)&lt;=1)*1,""))),"")</f>
        <v/>
      </c>
      <c r="IG42" s="456"/>
      <c r="II42" s="447">
        <f t="shared" ca="1" si="410"/>
        <v>1</v>
      </c>
      <c r="IJ42" s="448" t="str">
        <f ca="1">GrpF!$B$5</f>
        <v>Portugal</v>
      </c>
      <c r="IK42" s="449">
        <f t="shared" ca="1" si="496"/>
        <v>17</v>
      </c>
      <c r="IL42" s="448" t="str">
        <f ca="1">GrpF!$D$5</f>
        <v>Czechia</v>
      </c>
      <c r="IM42" s="452"/>
      <c r="IN42" s="452"/>
      <c r="IO42" s="455"/>
      <c r="IP42" s="449" t="str">
        <f t="shared" ca="1" si="497"/>
        <v/>
      </c>
      <c r="IQ42" s="449" t="str">
        <f ca="1">IF((IP42&lt;&gt;""),IF(OR($F42&lt;&gt;$G42,PrSettings!$M$4="●"),(($F42-$G42)=(IM42-IN42))*1,0),"")</f>
        <v/>
      </c>
      <c r="IR42" s="449" t="str">
        <f t="shared" ca="1" si="498"/>
        <v/>
      </c>
      <c r="IS42" s="449" t="str">
        <f ca="1">IF(IP42&lt;&gt;"",IF(ABS($F42-$G42)&gt;=PrSettings!$M$7,(ABS($F42-$G42-IM42+IN42)&lt;=1)*1,IF(AND(IP42,$F42=$G42,$F42&gt;=PrSettings!$M$6),(ABS(IM42-$F42)&lt;=1)*1,IF(AND(ABS($F42-$G42-IM42+IN42)&lt;=1,$F42+$G42&gt;=PrSettings!$M$8),(ABS(IM42-$F42)&lt;=1)*(ABS(IN42-$G42)&lt;=1)*1,""))),"")</f>
        <v/>
      </c>
      <c r="IT42" s="456"/>
      <c r="IV42" s="447">
        <f t="shared" ca="1" si="414"/>
        <v>1</v>
      </c>
      <c r="IW42" s="448" t="str">
        <f ca="1">GrpF!$B$5</f>
        <v>Portugal</v>
      </c>
      <c r="IX42" s="449">
        <f t="shared" ca="1" si="499"/>
        <v>17</v>
      </c>
      <c r="IY42" s="448" t="str">
        <f ca="1">GrpF!$D$5</f>
        <v>Czechia</v>
      </c>
      <c r="IZ42" s="452"/>
      <c r="JA42" s="452"/>
      <c r="JB42" s="455"/>
      <c r="JC42" s="449" t="str">
        <f t="shared" ca="1" si="500"/>
        <v/>
      </c>
      <c r="JD42" s="449" t="str">
        <f ca="1">IF((JC42&lt;&gt;""),IF(OR($F42&lt;&gt;$G42,PrSettings!$M$4="●"),(($F42-$G42)=(IZ42-JA42))*1,0),"")</f>
        <v/>
      </c>
      <c r="JE42" s="449" t="str">
        <f t="shared" ca="1" si="501"/>
        <v/>
      </c>
      <c r="JF42" s="449" t="str">
        <f ca="1">IF(JC42&lt;&gt;"",IF(ABS($F42-$G42)&gt;=PrSettings!$M$7,(ABS($F42-$G42-IZ42+JA42)&lt;=1)*1,IF(AND(JC42,$F42=$G42,$F42&gt;=PrSettings!$M$6),(ABS(IZ42-$F42)&lt;=1)*1,IF(AND(ABS($F42-$G42-IZ42+JA42)&lt;=1,$F42+$G42&gt;=PrSettings!$M$8),(ABS(IZ42-$F42)&lt;=1)*(ABS(JA42-$G42)&lt;=1)*1,""))),"")</f>
        <v/>
      </c>
      <c r="JG42" s="456"/>
      <c r="JI42" s="447">
        <f t="shared" ca="1" si="418"/>
        <v>1</v>
      </c>
      <c r="JJ42" s="448" t="str">
        <f ca="1">GrpF!$B$5</f>
        <v>Portugal</v>
      </c>
      <c r="JK42" s="449">
        <f t="shared" ca="1" si="502"/>
        <v>17</v>
      </c>
      <c r="JL42" s="448" t="str">
        <f ca="1">GrpF!$D$5</f>
        <v>Czechia</v>
      </c>
      <c r="JM42" s="452"/>
      <c r="JN42" s="452"/>
      <c r="JO42" s="455"/>
      <c r="JP42" s="449" t="str">
        <f t="shared" ca="1" si="503"/>
        <v/>
      </c>
      <c r="JQ42" s="449" t="str">
        <f ca="1">IF((JP42&lt;&gt;""),IF(OR($F42&lt;&gt;$G42,PrSettings!$M$4="●"),(($F42-$G42)=(JM42-JN42))*1,0),"")</f>
        <v/>
      </c>
      <c r="JR42" s="449" t="str">
        <f t="shared" ca="1" si="504"/>
        <v/>
      </c>
      <c r="JS42" s="449" t="str">
        <f ca="1">IF(JP42&lt;&gt;"",IF(ABS($F42-$G42)&gt;=PrSettings!$M$7,(ABS($F42-$G42-JM42+JN42)&lt;=1)*1,IF(AND(JP42,$F42=$G42,$F42&gt;=PrSettings!$M$6),(ABS(JM42-$F42)&lt;=1)*1,IF(AND(ABS($F42-$G42-JM42+JN42)&lt;=1,$F42+$G42&gt;=PrSettings!$M$8),(ABS(JM42-$F42)&lt;=1)*(ABS(JN42-$G42)&lt;=1)*1,""))),"")</f>
        <v/>
      </c>
      <c r="JT42" s="456"/>
      <c r="JV42" s="447">
        <f t="shared" ca="1" si="422"/>
        <v>1</v>
      </c>
      <c r="JW42" s="448" t="str">
        <f ca="1">GrpF!$B$5</f>
        <v>Portugal</v>
      </c>
      <c r="JX42" s="449">
        <f t="shared" ca="1" si="505"/>
        <v>17</v>
      </c>
      <c r="JY42" s="448" t="str">
        <f ca="1">GrpF!$D$5</f>
        <v>Czechia</v>
      </c>
      <c r="JZ42" s="452"/>
      <c r="KA42" s="452"/>
      <c r="KB42" s="455"/>
      <c r="KC42" s="449" t="str">
        <f t="shared" ca="1" si="506"/>
        <v/>
      </c>
      <c r="KD42" s="449" t="str">
        <f ca="1">IF((KC42&lt;&gt;""),IF(OR($F42&lt;&gt;$G42,PrSettings!$M$4="●"),(($F42-$G42)=(JZ42-KA42))*1,0),"")</f>
        <v/>
      </c>
      <c r="KE42" s="449" t="str">
        <f t="shared" ca="1" si="507"/>
        <v/>
      </c>
      <c r="KF42" s="449" t="str">
        <f ca="1">IF(KC42&lt;&gt;"",IF(ABS($F42-$G42)&gt;=PrSettings!$M$7,(ABS($F42-$G42-JZ42+KA42)&lt;=1)*1,IF(AND(KC42,$F42=$G42,$F42&gt;=PrSettings!$M$6),(ABS(JZ42-$F42)&lt;=1)*1,IF(AND(ABS($F42-$G42-JZ42+KA42)&lt;=1,$F42+$G42&gt;=PrSettings!$M$8),(ABS(JZ42-$F42)&lt;=1)*(ABS(KA42-$G42)&lt;=1)*1,""))),"")</f>
        <v/>
      </c>
      <c r="KG42" s="456"/>
      <c r="KI42" s="447">
        <f t="shared" ca="1" si="426"/>
        <v>1</v>
      </c>
      <c r="KJ42" s="448" t="str">
        <f ca="1">GrpF!$B$5</f>
        <v>Portugal</v>
      </c>
      <c r="KK42" s="449">
        <f t="shared" ca="1" si="508"/>
        <v>17</v>
      </c>
      <c r="KL42" s="448" t="str">
        <f ca="1">GrpF!$D$5</f>
        <v>Czechia</v>
      </c>
      <c r="KM42" s="452"/>
      <c r="KN42" s="452"/>
      <c r="KO42" s="455"/>
      <c r="KP42" s="449" t="str">
        <f t="shared" ca="1" si="509"/>
        <v/>
      </c>
      <c r="KQ42" s="449" t="str">
        <f ca="1">IF((KP42&lt;&gt;""),IF(OR($F42&lt;&gt;$G42,PrSettings!$M$4="●"),(($F42-$G42)=(KM42-KN42))*1,0),"")</f>
        <v/>
      </c>
      <c r="KR42" s="449" t="str">
        <f t="shared" ca="1" si="510"/>
        <v/>
      </c>
      <c r="KS42" s="449" t="str">
        <f ca="1">IF(KP42&lt;&gt;"",IF(ABS($F42-$G42)&gt;=PrSettings!$M$7,(ABS($F42-$G42-KM42+KN42)&lt;=1)*1,IF(AND(KP42,$F42=$G42,$F42&gt;=PrSettings!$M$6),(ABS(KM42-$F42)&lt;=1)*1,IF(AND(ABS($F42-$G42-KM42+KN42)&lt;=1,$F42+$G42&gt;=PrSettings!$M$8),(ABS(KM42-$F42)&lt;=1)*(ABS(KN42-$G42)&lt;=1)*1,""))),"")</f>
        <v/>
      </c>
      <c r="KT42" s="456"/>
      <c r="KV42" s="447">
        <f t="shared" ca="1" si="430"/>
        <v>1</v>
      </c>
      <c r="KW42" s="448" t="str">
        <f ca="1">GrpF!$B$5</f>
        <v>Portugal</v>
      </c>
      <c r="KX42" s="449">
        <f t="shared" ca="1" si="511"/>
        <v>17</v>
      </c>
      <c r="KY42" s="448" t="str">
        <f ca="1">GrpF!$D$5</f>
        <v>Czechia</v>
      </c>
      <c r="KZ42" s="452"/>
      <c r="LA42" s="452"/>
      <c r="LB42" s="455"/>
      <c r="LC42" s="449" t="str">
        <f t="shared" ca="1" si="512"/>
        <v/>
      </c>
      <c r="LD42" s="449" t="str">
        <f ca="1">IF((LC42&lt;&gt;""),IF(OR($F42&lt;&gt;$G42,PrSettings!$M$4="●"),(($F42-$G42)=(KZ42-LA42))*1,0),"")</f>
        <v/>
      </c>
      <c r="LE42" s="449" t="str">
        <f t="shared" ca="1" si="513"/>
        <v/>
      </c>
      <c r="LF42" s="449" t="str">
        <f ca="1">IF(LC42&lt;&gt;"",IF(ABS($F42-$G42)&gt;=PrSettings!$M$7,(ABS($F42-$G42-KZ42+LA42)&lt;=1)*1,IF(AND(LC42,$F42=$G42,$F42&gt;=PrSettings!$M$6),(ABS(KZ42-$F42)&lt;=1)*1,IF(AND(ABS($F42-$G42-KZ42+LA42)&lt;=1,$F42+$G42&gt;=PrSettings!$M$8),(ABS(KZ42-$F42)&lt;=1)*(ABS(LA42-$G42)&lt;=1)*1,""))),"")</f>
        <v/>
      </c>
      <c r="LG42" s="456"/>
      <c r="LI42" s="447">
        <f t="shared" ca="1" si="434"/>
        <v>1</v>
      </c>
      <c r="LJ42" s="448" t="str">
        <f ca="1">GrpF!$B$5</f>
        <v>Portugal</v>
      </c>
      <c r="LK42" s="449">
        <f t="shared" ca="1" si="514"/>
        <v>17</v>
      </c>
      <c r="LL42" s="448" t="str">
        <f ca="1">GrpF!$D$5</f>
        <v>Czechia</v>
      </c>
      <c r="LM42" s="452"/>
      <c r="LN42" s="452"/>
      <c r="LO42" s="455"/>
      <c r="LP42" s="449" t="str">
        <f t="shared" ca="1" si="515"/>
        <v/>
      </c>
      <c r="LQ42" s="449" t="str">
        <f ca="1">IF((LP42&lt;&gt;""),IF(OR($F42&lt;&gt;$G42,PrSettings!$M$4="●"),(($F42-$G42)=(LM42-LN42))*1,0),"")</f>
        <v/>
      </c>
      <c r="LR42" s="449" t="str">
        <f t="shared" ca="1" si="516"/>
        <v/>
      </c>
      <c r="LS42" s="449" t="str">
        <f ca="1">IF(LP42&lt;&gt;"",IF(ABS($F42-$G42)&gt;=PrSettings!$M$7,(ABS($F42-$G42-LM42+LN42)&lt;=1)*1,IF(AND(LP42,$F42=$G42,$F42&gt;=PrSettings!$M$6),(ABS(LM42-$F42)&lt;=1)*1,IF(AND(ABS($F42-$G42-LM42+LN42)&lt;=1,$F42+$G42&gt;=PrSettings!$M$8),(ABS(LM42-$F42)&lt;=1)*(ABS(LN42-$G42)&lt;=1)*1,""))),"")</f>
        <v/>
      </c>
      <c r="LT42" s="456"/>
      <c r="LV42" s="447">
        <f t="shared" ca="1" si="438"/>
        <v>1</v>
      </c>
      <c r="LW42" s="448" t="str">
        <f ca="1">GrpF!$B$5</f>
        <v>Portugal</v>
      </c>
      <c r="LX42" s="449">
        <f t="shared" ca="1" si="517"/>
        <v>17</v>
      </c>
      <c r="LY42" s="448" t="str">
        <f ca="1">GrpF!$D$5</f>
        <v>Czechia</v>
      </c>
      <c r="LZ42" s="452"/>
      <c r="MA42" s="452"/>
      <c r="MB42" s="455"/>
      <c r="MC42" s="449" t="str">
        <f t="shared" ca="1" si="518"/>
        <v/>
      </c>
      <c r="MD42" s="449" t="str">
        <f ca="1">IF((MC42&lt;&gt;""),IF(OR($F42&lt;&gt;$G42,PrSettings!$M$4="●"),(($F42-$G42)=(LZ42-MA42))*1,0),"")</f>
        <v/>
      </c>
      <c r="ME42" s="449" t="str">
        <f t="shared" ca="1" si="519"/>
        <v/>
      </c>
      <c r="MF42" s="449" t="str">
        <f ca="1">IF(MC42&lt;&gt;"",IF(ABS($F42-$G42)&gt;=PrSettings!$M$7,(ABS($F42-$G42-LZ42+MA42)&lt;=1)*1,IF(AND(MC42,$F42=$G42,$F42&gt;=PrSettings!$M$6),(ABS(LZ42-$F42)&lt;=1)*1,IF(AND(ABS($F42-$G42-LZ42+MA42)&lt;=1,$F42+$G42&gt;=PrSettings!$M$8),(ABS(LZ42-$F42)&lt;=1)*(ABS(MA42-$G42)&lt;=1)*1,""))),"")</f>
        <v/>
      </c>
      <c r="MG42" s="456"/>
    </row>
    <row r="43" spans="1:345" x14ac:dyDescent="0.25">
      <c r="B43" s="447">
        <f ca="1">INDEX(Groups!$C$7:$C$35,MATCH(C43,Groups!$D$7:$D$35,0))</f>
        <v>34</v>
      </c>
      <c r="C43" s="448" t="str">
        <f ca="1">GrpF!$B$6</f>
        <v>Georgia</v>
      </c>
      <c r="D43" s="449">
        <f ca="1">INDEX(Groups!$C$7:$C$35,MATCH(E43,Groups!$D$7:$D$35,0))</f>
        <v>17</v>
      </c>
      <c r="E43" s="448" t="str">
        <f ca="1">GrpF!$D$6</f>
        <v>Czechia</v>
      </c>
      <c r="F43" s="450" t="str">
        <f ca="1">GrpF!$E$6</f>
        <v/>
      </c>
      <c r="G43" s="451" t="str">
        <f ca="1">GrpF!$G$6</f>
        <v/>
      </c>
      <c r="I43" s="447">
        <f t="shared" ca="1" si="338"/>
        <v>34</v>
      </c>
      <c r="J43" s="448" t="str">
        <f ca="1">GrpF!$B$6</f>
        <v>Georgia</v>
      </c>
      <c r="K43" s="449">
        <f t="shared" ca="1" si="442"/>
        <v>17</v>
      </c>
      <c r="L43" s="448" t="str">
        <f ca="1">GrpF!$D$6</f>
        <v>Czechia</v>
      </c>
      <c r="M43" s="452"/>
      <c r="N43" s="452"/>
      <c r="O43" s="455"/>
      <c r="P43" s="449" t="str">
        <f t="shared" ca="1" si="443"/>
        <v/>
      </c>
      <c r="Q43" s="449" t="str">
        <f ca="1">IF((P43&lt;&gt;""),IF(OR($F43&lt;&gt;$G43,PrSettings!$M$4="●"),(($F43-$G43)=(M43-N43))*1,0),"")</f>
        <v/>
      </c>
      <c r="R43" s="449" t="str">
        <f t="shared" ca="1" si="444"/>
        <v/>
      </c>
      <c r="S43" s="449" t="str">
        <f ca="1">IF(P43&lt;&gt;"",IF(ABS($F43-$G43)&gt;=PrSettings!$M$7,(ABS($F43-$G43-M43+N43)&lt;=1)*1,IF(AND(P43,$F43=$G43,$F43&gt;=PrSettings!$M$6),(ABS(M43-$F43)&lt;=1)*1,IF(AND(ABS($F43-$G43-M43+N43)&lt;=1,$F43+$G43&gt;=PrSettings!$M$8),(ABS(M43-$F43)&lt;=1)*(ABS(N43-$G43)&lt;=1)*1,""))),"")</f>
        <v/>
      </c>
      <c r="T43" s="456"/>
      <c r="V43" s="447">
        <f t="shared" ca="1" si="342"/>
        <v>34</v>
      </c>
      <c r="W43" s="448" t="str">
        <f ca="1">GrpF!$B$6</f>
        <v>Georgia</v>
      </c>
      <c r="X43" s="449">
        <f t="shared" ca="1" si="445"/>
        <v>17</v>
      </c>
      <c r="Y43" s="448" t="str">
        <f ca="1">GrpF!$D$6</f>
        <v>Czechia</v>
      </c>
      <c r="Z43" s="452"/>
      <c r="AA43" s="452"/>
      <c r="AB43" s="455"/>
      <c r="AC43" s="449" t="str">
        <f t="shared" ca="1" si="446"/>
        <v/>
      </c>
      <c r="AD43" s="449" t="str">
        <f ca="1">IF((AC43&lt;&gt;""),IF(OR($F43&lt;&gt;$G43,PrSettings!$M$4="●"),(($F43-$G43)=(Z43-AA43))*1,0),"")</f>
        <v/>
      </c>
      <c r="AE43" s="449" t="str">
        <f t="shared" ca="1" si="447"/>
        <v/>
      </c>
      <c r="AF43" s="449" t="str">
        <f ca="1">IF(AC43&lt;&gt;"",IF(ABS($F43-$G43)&gt;=PrSettings!$M$7,(ABS($F43-$G43-Z43+AA43)&lt;=1)*1,IF(AND(AC43,$F43=$G43,$F43&gt;=PrSettings!$M$6),(ABS(Z43-$F43)&lt;=1)*1,IF(AND(ABS($F43-$G43-Z43+AA43)&lt;=1,$F43+$G43&gt;=PrSettings!$M$8),(ABS(Z43-$F43)&lt;=1)*(ABS(AA43-$G43)&lt;=1)*1,""))),"")</f>
        <v/>
      </c>
      <c r="AG43" s="456"/>
      <c r="AI43" s="447">
        <f t="shared" ca="1" si="346"/>
        <v>34</v>
      </c>
      <c r="AJ43" s="448" t="str">
        <f ca="1">GrpF!$B$6</f>
        <v>Georgia</v>
      </c>
      <c r="AK43" s="449">
        <f t="shared" ca="1" si="448"/>
        <v>17</v>
      </c>
      <c r="AL43" s="448" t="str">
        <f ca="1">GrpF!$D$6</f>
        <v>Czechia</v>
      </c>
      <c r="AM43" s="452"/>
      <c r="AN43" s="452"/>
      <c r="AO43" s="455"/>
      <c r="AP43" s="449" t="str">
        <f t="shared" ca="1" si="449"/>
        <v/>
      </c>
      <c r="AQ43" s="449" t="str">
        <f ca="1">IF((AP43&lt;&gt;""),IF(OR($F43&lt;&gt;$G43,PrSettings!$M$4="●"),(($F43-$G43)=(AM43-AN43))*1,0),"")</f>
        <v/>
      </c>
      <c r="AR43" s="449" t="str">
        <f t="shared" ca="1" si="450"/>
        <v/>
      </c>
      <c r="AS43" s="449" t="str">
        <f ca="1">IF(AP43&lt;&gt;"",IF(ABS($F43-$G43)&gt;=PrSettings!$M$7,(ABS($F43-$G43-AM43+AN43)&lt;=1)*1,IF(AND(AP43,$F43=$G43,$F43&gt;=PrSettings!$M$6),(ABS(AM43-$F43)&lt;=1)*1,IF(AND(ABS($F43-$G43-AM43+AN43)&lt;=1,$F43+$G43&gt;=PrSettings!$M$8),(ABS(AM43-$F43)&lt;=1)*(ABS(AN43-$G43)&lt;=1)*1,""))),"")</f>
        <v/>
      </c>
      <c r="AT43" s="456"/>
      <c r="AV43" s="447">
        <f t="shared" ca="1" si="350"/>
        <v>34</v>
      </c>
      <c r="AW43" s="448" t="str">
        <f ca="1">GrpF!$B$6</f>
        <v>Georgia</v>
      </c>
      <c r="AX43" s="449">
        <f t="shared" ca="1" si="451"/>
        <v>17</v>
      </c>
      <c r="AY43" s="448" t="str">
        <f ca="1">GrpF!$D$6</f>
        <v>Czechia</v>
      </c>
      <c r="AZ43" s="452"/>
      <c r="BA43" s="452"/>
      <c r="BB43" s="455"/>
      <c r="BC43" s="449" t="str">
        <f t="shared" ca="1" si="452"/>
        <v/>
      </c>
      <c r="BD43" s="449" t="str">
        <f ca="1">IF((BC43&lt;&gt;""),IF(OR($F43&lt;&gt;$G43,PrSettings!$M$4="●"),(($F43-$G43)=(AZ43-BA43))*1,0),"")</f>
        <v/>
      </c>
      <c r="BE43" s="449" t="str">
        <f t="shared" ca="1" si="453"/>
        <v/>
      </c>
      <c r="BF43" s="449" t="str">
        <f ca="1">IF(BC43&lt;&gt;"",IF(ABS($F43-$G43)&gt;=PrSettings!$M$7,(ABS($F43-$G43-AZ43+BA43)&lt;=1)*1,IF(AND(BC43,$F43=$G43,$F43&gt;=PrSettings!$M$6),(ABS(AZ43-$F43)&lt;=1)*1,IF(AND(ABS($F43-$G43-AZ43+BA43)&lt;=1,$F43+$G43&gt;=PrSettings!$M$8),(ABS(AZ43-$F43)&lt;=1)*(ABS(BA43-$G43)&lt;=1)*1,""))),"")</f>
        <v/>
      </c>
      <c r="BG43" s="456"/>
      <c r="BI43" s="447">
        <f t="shared" ca="1" si="354"/>
        <v>34</v>
      </c>
      <c r="BJ43" s="448" t="str">
        <f ca="1">GrpF!$B$6</f>
        <v>Georgia</v>
      </c>
      <c r="BK43" s="449">
        <f t="shared" ca="1" si="454"/>
        <v>17</v>
      </c>
      <c r="BL43" s="448" t="str">
        <f ca="1">GrpF!$D$6</f>
        <v>Czechia</v>
      </c>
      <c r="BM43" s="452"/>
      <c r="BN43" s="452"/>
      <c r="BO43" s="455"/>
      <c r="BP43" s="449" t="str">
        <f t="shared" ca="1" si="455"/>
        <v/>
      </c>
      <c r="BQ43" s="449" t="str">
        <f ca="1">IF((BP43&lt;&gt;""),IF(OR($F43&lt;&gt;$G43,PrSettings!$M$4="●"),(($F43-$G43)=(BM43-BN43))*1,0),"")</f>
        <v/>
      </c>
      <c r="BR43" s="449" t="str">
        <f t="shared" ca="1" si="456"/>
        <v/>
      </c>
      <c r="BS43" s="449" t="str">
        <f ca="1">IF(BP43&lt;&gt;"",IF(ABS($F43-$G43)&gt;=PrSettings!$M$7,(ABS($F43-$G43-BM43+BN43)&lt;=1)*1,IF(AND(BP43,$F43=$G43,$F43&gt;=PrSettings!$M$6),(ABS(BM43-$F43)&lt;=1)*1,IF(AND(ABS($F43-$G43-BM43+BN43)&lt;=1,$F43+$G43&gt;=PrSettings!$M$8),(ABS(BM43-$F43)&lt;=1)*(ABS(BN43-$G43)&lt;=1)*1,""))),"")</f>
        <v/>
      </c>
      <c r="BT43" s="456"/>
      <c r="BV43" s="447">
        <f t="shared" ca="1" si="358"/>
        <v>34</v>
      </c>
      <c r="BW43" s="448" t="str">
        <f ca="1">GrpF!$B$6</f>
        <v>Georgia</v>
      </c>
      <c r="BX43" s="449">
        <f t="shared" ca="1" si="457"/>
        <v>17</v>
      </c>
      <c r="BY43" s="448" t="str">
        <f ca="1">GrpF!$D$6</f>
        <v>Czechia</v>
      </c>
      <c r="BZ43" s="452"/>
      <c r="CA43" s="452"/>
      <c r="CB43" s="455"/>
      <c r="CC43" s="449" t="str">
        <f t="shared" ca="1" si="458"/>
        <v/>
      </c>
      <c r="CD43" s="449" t="str">
        <f ca="1">IF((CC43&lt;&gt;""),IF(OR($F43&lt;&gt;$G43,PrSettings!$M$4="●"),(($F43-$G43)=(BZ43-CA43))*1,0),"")</f>
        <v/>
      </c>
      <c r="CE43" s="449" t="str">
        <f t="shared" ca="1" si="459"/>
        <v/>
      </c>
      <c r="CF43" s="449" t="str">
        <f ca="1">IF(CC43&lt;&gt;"",IF(ABS($F43-$G43)&gt;=PrSettings!$M$7,(ABS($F43-$G43-BZ43+CA43)&lt;=1)*1,IF(AND(CC43,$F43=$G43,$F43&gt;=PrSettings!$M$6),(ABS(BZ43-$F43)&lt;=1)*1,IF(AND(ABS($F43-$G43-BZ43+CA43)&lt;=1,$F43+$G43&gt;=PrSettings!$M$8),(ABS(BZ43-$F43)&lt;=1)*(ABS(CA43-$G43)&lt;=1)*1,""))),"")</f>
        <v/>
      </c>
      <c r="CG43" s="456"/>
      <c r="CI43" s="447">
        <f t="shared" ca="1" si="362"/>
        <v>34</v>
      </c>
      <c r="CJ43" s="448" t="str">
        <f ca="1">GrpF!$B$6</f>
        <v>Georgia</v>
      </c>
      <c r="CK43" s="449">
        <f t="shared" ca="1" si="460"/>
        <v>17</v>
      </c>
      <c r="CL43" s="448" t="str">
        <f ca="1">GrpF!$D$6</f>
        <v>Czechia</v>
      </c>
      <c r="CM43" s="452"/>
      <c r="CN43" s="452"/>
      <c r="CO43" s="455"/>
      <c r="CP43" s="449" t="str">
        <f t="shared" ca="1" si="461"/>
        <v/>
      </c>
      <c r="CQ43" s="449" t="str">
        <f ca="1">IF((CP43&lt;&gt;""),IF(OR($F43&lt;&gt;$G43,PrSettings!$M$4="●"),(($F43-$G43)=(CM43-CN43))*1,0),"")</f>
        <v/>
      </c>
      <c r="CR43" s="449" t="str">
        <f t="shared" ca="1" si="462"/>
        <v/>
      </c>
      <c r="CS43" s="449" t="str">
        <f ca="1">IF(CP43&lt;&gt;"",IF(ABS($F43-$G43)&gt;=PrSettings!$M$7,(ABS($F43-$G43-CM43+CN43)&lt;=1)*1,IF(AND(CP43,$F43=$G43,$F43&gt;=PrSettings!$M$6),(ABS(CM43-$F43)&lt;=1)*1,IF(AND(ABS($F43-$G43-CM43+CN43)&lt;=1,$F43+$G43&gt;=PrSettings!$M$8),(ABS(CM43-$F43)&lt;=1)*(ABS(CN43-$G43)&lt;=1)*1,""))),"")</f>
        <v/>
      </c>
      <c r="CT43" s="456"/>
      <c r="CV43" s="447">
        <f t="shared" ca="1" si="366"/>
        <v>34</v>
      </c>
      <c r="CW43" s="448" t="str">
        <f ca="1">GrpF!$B$6</f>
        <v>Georgia</v>
      </c>
      <c r="CX43" s="449">
        <f t="shared" ca="1" si="463"/>
        <v>17</v>
      </c>
      <c r="CY43" s="448" t="str">
        <f ca="1">GrpF!$D$6</f>
        <v>Czechia</v>
      </c>
      <c r="CZ43" s="452"/>
      <c r="DA43" s="452"/>
      <c r="DB43" s="455"/>
      <c r="DC43" s="449" t="str">
        <f t="shared" ca="1" si="464"/>
        <v/>
      </c>
      <c r="DD43" s="449" t="str">
        <f ca="1">IF((DC43&lt;&gt;""),IF(OR($F43&lt;&gt;$G43,PrSettings!$M$4="●"),(($F43-$G43)=(CZ43-DA43))*1,0),"")</f>
        <v/>
      </c>
      <c r="DE43" s="449" t="str">
        <f t="shared" ca="1" si="465"/>
        <v/>
      </c>
      <c r="DF43" s="449" t="str">
        <f ca="1">IF(DC43&lt;&gt;"",IF(ABS($F43-$G43)&gt;=PrSettings!$M$7,(ABS($F43-$G43-CZ43+DA43)&lt;=1)*1,IF(AND(DC43,$F43=$G43,$F43&gt;=PrSettings!$M$6),(ABS(CZ43-$F43)&lt;=1)*1,IF(AND(ABS($F43-$G43-CZ43+DA43)&lt;=1,$F43+$G43&gt;=PrSettings!$M$8),(ABS(CZ43-$F43)&lt;=1)*(ABS(DA43-$G43)&lt;=1)*1,""))),"")</f>
        <v/>
      </c>
      <c r="DG43" s="456"/>
      <c r="DI43" s="447">
        <f t="shared" ca="1" si="370"/>
        <v>34</v>
      </c>
      <c r="DJ43" s="448" t="str">
        <f ca="1">GrpF!$B$6</f>
        <v>Georgia</v>
      </c>
      <c r="DK43" s="449">
        <f t="shared" ca="1" si="466"/>
        <v>17</v>
      </c>
      <c r="DL43" s="448" t="str">
        <f ca="1">GrpF!$D$6</f>
        <v>Czechia</v>
      </c>
      <c r="DM43" s="452"/>
      <c r="DN43" s="452"/>
      <c r="DO43" s="455"/>
      <c r="DP43" s="449" t="str">
        <f t="shared" ca="1" si="467"/>
        <v/>
      </c>
      <c r="DQ43" s="449" t="str">
        <f ca="1">IF((DP43&lt;&gt;""),IF(OR($F43&lt;&gt;$G43,PrSettings!$M$4="●"),(($F43-$G43)=(DM43-DN43))*1,0),"")</f>
        <v/>
      </c>
      <c r="DR43" s="449" t="str">
        <f t="shared" ca="1" si="468"/>
        <v/>
      </c>
      <c r="DS43" s="449" t="str">
        <f ca="1">IF(DP43&lt;&gt;"",IF(ABS($F43-$G43)&gt;=PrSettings!$M$7,(ABS($F43-$G43-DM43+DN43)&lt;=1)*1,IF(AND(DP43,$F43=$G43,$F43&gt;=PrSettings!$M$6),(ABS(DM43-$F43)&lt;=1)*1,IF(AND(ABS($F43-$G43-DM43+DN43)&lt;=1,$F43+$G43&gt;=PrSettings!$M$8),(ABS(DM43-$F43)&lt;=1)*(ABS(DN43-$G43)&lt;=1)*1,""))),"")</f>
        <v/>
      </c>
      <c r="DT43" s="456"/>
      <c r="DV43" s="447">
        <f t="shared" ca="1" si="374"/>
        <v>34</v>
      </c>
      <c r="DW43" s="448" t="str">
        <f ca="1">GrpF!$B$6</f>
        <v>Georgia</v>
      </c>
      <c r="DX43" s="449">
        <f t="shared" ca="1" si="469"/>
        <v>17</v>
      </c>
      <c r="DY43" s="448" t="str">
        <f ca="1">GrpF!$D$6</f>
        <v>Czechia</v>
      </c>
      <c r="DZ43" s="452"/>
      <c r="EA43" s="452"/>
      <c r="EB43" s="455"/>
      <c r="EC43" s="449" t="str">
        <f t="shared" ca="1" si="470"/>
        <v/>
      </c>
      <c r="ED43" s="449" t="str">
        <f ca="1">IF((EC43&lt;&gt;""),IF(OR($F43&lt;&gt;$G43,PrSettings!$M$4="●"),(($F43-$G43)=(DZ43-EA43))*1,0),"")</f>
        <v/>
      </c>
      <c r="EE43" s="449" t="str">
        <f t="shared" ca="1" si="471"/>
        <v/>
      </c>
      <c r="EF43" s="449" t="str">
        <f ca="1">IF(EC43&lt;&gt;"",IF(ABS($F43-$G43)&gt;=PrSettings!$M$7,(ABS($F43-$G43-DZ43+EA43)&lt;=1)*1,IF(AND(EC43,$F43=$G43,$F43&gt;=PrSettings!$M$6),(ABS(DZ43-$F43)&lt;=1)*1,IF(AND(ABS($F43-$G43-DZ43+EA43)&lt;=1,$F43+$G43&gt;=PrSettings!$M$8),(ABS(DZ43-$F43)&lt;=1)*(ABS(EA43-$G43)&lt;=1)*1,""))),"")</f>
        <v/>
      </c>
      <c r="EG43" s="456"/>
      <c r="EI43" s="447">
        <f t="shared" ca="1" si="378"/>
        <v>34</v>
      </c>
      <c r="EJ43" s="448" t="str">
        <f ca="1">GrpF!$B$6</f>
        <v>Georgia</v>
      </c>
      <c r="EK43" s="449">
        <f t="shared" ca="1" si="472"/>
        <v>17</v>
      </c>
      <c r="EL43" s="448" t="str">
        <f ca="1">GrpF!$D$6</f>
        <v>Czechia</v>
      </c>
      <c r="EM43" s="452"/>
      <c r="EN43" s="452"/>
      <c r="EO43" s="455"/>
      <c r="EP43" s="449" t="str">
        <f t="shared" ca="1" si="473"/>
        <v/>
      </c>
      <c r="EQ43" s="449" t="str">
        <f ca="1">IF((EP43&lt;&gt;""),IF(OR($F43&lt;&gt;$G43,PrSettings!$M$4="●"),(($F43-$G43)=(EM43-EN43))*1,0),"")</f>
        <v/>
      </c>
      <c r="ER43" s="449" t="str">
        <f t="shared" ca="1" si="474"/>
        <v/>
      </c>
      <c r="ES43" s="449" t="str">
        <f ca="1">IF(EP43&lt;&gt;"",IF(ABS($F43-$G43)&gt;=PrSettings!$M$7,(ABS($F43-$G43-EM43+EN43)&lt;=1)*1,IF(AND(EP43,$F43=$G43,$F43&gt;=PrSettings!$M$6),(ABS(EM43-$F43)&lt;=1)*1,IF(AND(ABS($F43-$G43-EM43+EN43)&lt;=1,$F43+$G43&gt;=PrSettings!$M$8),(ABS(EM43-$F43)&lt;=1)*(ABS(EN43-$G43)&lt;=1)*1,""))),"")</f>
        <v/>
      </c>
      <c r="ET43" s="456"/>
      <c r="EV43" s="447">
        <f t="shared" ca="1" si="382"/>
        <v>34</v>
      </c>
      <c r="EW43" s="448" t="str">
        <f ca="1">GrpF!$B$6</f>
        <v>Georgia</v>
      </c>
      <c r="EX43" s="449">
        <f t="shared" ca="1" si="475"/>
        <v>17</v>
      </c>
      <c r="EY43" s="448" t="str">
        <f ca="1">GrpF!$D$6</f>
        <v>Czechia</v>
      </c>
      <c r="EZ43" s="452"/>
      <c r="FA43" s="452"/>
      <c r="FB43" s="455"/>
      <c r="FC43" s="449" t="str">
        <f t="shared" ca="1" si="476"/>
        <v/>
      </c>
      <c r="FD43" s="449" t="str">
        <f ca="1">IF((FC43&lt;&gt;""),IF(OR($F43&lt;&gt;$G43,PrSettings!$M$4="●"),(($F43-$G43)=(EZ43-FA43))*1,0),"")</f>
        <v/>
      </c>
      <c r="FE43" s="449" t="str">
        <f t="shared" ca="1" si="477"/>
        <v/>
      </c>
      <c r="FF43" s="449" t="str">
        <f ca="1">IF(FC43&lt;&gt;"",IF(ABS($F43-$G43)&gt;=PrSettings!$M$7,(ABS($F43-$G43-EZ43+FA43)&lt;=1)*1,IF(AND(FC43,$F43=$G43,$F43&gt;=PrSettings!$M$6),(ABS(EZ43-$F43)&lt;=1)*1,IF(AND(ABS($F43-$G43-EZ43+FA43)&lt;=1,$F43+$G43&gt;=PrSettings!$M$8),(ABS(EZ43-$F43)&lt;=1)*(ABS(FA43-$G43)&lt;=1)*1,""))),"")</f>
        <v/>
      </c>
      <c r="FG43" s="456"/>
      <c r="FI43" s="447">
        <f t="shared" ca="1" si="386"/>
        <v>34</v>
      </c>
      <c r="FJ43" s="448" t="str">
        <f ca="1">GrpF!$B$6</f>
        <v>Georgia</v>
      </c>
      <c r="FK43" s="449">
        <f t="shared" ca="1" si="478"/>
        <v>17</v>
      </c>
      <c r="FL43" s="448" t="str">
        <f ca="1">GrpF!$D$6</f>
        <v>Czechia</v>
      </c>
      <c r="FM43" s="452"/>
      <c r="FN43" s="452"/>
      <c r="FO43" s="455"/>
      <c r="FP43" s="449" t="str">
        <f t="shared" ca="1" si="479"/>
        <v/>
      </c>
      <c r="FQ43" s="449" t="str">
        <f ca="1">IF((FP43&lt;&gt;""),IF(OR($F43&lt;&gt;$G43,PrSettings!$M$4="●"),(($F43-$G43)=(FM43-FN43))*1,0),"")</f>
        <v/>
      </c>
      <c r="FR43" s="449" t="str">
        <f t="shared" ca="1" si="480"/>
        <v/>
      </c>
      <c r="FS43" s="449" t="str">
        <f ca="1">IF(FP43&lt;&gt;"",IF(ABS($F43-$G43)&gt;=PrSettings!$M$7,(ABS($F43-$G43-FM43+FN43)&lt;=1)*1,IF(AND(FP43,$F43=$G43,$F43&gt;=PrSettings!$M$6),(ABS(FM43-$F43)&lt;=1)*1,IF(AND(ABS($F43-$G43-FM43+FN43)&lt;=1,$F43+$G43&gt;=PrSettings!$M$8),(ABS(FM43-$F43)&lt;=1)*(ABS(FN43-$G43)&lt;=1)*1,""))),"")</f>
        <v/>
      </c>
      <c r="FT43" s="456"/>
      <c r="FV43" s="447">
        <f t="shared" ca="1" si="390"/>
        <v>34</v>
      </c>
      <c r="FW43" s="448" t="str">
        <f ca="1">GrpF!$B$6</f>
        <v>Georgia</v>
      </c>
      <c r="FX43" s="449">
        <f t="shared" ca="1" si="481"/>
        <v>17</v>
      </c>
      <c r="FY43" s="448" t="str">
        <f ca="1">GrpF!$D$6</f>
        <v>Czechia</v>
      </c>
      <c r="FZ43" s="452"/>
      <c r="GA43" s="452"/>
      <c r="GB43" s="455"/>
      <c r="GC43" s="449" t="str">
        <f t="shared" ca="1" si="482"/>
        <v/>
      </c>
      <c r="GD43" s="449" t="str">
        <f ca="1">IF((GC43&lt;&gt;""),IF(OR($F43&lt;&gt;$G43,PrSettings!$M$4="●"),(($F43-$G43)=(FZ43-GA43))*1,0),"")</f>
        <v/>
      </c>
      <c r="GE43" s="449" t="str">
        <f t="shared" ca="1" si="483"/>
        <v/>
      </c>
      <c r="GF43" s="449" t="str">
        <f ca="1">IF(GC43&lt;&gt;"",IF(ABS($F43-$G43)&gt;=PrSettings!$M$7,(ABS($F43-$G43-FZ43+GA43)&lt;=1)*1,IF(AND(GC43,$F43=$G43,$F43&gt;=PrSettings!$M$6),(ABS(FZ43-$F43)&lt;=1)*1,IF(AND(ABS($F43-$G43-FZ43+GA43)&lt;=1,$F43+$G43&gt;=PrSettings!$M$8),(ABS(FZ43-$F43)&lt;=1)*(ABS(GA43-$G43)&lt;=1)*1,""))),"")</f>
        <v/>
      </c>
      <c r="GG43" s="456"/>
      <c r="GI43" s="447">
        <f t="shared" ca="1" si="394"/>
        <v>34</v>
      </c>
      <c r="GJ43" s="448" t="str">
        <f ca="1">GrpF!$B$6</f>
        <v>Georgia</v>
      </c>
      <c r="GK43" s="449">
        <f t="shared" ca="1" si="484"/>
        <v>17</v>
      </c>
      <c r="GL43" s="448" t="str">
        <f ca="1">GrpF!$D$6</f>
        <v>Czechia</v>
      </c>
      <c r="GM43" s="452"/>
      <c r="GN43" s="452"/>
      <c r="GO43" s="455"/>
      <c r="GP43" s="449" t="str">
        <f t="shared" ca="1" si="485"/>
        <v/>
      </c>
      <c r="GQ43" s="449" t="str">
        <f ca="1">IF((GP43&lt;&gt;""),IF(OR($F43&lt;&gt;$G43,PrSettings!$M$4="●"),(($F43-$G43)=(GM43-GN43))*1,0),"")</f>
        <v/>
      </c>
      <c r="GR43" s="449" t="str">
        <f t="shared" ca="1" si="486"/>
        <v/>
      </c>
      <c r="GS43" s="449" t="str">
        <f ca="1">IF(GP43&lt;&gt;"",IF(ABS($F43-$G43)&gt;=PrSettings!$M$7,(ABS($F43-$G43-GM43+GN43)&lt;=1)*1,IF(AND(GP43,$F43=$G43,$F43&gt;=PrSettings!$M$6),(ABS(GM43-$F43)&lt;=1)*1,IF(AND(ABS($F43-$G43-GM43+GN43)&lt;=1,$F43+$G43&gt;=PrSettings!$M$8),(ABS(GM43-$F43)&lt;=1)*(ABS(GN43-$G43)&lt;=1)*1,""))),"")</f>
        <v/>
      </c>
      <c r="GT43" s="456"/>
      <c r="GV43" s="447">
        <f t="shared" ca="1" si="398"/>
        <v>34</v>
      </c>
      <c r="GW43" s="448" t="str">
        <f ca="1">GrpF!$B$6</f>
        <v>Georgia</v>
      </c>
      <c r="GX43" s="449">
        <f t="shared" ca="1" si="487"/>
        <v>17</v>
      </c>
      <c r="GY43" s="448" t="str">
        <f ca="1">GrpF!$D$6</f>
        <v>Czechia</v>
      </c>
      <c r="GZ43" s="452"/>
      <c r="HA43" s="452"/>
      <c r="HB43" s="455"/>
      <c r="HC43" s="449" t="str">
        <f t="shared" ca="1" si="488"/>
        <v/>
      </c>
      <c r="HD43" s="449" t="str">
        <f ca="1">IF((HC43&lt;&gt;""),IF(OR($F43&lt;&gt;$G43,PrSettings!$M$4="●"),(($F43-$G43)=(GZ43-HA43))*1,0),"")</f>
        <v/>
      </c>
      <c r="HE43" s="449" t="str">
        <f t="shared" ca="1" si="489"/>
        <v/>
      </c>
      <c r="HF43" s="449" t="str">
        <f ca="1">IF(HC43&lt;&gt;"",IF(ABS($F43-$G43)&gt;=PrSettings!$M$7,(ABS($F43-$G43-GZ43+HA43)&lt;=1)*1,IF(AND(HC43,$F43=$G43,$F43&gt;=PrSettings!$M$6),(ABS(GZ43-$F43)&lt;=1)*1,IF(AND(ABS($F43-$G43-GZ43+HA43)&lt;=1,$F43+$G43&gt;=PrSettings!$M$8),(ABS(GZ43-$F43)&lt;=1)*(ABS(HA43-$G43)&lt;=1)*1,""))),"")</f>
        <v/>
      </c>
      <c r="HG43" s="456"/>
      <c r="HI43" s="447">
        <f t="shared" ca="1" si="402"/>
        <v>34</v>
      </c>
      <c r="HJ43" s="448" t="str">
        <f ca="1">GrpF!$B$6</f>
        <v>Georgia</v>
      </c>
      <c r="HK43" s="449">
        <f t="shared" ca="1" si="490"/>
        <v>17</v>
      </c>
      <c r="HL43" s="448" t="str">
        <f ca="1">GrpF!$D$6</f>
        <v>Czechia</v>
      </c>
      <c r="HM43" s="452"/>
      <c r="HN43" s="452"/>
      <c r="HO43" s="455"/>
      <c r="HP43" s="449" t="str">
        <f t="shared" ca="1" si="491"/>
        <v/>
      </c>
      <c r="HQ43" s="449" t="str">
        <f ca="1">IF((HP43&lt;&gt;""),IF(OR($F43&lt;&gt;$G43,PrSettings!$M$4="●"),(($F43-$G43)=(HM43-HN43))*1,0),"")</f>
        <v/>
      </c>
      <c r="HR43" s="449" t="str">
        <f t="shared" ca="1" si="492"/>
        <v/>
      </c>
      <c r="HS43" s="449" t="str">
        <f ca="1">IF(HP43&lt;&gt;"",IF(ABS($F43-$G43)&gt;=PrSettings!$M$7,(ABS($F43-$G43-HM43+HN43)&lt;=1)*1,IF(AND(HP43,$F43=$G43,$F43&gt;=PrSettings!$M$6),(ABS(HM43-$F43)&lt;=1)*1,IF(AND(ABS($F43-$G43-HM43+HN43)&lt;=1,$F43+$G43&gt;=PrSettings!$M$8),(ABS(HM43-$F43)&lt;=1)*(ABS(HN43-$G43)&lt;=1)*1,""))),"")</f>
        <v/>
      </c>
      <c r="HT43" s="456"/>
      <c r="HV43" s="447">
        <f t="shared" ca="1" si="406"/>
        <v>34</v>
      </c>
      <c r="HW43" s="448" t="str">
        <f ca="1">GrpF!$B$6</f>
        <v>Georgia</v>
      </c>
      <c r="HX43" s="449">
        <f t="shared" ca="1" si="493"/>
        <v>17</v>
      </c>
      <c r="HY43" s="448" t="str">
        <f ca="1">GrpF!$D$6</f>
        <v>Czechia</v>
      </c>
      <c r="HZ43" s="452"/>
      <c r="IA43" s="452"/>
      <c r="IB43" s="455"/>
      <c r="IC43" s="449" t="str">
        <f t="shared" ca="1" si="494"/>
        <v/>
      </c>
      <c r="ID43" s="449" t="str">
        <f ca="1">IF((IC43&lt;&gt;""),IF(OR($F43&lt;&gt;$G43,PrSettings!$M$4="●"),(($F43-$G43)=(HZ43-IA43))*1,0),"")</f>
        <v/>
      </c>
      <c r="IE43" s="449" t="str">
        <f t="shared" ca="1" si="495"/>
        <v/>
      </c>
      <c r="IF43" s="449" t="str">
        <f ca="1">IF(IC43&lt;&gt;"",IF(ABS($F43-$G43)&gt;=PrSettings!$M$7,(ABS($F43-$G43-HZ43+IA43)&lt;=1)*1,IF(AND(IC43,$F43=$G43,$F43&gt;=PrSettings!$M$6),(ABS(HZ43-$F43)&lt;=1)*1,IF(AND(ABS($F43-$G43-HZ43+IA43)&lt;=1,$F43+$G43&gt;=PrSettings!$M$8),(ABS(HZ43-$F43)&lt;=1)*(ABS(IA43-$G43)&lt;=1)*1,""))),"")</f>
        <v/>
      </c>
      <c r="IG43" s="456"/>
      <c r="II43" s="447">
        <f t="shared" ca="1" si="410"/>
        <v>34</v>
      </c>
      <c r="IJ43" s="448" t="str">
        <f ca="1">GrpF!$B$6</f>
        <v>Georgia</v>
      </c>
      <c r="IK43" s="449">
        <f t="shared" ca="1" si="496"/>
        <v>17</v>
      </c>
      <c r="IL43" s="448" t="str">
        <f ca="1">GrpF!$D$6</f>
        <v>Czechia</v>
      </c>
      <c r="IM43" s="452"/>
      <c r="IN43" s="452"/>
      <c r="IO43" s="455"/>
      <c r="IP43" s="449" t="str">
        <f t="shared" ca="1" si="497"/>
        <v/>
      </c>
      <c r="IQ43" s="449" t="str">
        <f ca="1">IF((IP43&lt;&gt;""),IF(OR($F43&lt;&gt;$G43,PrSettings!$M$4="●"),(($F43-$G43)=(IM43-IN43))*1,0),"")</f>
        <v/>
      </c>
      <c r="IR43" s="449" t="str">
        <f t="shared" ca="1" si="498"/>
        <v/>
      </c>
      <c r="IS43" s="449" t="str">
        <f ca="1">IF(IP43&lt;&gt;"",IF(ABS($F43-$G43)&gt;=PrSettings!$M$7,(ABS($F43-$G43-IM43+IN43)&lt;=1)*1,IF(AND(IP43,$F43=$G43,$F43&gt;=PrSettings!$M$6),(ABS(IM43-$F43)&lt;=1)*1,IF(AND(ABS($F43-$G43-IM43+IN43)&lt;=1,$F43+$G43&gt;=PrSettings!$M$8),(ABS(IM43-$F43)&lt;=1)*(ABS(IN43-$G43)&lt;=1)*1,""))),"")</f>
        <v/>
      </c>
      <c r="IT43" s="456"/>
      <c r="IV43" s="447">
        <f t="shared" ca="1" si="414"/>
        <v>34</v>
      </c>
      <c r="IW43" s="448" t="str">
        <f ca="1">GrpF!$B$6</f>
        <v>Georgia</v>
      </c>
      <c r="IX43" s="449">
        <f t="shared" ca="1" si="499"/>
        <v>17</v>
      </c>
      <c r="IY43" s="448" t="str">
        <f ca="1">GrpF!$D$6</f>
        <v>Czechia</v>
      </c>
      <c r="IZ43" s="452"/>
      <c r="JA43" s="452"/>
      <c r="JB43" s="455"/>
      <c r="JC43" s="449" t="str">
        <f t="shared" ca="1" si="500"/>
        <v/>
      </c>
      <c r="JD43" s="449" t="str">
        <f ca="1">IF((JC43&lt;&gt;""),IF(OR($F43&lt;&gt;$G43,PrSettings!$M$4="●"),(($F43-$G43)=(IZ43-JA43))*1,0),"")</f>
        <v/>
      </c>
      <c r="JE43" s="449" t="str">
        <f t="shared" ca="1" si="501"/>
        <v/>
      </c>
      <c r="JF43" s="449" t="str">
        <f ca="1">IF(JC43&lt;&gt;"",IF(ABS($F43-$G43)&gt;=PrSettings!$M$7,(ABS($F43-$G43-IZ43+JA43)&lt;=1)*1,IF(AND(JC43,$F43=$G43,$F43&gt;=PrSettings!$M$6),(ABS(IZ43-$F43)&lt;=1)*1,IF(AND(ABS($F43-$G43-IZ43+JA43)&lt;=1,$F43+$G43&gt;=PrSettings!$M$8),(ABS(IZ43-$F43)&lt;=1)*(ABS(JA43-$G43)&lt;=1)*1,""))),"")</f>
        <v/>
      </c>
      <c r="JG43" s="456"/>
      <c r="JI43" s="447">
        <f t="shared" ca="1" si="418"/>
        <v>34</v>
      </c>
      <c r="JJ43" s="448" t="str">
        <f ca="1">GrpF!$B$6</f>
        <v>Georgia</v>
      </c>
      <c r="JK43" s="449">
        <f t="shared" ca="1" si="502"/>
        <v>17</v>
      </c>
      <c r="JL43" s="448" t="str">
        <f ca="1">GrpF!$D$6</f>
        <v>Czechia</v>
      </c>
      <c r="JM43" s="452"/>
      <c r="JN43" s="452"/>
      <c r="JO43" s="455"/>
      <c r="JP43" s="449" t="str">
        <f t="shared" ca="1" si="503"/>
        <v/>
      </c>
      <c r="JQ43" s="449" t="str">
        <f ca="1">IF((JP43&lt;&gt;""),IF(OR($F43&lt;&gt;$G43,PrSettings!$M$4="●"),(($F43-$G43)=(JM43-JN43))*1,0),"")</f>
        <v/>
      </c>
      <c r="JR43" s="449" t="str">
        <f t="shared" ca="1" si="504"/>
        <v/>
      </c>
      <c r="JS43" s="449" t="str">
        <f ca="1">IF(JP43&lt;&gt;"",IF(ABS($F43-$G43)&gt;=PrSettings!$M$7,(ABS($F43-$G43-JM43+JN43)&lt;=1)*1,IF(AND(JP43,$F43=$G43,$F43&gt;=PrSettings!$M$6),(ABS(JM43-$F43)&lt;=1)*1,IF(AND(ABS($F43-$G43-JM43+JN43)&lt;=1,$F43+$G43&gt;=PrSettings!$M$8),(ABS(JM43-$F43)&lt;=1)*(ABS(JN43-$G43)&lt;=1)*1,""))),"")</f>
        <v/>
      </c>
      <c r="JT43" s="456"/>
      <c r="JV43" s="447">
        <f t="shared" ca="1" si="422"/>
        <v>34</v>
      </c>
      <c r="JW43" s="448" t="str">
        <f ca="1">GrpF!$B$6</f>
        <v>Georgia</v>
      </c>
      <c r="JX43" s="449">
        <f t="shared" ca="1" si="505"/>
        <v>17</v>
      </c>
      <c r="JY43" s="448" t="str">
        <f ca="1">GrpF!$D$6</f>
        <v>Czechia</v>
      </c>
      <c r="JZ43" s="452"/>
      <c r="KA43" s="452"/>
      <c r="KB43" s="455"/>
      <c r="KC43" s="449" t="str">
        <f t="shared" ca="1" si="506"/>
        <v/>
      </c>
      <c r="KD43" s="449" t="str">
        <f ca="1">IF((KC43&lt;&gt;""),IF(OR($F43&lt;&gt;$G43,PrSettings!$M$4="●"),(($F43-$G43)=(JZ43-KA43))*1,0),"")</f>
        <v/>
      </c>
      <c r="KE43" s="449" t="str">
        <f t="shared" ca="1" si="507"/>
        <v/>
      </c>
      <c r="KF43" s="449" t="str">
        <f ca="1">IF(KC43&lt;&gt;"",IF(ABS($F43-$G43)&gt;=PrSettings!$M$7,(ABS($F43-$G43-JZ43+KA43)&lt;=1)*1,IF(AND(KC43,$F43=$G43,$F43&gt;=PrSettings!$M$6),(ABS(JZ43-$F43)&lt;=1)*1,IF(AND(ABS($F43-$G43-JZ43+KA43)&lt;=1,$F43+$G43&gt;=PrSettings!$M$8),(ABS(JZ43-$F43)&lt;=1)*(ABS(KA43-$G43)&lt;=1)*1,""))),"")</f>
        <v/>
      </c>
      <c r="KG43" s="456"/>
      <c r="KI43" s="447">
        <f t="shared" ca="1" si="426"/>
        <v>34</v>
      </c>
      <c r="KJ43" s="448" t="str">
        <f ca="1">GrpF!$B$6</f>
        <v>Georgia</v>
      </c>
      <c r="KK43" s="449">
        <f t="shared" ca="1" si="508"/>
        <v>17</v>
      </c>
      <c r="KL43" s="448" t="str">
        <f ca="1">GrpF!$D$6</f>
        <v>Czechia</v>
      </c>
      <c r="KM43" s="452"/>
      <c r="KN43" s="452"/>
      <c r="KO43" s="455"/>
      <c r="KP43" s="449" t="str">
        <f t="shared" ca="1" si="509"/>
        <v/>
      </c>
      <c r="KQ43" s="449" t="str">
        <f ca="1">IF((KP43&lt;&gt;""),IF(OR($F43&lt;&gt;$G43,PrSettings!$M$4="●"),(($F43-$G43)=(KM43-KN43))*1,0),"")</f>
        <v/>
      </c>
      <c r="KR43" s="449" t="str">
        <f t="shared" ca="1" si="510"/>
        <v/>
      </c>
      <c r="KS43" s="449" t="str">
        <f ca="1">IF(KP43&lt;&gt;"",IF(ABS($F43-$G43)&gt;=PrSettings!$M$7,(ABS($F43-$G43-KM43+KN43)&lt;=1)*1,IF(AND(KP43,$F43=$G43,$F43&gt;=PrSettings!$M$6),(ABS(KM43-$F43)&lt;=1)*1,IF(AND(ABS($F43-$G43-KM43+KN43)&lt;=1,$F43+$G43&gt;=PrSettings!$M$8),(ABS(KM43-$F43)&lt;=1)*(ABS(KN43-$G43)&lt;=1)*1,""))),"")</f>
        <v/>
      </c>
      <c r="KT43" s="456"/>
      <c r="KV43" s="447">
        <f t="shared" ca="1" si="430"/>
        <v>34</v>
      </c>
      <c r="KW43" s="448" t="str">
        <f ca="1">GrpF!$B$6</f>
        <v>Georgia</v>
      </c>
      <c r="KX43" s="449">
        <f t="shared" ca="1" si="511"/>
        <v>17</v>
      </c>
      <c r="KY43" s="448" t="str">
        <f ca="1">GrpF!$D$6</f>
        <v>Czechia</v>
      </c>
      <c r="KZ43" s="452"/>
      <c r="LA43" s="452"/>
      <c r="LB43" s="455"/>
      <c r="LC43" s="449" t="str">
        <f t="shared" ca="1" si="512"/>
        <v/>
      </c>
      <c r="LD43" s="449" t="str">
        <f ca="1">IF((LC43&lt;&gt;""),IF(OR($F43&lt;&gt;$G43,PrSettings!$M$4="●"),(($F43-$G43)=(KZ43-LA43))*1,0),"")</f>
        <v/>
      </c>
      <c r="LE43" s="449" t="str">
        <f t="shared" ca="1" si="513"/>
        <v/>
      </c>
      <c r="LF43" s="449" t="str">
        <f ca="1">IF(LC43&lt;&gt;"",IF(ABS($F43-$G43)&gt;=PrSettings!$M$7,(ABS($F43-$G43-KZ43+LA43)&lt;=1)*1,IF(AND(LC43,$F43=$G43,$F43&gt;=PrSettings!$M$6),(ABS(KZ43-$F43)&lt;=1)*1,IF(AND(ABS($F43-$G43-KZ43+LA43)&lt;=1,$F43+$G43&gt;=PrSettings!$M$8),(ABS(KZ43-$F43)&lt;=1)*(ABS(LA43-$G43)&lt;=1)*1,""))),"")</f>
        <v/>
      </c>
      <c r="LG43" s="456"/>
      <c r="LI43" s="447">
        <f t="shared" ca="1" si="434"/>
        <v>34</v>
      </c>
      <c r="LJ43" s="448" t="str">
        <f ca="1">GrpF!$B$6</f>
        <v>Georgia</v>
      </c>
      <c r="LK43" s="449">
        <f t="shared" ca="1" si="514"/>
        <v>17</v>
      </c>
      <c r="LL43" s="448" t="str">
        <f ca="1">GrpF!$D$6</f>
        <v>Czechia</v>
      </c>
      <c r="LM43" s="452"/>
      <c r="LN43" s="452"/>
      <c r="LO43" s="455"/>
      <c r="LP43" s="449" t="str">
        <f t="shared" ca="1" si="515"/>
        <v/>
      </c>
      <c r="LQ43" s="449" t="str">
        <f ca="1">IF((LP43&lt;&gt;""),IF(OR($F43&lt;&gt;$G43,PrSettings!$M$4="●"),(($F43-$G43)=(LM43-LN43))*1,0),"")</f>
        <v/>
      </c>
      <c r="LR43" s="449" t="str">
        <f t="shared" ca="1" si="516"/>
        <v/>
      </c>
      <c r="LS43" s="449" t="str">
        <f ca="1">IF(LP43&lt;&gt;"",IF(ABS($F43-$G43)&gt;=PrSettings!$M$7,(ABS($F43-$G43-LM43+LN43)&lt;=1)*1,IF(AND(LP43,$F43=$G43,$F43&gt;=PrSettings!$M$6),(ABS(LM43-$F43)&lt;=1)*1,IF(AND(ABS($F43-$G43-LM43+LN43)&lt;=1,$F43+$G43&gt;=PrSettings!$M$8),(ABS(LM43-$F43)&lt;=1)*(ABS(LN43-$G43)&lt;=1)*1,""))),"")</f>
        <v/>
      </c>
      <c r="LT43" s="456"/>
      <c r="LV43" s="447">
        <f t="shared" ca="1" si="438"/>
        <v>34</v>
      </c>
      <c r="LW43" s="448" t="str">
        <f ca="1">GrpF!$B$6</f>
        <v>Georgia</v>
      </c>
      <c r="LX43" s="449">
        <f t="shared" ca="1" si="517"/>
        <v>17</v>
      </c>
      <c r="LY43" s="448" t="str">
        <f ca="1">GrpF!$D$6</f>
        <v>Czechia</v>
      </c>
      <c r="LZ43" s="452"/>
      <c r="MA43" s="452"/>
      <c r="MB43" s="455"/>
      <c r="MC43" s="449" t="str">
        <f t="shared" ca="1" si="518"/>
        <v/>
      </c>
      <c r="MD43" s="449" t="str">
        <f ca="1">IF((MC43&lt;&gt;""),IF(OR($F43&lt;&gt;$G43,PrSettings!$M$4="●"),(($F43-$G43)=(LZ43-MA43))*1,0),"")</f>
        <v/>
      </c>
      <c r="ME43" s="449" t="str">
        <f t="shared" ca="1" si="519"/>
        <v/>
      </c>
      <c r="MF43" s="449" t="str">
        <f ca="1">IF(MC43&lt;&gt;"",IF(ABS($F43-$G43)&gt;=PrSettings!$M$7,(ABS($F43-$G43-LZ43+MA43)&lt;=1)*1,IF(AND(MC43,$F43=$G43,$F43&gt;=PrSettings!$M$6),(ABS(LZ43-$F43)&lt;=1)*1,IF(AND(ABS($F43-$G43-LZ43+MA43)&lt;=1,$F43+$G43&gt;=PrSettings!$M$8),(ABS(LZ43-$F43)&lt;=1)*(ABS(MA43-$G43)&lt;=1)*1,""))),"")</f>
        <v/>
      </c>
      <c r="MG43" s="456"/>
    </row>
    <row r="44" spans="1:345" x14ac:dyDescent="0.25">
      <c r="B44" s="447">
        <f ca="1">INDEX(Groups!$C$7:$C$35,MATCH(C44,Groups!$D$7:$D$35,0))</f>
        <v>7</v>
      </c>
      <c r="C44" s="448" t="str">
        <f ca="1">GrpF!$B$7</f>
        <v>Türkiye</v>
      </c>
      <c r="D44" s="449">
        <f ca="1">INDEX(Groups!$C$7:$C$35,MATCH(E44,Groups!$D$7:$D$35,0))</f>
        <v>1</v>
      </c>
      <c r="E44" s="448" t="str">
        <f ca="1">GrpF!$D$7</f>
        <v>Portugal</v>
      </c>
      <c r="F44" s="450" t="str">
        <f ca="1">GrpF!$E$7</f>
        <v/>
      </c>
      <c r="G44" s="451" t="str">
        <f ca="1">GrpF!$G$7</f>
        <v/>
      </c>
      <c r="I44" s="447">
        <f t="shared" ca="1" si="338"/>
        <v>7</v>
      </c>
      <c r="J44" s="448" t="str">
        <f ca="1">GrpF!$B$7</f>
        <v>Türkiye</v>
      </c>
      <c r="K44" s="449">
        <f t="shared" ca="1" si="442"/>
        <v>1</v>
      </c>
      <c r="L44" s="448" t="str">
        <f ca="1">GrpF!$D$7</f>
        <v>Portugal</v>
      </c>
      <c r="M44" s="452"/>
      <c r="N44" s="452"/>
      <c r="O44" s="455"/>
      <c r="P44" s="449" t="str">
        <f t="shared" ca="1" si="443"/>
        <v/>
      </c>
      <c r="Q44" s="449" t="str">
        <f ca="1">IF((P44&lt;&gt;""),IF(OR($F44&lt;&gt;$G44,PrSettings!$M$4="●"),(($F44-$G44)=(M44-N44))*1,0),"")</f>
        <v/>
      </c>
      <c r="R44" s="449" t="str">
        <f t="shared" ca="1" si="444"/>
        <v/>
      </c>
      <c r="S44" s="449" t="str">
        <f ca="1">IF(P44&lt;&gt;"",IF(ABS($F44-$G44)&gt;=PrSettings!$M$7,(ABS($F44-$G44-M44+N44)&lt;=1)*1,IF(AND(P44,$F44=$G44,$F44&gt;=PrSettings!$M$6),(ABS(M44-$F44)&lt;=1)*1,IF(AND(ABS($F44-$G44-M44+N44)&lt;=1,$F44+$G44&gt;=PrSettings!$M$8),(ABS(M44-$F44)&lt;=1)*(ABS(N44-$G44)&lt;=1)*1,""))),"")</f>
        <v/>
      </c>
      <c r="T44" s="456"/>
      <c r="V44" s="447">
        <f t="shared" ca="1" si="342"/>
        <v>7</v>
      </c>
      <c r="W44" s="448" t="str">
        <f ca="1">GrpF!$B$7</f>
        <v>Türkiye</v>
      </c>
      <c r="X44" s="449">
        <f t="shared" ca="1" si="445"/>
        <v>1</v>
      </c>
      <c r="Y44" s="448" t="str">
        <f ca="1">GrpF!$D$7</f>
        <v>Portugal</v>
      </c>
      <c r="Z44" s="452"/>
      <c r="AA44" s="452"/>
      <c r="AB44" s="455"/>
      <c r="AC44" s="449" t="str">
        <f t="shared" ca="1" si="446"/>
        <v/>
      </c>
      <c r="AD44" s="449" t="str">
        <f ca="1">IF((AC44&lt;&gt;""),IF(OR($F44&lt;&gt;$G44,PrSettings!$M$4="●"),(($F44-$G44)=(Z44-AA44))*1,0),"")</f>
        <v/>
      </c>
      <c r="AE44" s="449" t="str">
        <f t="shared" ca="1" si="447"/>
        <v/>
      </c>
      <c r="AF44" s="449" t="str">
        <f ca="1">IF(AC44&lt;&gt;"",IF(ABS($F44-$G44)&gt;=PrSettings!$M$7,(ABS($F44-$G44-Z44+AA44)&lt;=1)*1,IF(AND(AC44,$F44=$G44,$F44&gt;=PrSettings!$M$6),(ABS(Z44-$F44)&lt;=1)*1,IF(AND(ABS($F44-$G44-Z44+AA44)&lt;=1,$F44+$G44&gt;=PrSettings!$M$8),(ABS(Z44-$F44)&lt;=1)*(ABS(AA44-$G44)&lt;=1)*1,""))),"")</f>
        <v/>
      </c>
      <c r="AG44" s="456"/>
      <c r="AI44" s="447">
        <f t="shared" ca="1" si="346"/>
        <v>7</v>
      </c>
      <c r="AJ44" s="448" t="str">
        <f ca="1">GrpF!$B$7</f>
        <v>Türkiye</v>
      </c>
      <c r="AK44" s="449">
        <f t="shared" ca="1" si="448"/>
        <v>1</v>
      </c>
      <c r="AL44" s="448" t="str">
        <f ca="1">GrpF!$D$7</f>
        <v>Portugal</v>
      </c>
      <c r="AM44" s="452"/>
      <c r="AN44" s="452"/>
      <c r="AO44" s="455"/>
      <c r="AP44" s="449" t="str">
        <f t="shared" ca="1" si="449"/>
        <v/>
      </c>
      <c r="AQ44" s="449" t="str">
        <f ca="1">IF((AP44&lt;&gt;""),IF(OR($F44&lt;&gt;$G44,PrSettings!$M$4="●"),(($F44-$G44)=(AM44-AN44))*1,0),"")</f>
        <v/>
      </c>
      <c r="AR44" s="449" t="str">
        <f t="shared" ca="1" si="450"/>
        <v/>
      </c>
      <c r="AS44" s="449" t="str">
        <f ca="1">IF(AP44&lt;&gt;"",IF(ABS($F44-$G44)&gt;=PrSettings!$M$7,(ABS($F44-$G44-AM44+AN44)&lt;=1)*1,IF(AND(AP44,$F44=$G44,$F44&gt;=PrSettings!$M$6),(ABS(AM44-$F44)&lt;=1)*1,IF(AND(ABS($F44-$G44-AM44+AN44)&lt;=1,$F44+$G44&gt;=PrSettings!$M$8),(ABS(AM44-$F44)&lt;=1)*(ABS(AN44-$G44)&lt;=1)*1,""))),"")</f>
        <v/>
      </c>
      <c r="AT44" s="456"/>
      <c r="AV44" s="447">
        <f t="shared" ca="1" si="350"/>
        <v>7</v>
      </c>
      <c r="AW44" s="448" t="str">
        <f ca="1">GrpF!$B$7</f>
        <v>Türkiye</v>
      </c>
      <c r="AX44" s="449">
        <f t="shared" ca="1" si="451"/>
        <v>1</v>
      </c>
      <c r="AY44" s="448" t="str">
        <f ca="1">GrpF!$D$7</f>
        <v>Portugal</v>
      </c>
      <c r="AZ44" s="452"/>
      <c r="BA44" s="452"/>
      <c r="BB44" s="455"/>
      <c r="BC44" s="449" t="str">
        <f t="shared" ca="1" si="452"/>
        <v/>
      </c>
      <c r="BD44" s="449" t="str">
        <f ca="1">IF((BC44&lt;&gt;""),IF(OR($F44&lt;&gt;$G44,PrSettings!$M$4="●"),(($F44-$G44)=(AZ44-BA44))*1,0),"")</f>
        <v/>
      </c>
      <c r="BE44" s="449" t="str">
        <f t="shared" ca="1" si="453"/>
        <v/>
      </c>
      <c r="BF44" s="449" t="str">
        <f ca="1">IF(BC44&lt;&gt;"",IF(ABS($F44-$G44)&gt;=PrSettings!$M$7,(ABS($F44-$G44-AZ44+BA44)&lt;=1)*1,IF(AND(BC44,$F44=$G44,$F44&gt;=PrSettings!$M$6),(ABS(AZ44-$F44)&lt;=1)*1,IF(AND(ABS($F44-$G44-AZ44+BA44)&lt;=1,$F44+$G44&gt;=PrSettings!$M$8),(ABS(AZ44-$F44)&lt;=1)*(ABS(BA44-$G44)&lt;=1)*1,""))),"")</f>
        <v/>
      </c>
      <c r="BG44" s="456"/>
      <c r="BI44" s="447">
        <f t="shared" ca="1" si="354"/>
        <v>7</v>
      </c>
      <c r="BJ44" s="448" t="str">
        <f ca="1">GrpF!$B$7</f>
        <v>Türkiye</v>
      </c>
      <c r="BK44" s="449">
        <f t="shared" ca="1" si="454"/>
        <v>1</v>
      </c>
      <c r="BL44" s="448" t="str">
        <f ca="1">GrpF!$D$7</f>
        <v>Portugal</v>
      </c>
      <c r="BM44" s="452"/>
      <c r="BN44" s="452"/>
      <c r="BO44" s="455"/>
      <c r="BP44" s="449" t="str">
        <f t="shared" ca="1" si="455"/>
        <v/>
      </c>
      <c r="BQ44" s="449" t="str">
        <f ca="1">IF((BP44&lt;&gt;""),IF(OR($F44&lt;&gt;$G44,PrSettings!$M$4="●"),(($F44-$G44)=(BM44-BN44))*1,0),"")</f>
        <v/>
      </c>
      <c r="BR44" s="449" t="str">
        <f t="shared" ca="1" si="456"/>
        <v/>
      </c>
      <c r="BS44" s="449" t="str">
        <f ca="1">IF(BP44&lt;&gt;"",IF(ABS($F44-$G44)&gt;=PrSettings!$M$7,(ABS($F44-$G44-BM44+BN44)&lt;=1)*1,IF(AND(BP44,$F44=$G44,$F44&gt;=PrSettings!$M$6),(ABS(BM44-$F44)&lt;=1)*1,IF(AND(ABS($F44-$G44-BM44+BN44)&lt;=1,$F44+$G44&gt;=PrSettings!$M$8),(ABS(BM44-$F44)&lt;=1)*(ABS(BN44-$G44)&lt;=1)*1,""))),"")</f>
        <v/>
      </c>
      <c r="BT44" s="456"/>
      <c r="BV44" s="447">
        <f t="shared" ca="1" si="358"/>
        <v>7</v>
      </c>
      <c r="BW44" s="448" t="str">
        <f ca="1">GrpF!$B$7</f>
        <v>Türkiye</v>
      </c>
      <c r="BX44" s="449">
        <f t="shared" ca="1" si="457"/>
        <v>1</v>
      </c>
      <c r="BY44" s="448" t="str">
        <f ca="1">GrpF!$D$7</f>
        <v>Portugal</v>
      </c>
      <c r="BZ44" s="452"/>
      <c r="CA44" s="452"/>
      <c r="CB44" s="455"/>
      <c r="CC44" s="449" t="str">
        <f t="shared" ca="1" si="458"/>
        <v/>
      </c>
      <c r="CD44" s="449" t="str">
        <f ca="1">IF((CC44&lt;&gt;""),IF(OR($F44&lt;&gt;$G44,PrSettings!$M$4="●"),(($F44-$G44)=(BZ44-CA44))*1,0),"")</f>
        <v/>
      </c>
      <c r="CE44" s="449" t="str">
        <f t="shared" ca="1" si="459"/>
        <v/>
      </c>
      <c r="CF44" s="449" t="str">
        <f ca="1">IF(CC44&lt;&gt;"",IF(ABS($F44-$G44)&gt;=PrSettings!$M$7,(ABS($F44-$G44-BZ44+CA44)&lt;=1)*1,IF(AND(CC44,$F44=$G44,$F44&gt;=PrSettings!$M$6),(ABS(BZ44-$F44)&lt;=1)*1,IF(AND(ABS($F44-$G44-BZ44+CA44)&lt;=1,$F44+$G44&gt;=PrSettings!$M$8),(ABS(BZ44-$F44)&lt;=1)*(ABS(CA44-$G44)&lt;=1)*1,""))),"")</f>
        <v/>
      </c>
      <c r="CG44" s="456"/>
      <c r="CI44" s="447">
        <f t="shared" ca="1" si="362"/>
        <v>7</v>
      </c>
      <c r="CJ44" s="448" t="str">
        <f ca="1">GrpF!$B$7</f>
        <v>Türkiye</v>
      </c>
      <c r="CK44" s="449">
        <f t="shared" ca="1" si="460"/>
        <v>1</v>
      </c>
      <c r="CL44" s="448" t="str">
        <f ca="1">GrpF!$D$7</f>
        <v>Portugal</v>
      </c>
      <c r="CM44" s="452"/>
      <c r="CN44" s="452"/>
      <c r="CO44" s="455"/>
      <c r="CP44" s="449" t="str">
        <f t="shared" ca="1" si="461"/>
        <v/>
      </c>
      <c r="CQ44" s="449" t="str">
        <f ca="1">IF((CP44&lt;&gt;""),IF(OR($F44&lt;&gt;$G44,PrSettings!$M$4="●"),(($F44-$G44)=(CM44-CN44))*1,0),"")</f>
        <v/>
      </c>
      <c r="CR44" s="449" t="str">
        <f t="shared" ca="1" si="462"/>
        <v/>
      </c>
      <c r="CS44" s="449" t="str">
        <f ca="1">IF(CP44&lt;&gt;"",IF(ABS($F44-$G44)&gt;=PrSettings!$M$7,(ABS($F44-$G44-CM44+CN44)&lt;=1)*1,IF(AND(CP44,$F44=$G44,$F44&gt;=PrSettings!$M$6),(ABS(CM44-$F44)&lt;=1)*1,IF(AND(ABS($F44-$G44-CM44+CN44)&lt;=1,$F44+$G44&gt;=PrSettings!$M$8),(ABS(CM44-$F44)&lt;=1)*(ABS(CN44-$G44)&lt;=1)*1,""))),"")</f>
        <v/>
      </c>
      <c r="CT44" s="456"/>
      <c r="CV44" s="447">
        <f t="shared" ca="1" si="366"/>
        <v>7</v>
      </c>
      <c r="CW44" s="448" t="str">
        <f ca="1">GrpF!$B$7</f>
        <v>Türkiye</v>
      </c>
      <c r="CX44" s="449">
        <f t="shared" ca="1" si="463"/>
        <v>1</v>
      </c>
      <c r="CY44" s="448" t="str">
        <f ca="1">GrpF!$D$7</f>
        <v>Portugal</v>
      </c>
      <c r="CZ44" s="452"/>
      <c r="DA44" s="452"/>
      <c r="DB44" s="455"/>
      <c r="DC44" s="449" t="str">
        <f t="shared" ca="1" si="464"/>
        <v/>
      </c>
      <c r="DD44" s="449" t="str">
        <f ca="1">IF((DC44&lt;&gt;""),IF(OR($F44&lt;&gt;$G44,PrSettings!$M$4="●"),(($F44-$G44)=(CZ44-DA44))*1,0),"")</f>
        <v/>
      </c>
      <c r="DE44" s="449" t="str">
        <f t="shared" ca="1" si="465"/>
        <v/>
      </c>
      <c r="DF44" s="449" t="str">
        <f ca="1">IF(DC44&lt;&gt;"",IF(ABS($F44-$G44)&gt;=PrSettings!$M$7,(ABS($F44-$G44-CZ44+DA44)&lt;=1)*1,IF(AND(DC44,$F44=$G44,$F44&gt;=PrSettings!$M$6),(ABS(CZ44-$F44)&lt;=1)*1,IF(AND(ABS($F44-$G44-CZ44+DA44)&lt;=1,$F44+$G44&gt;=PrSettings!$M$8),(ABS(CZ44-$F44)&lt;=1)*(ABS(DA44-$G44)&lt;=1)*1,""))),"")</f>
        <v/>
      </c>
      <c r="DG44" s="456"/>
      <c r="DI44" s="447">
        <f t="shared" ca="1" si="370"/>
        <v>7</v>
      </c>
      <c r="DJ44" s="448" t="str">
        <f ca="1">GrpF!$B$7</f>
        <v>Türkiye</v>
      </c>
      <c r="DK44" s="449">
        <f t="shared" ca="1" si="466"/>
        <v>1</v>
      </c>
      <c r="DL44" s="448" t="str">
        <f ca="1">GrpF!$D$7</f>
        <v>Portugal</v>
      </c>
      <c r="DM44" s="452"/>
      <c r="DN44" s="452"/>
      <c r="DO44" s="455"/>
      <c r="DP44" s="449" t="str">
        <f t="shared" ca="1" si="467"/>
        <v/>
      </c>
      <c r="DQ44" s="449" t="str">
        <f ca="1">IF((DP44&lt;&gt;""),IF(OR($F44&lt;&gt;$G44,PrSettings!$M$4="●"),(($F44-$G44)=(DM44-DN44))*1,0),"")</f>
        <v/>
      </c>
      <c r="DR44" s="449" t="str">
        <f t="shared" ca="1" si="468"/>
        <v/>
      </c>
      <c r="DS44" s="449" t="str">
        <f ca="1">IF(DP44&lt;&gt;"",IF(ABS($F44-$G44)&gt;=PrSettings!$M$7,(ABS($F44-$G44-DM44+DN44)&lt;=1)*1,IF(AND(DP44,$F44=$G44,$F44&gt;=PrSettings!$M$6),(ABS(DM44-$F44)&lt;=1)*1,IF(AND(ABS($F44-$G44-DM44+DN44)&lt;=1,$F44+$G44&gt;=PrSettings!$M$8),(ABS(DM44-$F44)&lt;=1)*(ABS(DN44-$G44)&lt;=1)*1,""))),"")</f>
        <v/>
      </c>
      <c r="DT44" s="456"/>
      <c r="DV44" s="447">
        <f t="shared" ca="1" si="374"/>
        <v>7</v>
      </c>
      <c r="DW44" s="448" t="str">
        <f ca="1">GrpF!$B$7</f>
        <v>Türkiye</v>
      </c>
      <c r="DX44" s="449">
        <f t="shared" ca="1" si="469"/>
        <v>1</v>
      </c>
      <c r="DY44" s="448" t="str">
        <f ca="1">GrpF!$D$7</f>
        <v>Portugal</v>
      </c>
      <c r="DZ44" s="452"/>
      <c r="EA44" s="452"/>
      <c r="EB44" s="455"/>
      <c r="EC44" s="449" t="str">
        <f t="shared" ca="1" si="470"/>
        <v/>
      </c>
      <c r="ED44" s="449" t="str">
        <f ca="1">IF((EC44&lt;&gt;""),IF(OR($F44&lt;&gt;$G44,PrSettings!$M$4="●"),(($F44-$G44)=(DZ44-EA44))*1,0),"")</f>
        <v/>
      </c>
      <c r="EE44" s="449" t="str">
        <f t="shared" ca="1" si="471"/>
        <v/>
      </c>
      <c r="EF44" s="449" t="str">
        <f ca="1">IF(EC44&lt;&gt;"",IF(ABS($F44-$G44)&gt;=PrSettings!$M$7,(ABS($F44-$G44-DZ44+EA44)&lt;=1)*1,IF(AND(EC44,$F44=$G44,$F44&gt;=PrSettings!$M$6),(ABS(DZ44-$F44)&lt;=1)*1,IF(AND(ABS($F44-$G44-DZ44+EA44)&lt;=1,$F44+$G44&gt;=PrSettings!$M$8),(ABS(DZ44-$F44)&lt;=1)*(ABS(EA44-$G44)&lt;=1)*1,""))),"")</f>
        <v/>
      </c>
      <c r="EG44" s="456"/>
      <c r="EI44" s="447">
        <f t="shared" ca="1" si="378"/>
        <v>7</v>
      </c>
      <c r="EJ44" s="448" t="str">
        <f ca="1">GrpF!$B$7</f>
        <v>Türkiye</v>
      </c>
      <c r="EK44" s="449">
        <f t="shared" ca="1" si="472"/>
        <v>1</v>
      </c>
      <c r="EL44" s="448" t="str">
        <f ca="1">GrpF!$D$7</f>
        <v>Portugal</v>
      </c>
      <c r="EM44" s="452"/>
      <c r="EN44" s="452"/>
      <c r="EO44" s="455"/>
      <c r="EP44" s="449" t="str">
        <f t="shared" ca="1" si="473"/>
        <v/>
      </c>
      <c r="EQ44" s="449" t="str">
        <f ca="1">IF((EP44&lt;&gt;""),IF(OR($F44&lt;&gt;$G44,PrSettings!$M$4="●"),(($F44-$G44)=(EM44-EN44))*1,0),"")</f>
        <v/>
      </c>
      <c r="ER44" s="449" t="str">
        <f t="shared" ca="1" si="474"/>
        <v/>
      </c>
      <c r="ES44" s="449" t="str">
        <f ca="1">IF(EP44&lt;&gt;"",IF(ABS($F44-$G44)&gt;=PrSettings!$M$7,(ABS($F44-$G44-EM44+EN44)&lt;=1)*1,IF(AND(EP44,$F44=$G44,$F44&gt;=PrSettings!$M$6),(ABS(EM44-$F44)&lt;=1)*1,IF(AND(ABS($F44-$G44-EM44+EN44)&lt;=1,$F44+$G44&gt;=PrSettings!$M$8),(ABS(EM44-$F44)&lt;=1)*(ABS(EN44-$G44)&lt;=1)*1,""))),"")</f>
        <v/>
      </c>
      <c r="ET44" s="456"/>
      <c r="EV44" s="447">
        <f t="shared" ca="1" si="382"/>
        <v>7</v>
      </c>
      <c r="EW44" s="448" t="str">
        <f ca="1">GrpF!$B$7</f>
        <v>Türkiye</v>
      </c>
      <c r="EX44" s="449">
        <f t="shared" ca="1" si="475"/>
        <v>1</v>
      </c>
      <c r="EY44" s="448" t="str">
        <f ca="1">GrpF!$D$7</f>
        <v>Portugal</v>
      </c>
      <c r="EZ44" s="452"/>
      <c r="FA44" s="452"/>
      <c r="FB44" s="455"/>
      <c r="FC44" s="449" t="str">
        <f t="shared" ca="1" si="476"/>
        <v/>
      </c>
      <c r="FD44" s="449" t="str">
        <f ca="1">IF((FC44&lt;&gt;""),IF(OR($F44&lt;&gt;$G44,PrSettings!$M$4="●"),(($F44-$G44)=(EZ44-FA44))*1,0),"")</f>
        <v/>
      </c>
      <c r="FE44" s="449" t="str">
        <f t="shared" ca="1" si="477"/>
        <v/>
      </c>
      <c r="FF44" s="449" t="str">
        <f ca="1">IF(FC44&lt;&gt;"",IF(ABS($F44-$G44)&gt;=PrSettings!$M$7,(ABS($F44-$G44-EZ44+FA44)&lt;=1)*1,IF(AND(FC44,$F44=$G44,$F44&gt;=PrSettings!$M$6),(ABS(EZ44-$F44)&lt;=1)*1,IF(AND(ABS($F44-$G44-EZ44+FA44)&lt;=1,$F44+$G44&gt;=PrSettings!$M$8),(ABS(EZ44-$F44)&lt;=1)*(ABS(FA44-$G44)&lt;=1)*1,""))),"")</f>
        <v/>
      </c>
      <c r="FG44" s="456"/>
      <c r="FI44" s="447">
        <f t="shared" ca="1" si="386"/>
        <v>7</v>
      </c>
      <c r="FJ44" s="448" t="str">
        <f ca="1">GrpF!$B$7</f>
        <v>Türkiye</v>
      </c>
      <c r="FK44" s="449">
        <f t="shared" ca="1" si="478"/>
        <v>1</v>
      </c>
      <c r="FL44" s="448" t="str">
        <f ca="1">GrpF!$D$7</f>
        <v>Portugal</v>
      </c>
      <c r="FM44" s="452"/>
      <c r="FN44" s="452"/>
      <c r="FO44" s="455"/>
      <c r="FP44" s="449" t="str">
        <f t="shared" ca="1" si="479"/>
        <v/>
      </c>
      <c r="FQ44" s="449" t="str">
        <f ca="1">IF((FP44&lt;&gt;""),IF(OR($F44&lt;&gt;$G44,PrSettings!$M$4="●"),(($F44-$G44)=(FM44-FN44))*1,0),"")</f>
        <v/>
      </c>
      <c r="FR44" s="449" t="str">
        <f t="shared" ca="1" si="480"/>
        <v/>
      </c>
      <c r="FS44" s="449" t="str">
        <f ca="1">IF(FP44&lt;&gt;"",IF(ABS($F44-$G44)&gt;=PrSettings!$M$7,(ABS($F44-$G44-FM44+FN44)&lt;=1)*1,IF(AND(FP44,$F44=$G44,$F44&gt;=PrSettings!$M$6),(ABS(FM44-$F44)&lt;=1)*1,IF(AND(ABS($F44-$G44-FM44+FN44)&lt;=1,$F44+$G44&gt;=PrSettings!$M$8),(ABS(FM44-$F44)&lt;=1)*(ABS(FN44-$G44)&lt;=1)*1,""))),"")</f>
        <v/>
      </c>
      <c r="FT44" s="456"/>
      <c r="FV44" s="447">
        <f t="shared" ca="1" si="390"/>
        <v>7</v>
      </c>
      <c r="FW44" s="448" t="str">
        <f ca="1">GrpF!$B$7</f>
        <v>Türkiye</v>
      </c>
      <c r="FX44" s="449">
        <f t="shared" ca="1" si="481"/>
        <v>1</v>
      </c>
      <c r="FY44" s="448" t="str">
        <f ca="1">GrpF!$D$7</f>
        <v>Portugal</v>
      </c>
      <c r="FZ44" s="452"/>
      <c r="GA44" s="452"/>
      <c r="GB44" s="455"/>
      <c r="GC44" s="449" t="str">
        <f t="shared" ca="1" si="482"/>
        <v/>
      </c>
      <c r="GD44" s="449" t="str">
        <f ca="1">IF((GC44&lt;&gt;""),IF(OR($F44&lt;&gt;$G44,PrSettings!$M$4="●"),(($F44-$G44)=(FZ44-GA44))*1,0),"")</f>
        <v/>
      </c>
      <c r="GE44" s="449" t="str">
        <f t="shared" ca="1" si="483"/>
        <v/>
      </c>
      <c r="GF44" s="449" t="str">
        <f ca="1">IF(GC44&lt;&gt;"",IF(ABS($F44-$G44)&gt;=PrSettings!$M$7,(ABS($F44-$G44-FZ44+GA44)&lt;=1)*1,IF(AND(GC44,$F44=$G44,$F44&gt;=PrSettings!$M$6),(ABS(FZ44-$F44)&lt;=1)*1,IF(AND(ABS($F44-$G44-FZ44+GA44)&lt;=1,$F44+$G44&gt;=PrSettings!$M$8),(ABS(FZ44-$F44)&lt;=1)*(ABS(GA44-$G44)&lt;=1)*1,""))),"")</f>
        <v/>
      </c>
      <c r="GG44" s="456"/>
      <c r="GI44" s="447">
        <f t="shared" ca="1" si="394"/>
        <v>7</v>
      </c>
      <c r="GJ44" s="448" t="str">
        <f ca="1">GrpF!$B$7</f>
        <v>Türkiye</v>
      </c>
      <c r="GK44" s="449">
        <f t="shared" ca="1" si="484"/>
        <v>1</v>
      </c>
      <c r="GL44" s="448" t="str">
        <f ca="1">GrpF!$D$7</f>
        <v>Portugal</v>
      </c>
      <c r="GM44" s="452"/>
      <c r="GN44" s="452"/>
      <c r="GO44" s="455"/>
      <c r="GP44" s="449" t="str">
        <f t="shared" ca="1" si="485"/>
        <v/>
      </c>
      <c r="GQ44" s="449" t="str">
        <f ca="1">IF((GP44&lt;&gt;""),IF(OR($F44&lt;&gt;$G44,PrSettings!$M$4="●"),(($F44-$G44)=(GM44-GN44))*1,0),"")</f>
        <v/>
      </c>
      <c r="GR44" s="449" t="str">
        <f t="shared" ca="1" si="486"/>
        <v/>
      </c>
      <c r="GS44" s="449" t="str">
        <f ca="1">IF(GP44&lt;&gt;"",IF(ABS($F44-$G44)&gt;=PrSettings!$M$7,(ABS($F44-$G44-GM44+GN44)&lt;=1)*1,IF(AND(GP44,$F44=$G44,$F44&gt;=PrSettings!$M$6),(ABS(GM44-$F44)&lt;=1)*1,IF(AND(ABS($F44-$G44-GM44+GN44)&lt;=1,$F44+$G44&gt;=PrSettings!$M$8),(ABS(GM44-$F44)&lt;=1)*(ABS(GN44-$G44)&lt;=1)*1,""))),"")</f>
        <v/>
      </c>
      <c r="GT44" s="456"/>
      <c r="GV44" s="447">
        <f t="shared" ca="1" si="398"/>
        <v>7</v>
      </c>
      <c r="GW44" s="448" t="str">
        <f ca="1">GrpF!$B$7</f>
        <v>Türkiye</v>
      </c>
      <c r="GX44" s="449">
        <f t="shared" ca="1" si="487"/>
        <v>1</v>
      </c>
      <c r="GY44" s="448" t="str">
        <f ca="1">GrpF!$D$7</f>
        <v>Portugal</v>
      </c>
      <c r="GZ44" s="452"/>
      <c r="HA44" s="452"/>
      <c r="HB44" s="455"/>
      <c r="HC44" s="449" t="str">
        <f t="shared" ca="1" si="488"/>
        <v/>
      </c>
      <c r="HD44" s="449" t="str">
        <f ca="1">IF((HC44&lt;&gt;""),IF(OR($F44&lt;&gt;$G44,PrSettings!$M$4="●"),(($F44-$G44)=(GZ44-HA44))*1,0),"")</f>
        <v/>
      </c>
      <c r="HE44" s="449" t="str">
        <f t="shared" ca="1" si="489"/>
        <v/>
      </c>
      <c r="HF44" s="449" t="str">
        <f ca="1">IF(HC44&lt;&gt;"",IF(ABS($F44-$G44)&gt;=PrSettings!$M$7,(ABS($F44-$G44-GZ44+HA44)&lt;=1)*1,IF(AND(HC44,$F44=$G44,$F44&gt;=PrSettings!$M$6),(ABS(GZ44-$F44)&lt;=1)*1,IF(AND(ABS($F44-$G44-GZ44+HA44)&lt;=1,$F44+$G44&gt;=PrSettings!$M$8),(ABS(GZ44-$F44)&lt;=1)*(ABS(HA44-$G44)&lt;=1)*1,""))),"")</f>
        <v/>
      </c>
      <c r="HG44" s="456"/>
      <c r="HI44" s="447">
        <f t="shared" ca="1" si="402"/>
        <v>7</v>
      </c>
      <c r="HJ44" s="448" t="str">
        <f ca="1">GrpF!$B$7</f>
        <v>Türkiye</v>
      </c>
      <c r="HK44" s="449">
        <f t="shared" ca="1" si="490"/>
        <v>1</v>
      </c>
      <c r="HL44" s="448" t="str">
        <f ca="1">GrpF!$D$7</f>
        <v>Portugal</v>
      </c>
      <c r="HM44" s="452"/>
      <c r="HN44" s="452"/>
      <c r="HO44" s="455"/>
      <c r="HP44" s="449" t="str">
        <f t="shared" ca="1" si="491"/>
        <v/>
      </c>
      <c r="HQ44" s="449" t="str">
        <f ca="1">IF((HP44&lt;&gt;""),IF(OR($F44&lt;&gt;$G44,PrSettings!$M$4="●"),(($F44-$G44)=(HM44-HN44))*1,0),"")</f>
        <v/>
      </c>
      <c r="HR44" s="449" t="str">
        <f t="shared" ca="1" si="492"/>
        <v/>
      </c>
      <c r="HS44" s="449" t="str">
        <f ca="1">IF(HP44&lt;&gt;"",IF(ABS($F44-$G44)&gt;=PrSettings!$M$7,(ABS($F44-$G44-HM44+HN44)&lt;=1)*1,IF(AND(HP44,$F44=$G44,$F44&gt;=PrSettings!$M$6),(ABS(HM44-$F44)&lt;=1)*1,IF(AND(ABS($F44-$G44-HM44+HN44)&lt;=1,$F44+$G44&gt;=PrSettings!$M$8),(ABS(HM44-$F44)&lt;=1)*(ABS(HN44-$G44)&lt;=1)*1,""))),"")</f>
        <v/>
      </c>
      <c r="HT44" s="456"/>
      <c r="HV44" s="447">
        <f t="shared" ca="1" si="406"/>
        <v>7</v>
      </c>
      <c r="HW44" s="448" t="str">
        <f ca="1">GrpF!$B$7</f>
        <v>Türkiye</v>
      </c>
      <c r="HX44" s="449">
        <f t="shared" ca="1" si="493"/>
        <v>1</v>
      </c>
      <c r="HY44" s="448" t="str">
        <f ca="1">GrpF!$D$7</f>
        <v>Portugal</v>
      </c>
      <c r="HZ44" s="452"/>
      <c r="IA44" s="452"/>
      <c r="IB44" s="455"/>
      <c r="IC44" s="449" t="str">
        <f t="shared" ca="1" si="494"/>
        <v/>
      </c>
      <c r="ID44" s="449" t="str">
        <f ca="1">IF((IC44&lt;&gt;""),IF(OR($F44&lt;&gt;$G44,PrSettings!$M$4="●"),(($F44-$G44)=(HZ44-IA44))*1,0),"")</f>
        <v/>
      </c>
      <c r="IE44" s="449" t="str">
        <f t="shared" ca="1" si="495"/>
        <v/>
      </c>
      <c r="IF44" s="449" t="str">
        <f ca="1">IF(IC44&lt;&gt;"",IF(ABS($F44-$G44)&gt;=PrSettings!$M$7,(ABS($F44-$G44-HZ44+IA44)&lt;=1)*1,IF(AND(IC44,$F44=$G44,$F44&gt;=PrSettings!$M$6),(ABS(HZ44-$F44)&lt;=1)*1,IF(AND(ABS($F44-$G44-HZ44+IA44)&lt;=1,$F44+$G44&gt;=PrSettings!$M$8),(ABS(HZ44-$F44)&lt;=1)*(ABS(IA44-$G44)&lt;=1)*1,""))),"")</f>
        <v/>
      </c>
      <c r="IG44" s="456"/>
      <c r="II44" s="447">
        <f t="shared" ca="1" si="410"/>
        <v>7</v>
      </c>
      <c r="IJ44" s="448" t="str">
        <f ca="1">GrpF!$B$7</f>
        <v>Türkiye</v>
      </c>
      <c r="IK44" s="449">
        <f t="shared" ca="1" si="496"/>
        <v>1</v>
      </c>
      <c r="IL44" s="448" t="str">
        <f ca="1">GrpF!$D$7</f>
        <v>Portugal</v>
      </c>
      <c r="IM44" s="452"/>
      <c r="IN44" s="452"/>
      <c r="IO44" s="455"/>
      <c r="IP44" s="449" t="str">
        <f t="shared" ca="1" si="497"/>
        <v/>
      </c>
      <c r="IQ44" s="449" t="str">
        <f ca="1">IF((IP44&lt;&gt;""),IF(OR($F44&lt;&gt;$G44,PrSettings!$M$4="●"),(($F44-$G44)=(IM44-IN44))*1,0),"")</f>
        <v/>
      </c>
      <c r="IR44" s="449" t="str">
        <f t="shared" ca="1" si="498"/>
        <v/>
      </c>
      <c r="IS44" s="449" t="str">
        <f ca="1">IF(IP44&lt;&gt;"",IF(ABS($F44-$G44)&gt;=PrSettings!$M$7,(ABS($F44-$G44-IM44+IN44)&lt;=1)*1,IF(AND(IP44,$F44=$G44,$F44&gt;=PrSettings!$M$6),(ABS(IM44-$F44)&lt;=1)*1,IF(AND(ABS($F44-$G44-IM44+IN44)&lt;=1,$F44+$G44&gt;=PrSettings!$M$8),(ABS(IM44-$F44)&lt;=1)*(ABS(IN44-$G44)&lt;=1)*1,""))),"")</f>
        <v/>
      </c>
      <c r="IT44" s="456"/>
      <c r="IV44" s="447">
        <f t="shared" ca="1" si="414"/>
        <v>7</v>
      </c>
      <c r="IW44" s="448" t="str">
        <f ca="1">GrpF!$B$7</f>
        <v>Türkiye</v>
      </c>
      <c r="IX44" s="449">
        <f t="shared" ca="1" si="499"/>
        <v>1</v>
      </c>
      <c r="IY44" s="448" t="str">
        <f ca="1">GrpF!$D$7</f>
        <v>Portugal</v>
      </c>
      <c r="IZ44" s="452"/>
      <c r="JA44" s="452"/>
      <c r="JB44" s="455"/>
      <c r="JC44" s="449" t="str">
        <f t="shared" ca="1" si="500"/>
        <v/>
      </c>
      <c r="JD44" s="449" t="str">
        <f ca="1">IF((JC44&lt;&gt;""),IF(OR($F44&lt;&gt;$G44,PrSettings!$M$4="●"),(($F44-$G44)=(IZ44-JA44))*1,0),"")</f>
        <v/>
      </c>
      <c r="JE44" s="449" t="str">
        <f t="shared" ca="1" si="501"/>
        <v/>
      </c>
      <c r="JF44" s="449" t="str">
        <f ca="1">IF(JC44&lt;&gt;"",IF(ABS($F44-$G44)&gt;=PrSettings!$M$7,(ABS($F44-$G44-IZ44+JA44)&lt;=1)*1,IF(AND(JC44,$F44=$G44,$F44&gt;=PrSettings!$M$6),(ABS(IZ44-$F44)&lt;=1)*1,IF(AND(ABS($F44-$G44-IZ44+JA44)&lt;=1,$F44+$G44&gt;=PrSettings!$M$8),(ABS(IZ44-$F44)&lt;=1)*(ABS(JA44-$G44)&lt;=1)*1,""))),"")</f>
        <v/>
      </c>
      <c r="JG44" s="456"/>
      <c r="JI44" s="447">
        <f t="shared" ca="1" si="418"/>
        <v>7</v>
      </c>
      <c r="JJ44" s="448" t="str">
        <f ca="1">GrpF!$B$7</f>
        <v>Türkiye</v>
      </c>
      <c r="JK44" s="449">
        <f t="shared" ca="1" si="502"/>
        <v>1</v>
      </c>
      <c r="JL44" s="448" t="str">
        <f ca="1">GrpF!$D$7</f>
        <v>Portugal</v>
      </c>
      <c r="JM44" s="452"/>
      <c r="JN44" s="452"/>
      <c r="JO44" s="455"/>
      <c r="JP44" s="449" t="str">
        <f t="shared" ca="1" si="503"/>
        <v/>
      </c>
      <c r="JQ44" s="449" t="str">
        <f ca="1">IF((JP44&lt;&gt;""),IF(OR($F44&lt;&gt;$G44,PrSettings!$M$4="●"),(($F44-$G44)=(JM44-JN44))*1,0),"")</f>
        <v/>
      </c>
      <c r="JR44" s="449" t="str">
        <f t="shared" ca="1" si="504"/>
        <v/>
      </c>
      <c r="JS44" s="449" t="str">
        <f ca="1">IF(JP44&lt;&gt;"",IF(ABS($F44-$G44)&gt;=PrSettings!$M$7,(ABS($F44-$G44-JM44+JN44)&lt;=1)*1,IF(AND(JP44,$F44=$G44,$F44&gt;=PrSettings!$M$6),(ABS(JM44-$F44)&lt;=1)*1,IF(AND(ABS($F44-$G44-JM44+JN44)&lt;=1,$F44+$G44&gt;=PrSettings!$M$8),(ABS(JM44-$F44)&lt;=1)*(ABS(JN44-$G44)&lt;=1)*1,""))),"")</f>
        <v/>
      </c>
      <c r="JT44" s="456"/>
      <c r="JV44" s="447">
        <f t="shared" ca="1" si="422"/>
        <v>7</v>
      </c>
      <c r="JW44" s="448" t="str">
        <f ca="1">GrpF!$B$7</f>
        <v>Türkiye</v>
      </c>
      <c r="JX44" s="449">
        <f t="shared" ca="1" si="505"/>
        <v>1</v>
      </c>
      <c r="JY44" s="448" t="str">
        <f ca="1">GrpF!$D$7</f>
        <v>Portugal</v>
      </c>
      <c r="JZ44" s="452"/>
      <c r="KA44" s="452"/>
      <c r="KB44" s="455"/>
      <c r="KC44" s="449" t="str">
        <f t="shared" ca="1" si="506"/>
        <v/>
      </c>
      <c r="KD44" s="449" t="str">
        <f ca="1">IF((KC44&lt;&gt;""),IF(OR($F44&lt;&gt;$G44,PrSettings!$M$4="●"),(($F44-$G44)=(JZ44-KA44))*1,0),"")</f>
        <v/>
      </c>
      <c r="KE44" s="449" t="str">
        <f t="shared" ca="1" si="507"/>
        <v/>
      </c>
      <c r="KF44" s="449" t="str">
        <f ca="1">IF(KC44&lt;&gt;"",IF(ABS($F44-$G44)&gt;=PrSettings!$M$7,(ABS($F44-$G44-JZ44+KA44)&lt;=1)*1,IF(AND(KC44,$F44=$G44,$F44&gt;=PrSettings!$M$6),(ABS(JZ44-$F44)&lt;=1)*1,IF(AND(ABS($F44-$G44-JZ44+KA44)&lt;=1,$F44+$G44&gt;=PrSettings!$M$8),(ABS(JZ44-$F44)&lt;=1)*(ABS(KA44-$G44)&lt;=1)*1,""))),"")</f>
        <v/>
      </c>
      <c r="KG44" s="456"/>
      <c r="KI44" s="447">
        <f t="shared" ca="1" si="426"/>
        <v>7</v>
      </c>
      <c r="KJ44" s="448" t="str">
        <f ca="1">GrpF!$B$7</f>
        <v>Türkiye</v>
      </c>
      <c r="KK44" s="449">
        <f t="shared" ca="1" si="508"/>
        <v>1</v>
      </c>
      <c r="KL44" s="448" t="str">
        <f ca="1">GrpF!$D$7</f>
        <v>Portugal</v>
      </c>
      <c r="KM44" s="452"/>
      <c r="KN44" s="452"/>
      <c r="KO44" s="455"/>
      <c r="KP44" s="449" t="str">
        <f t="shared" ca="1" si="509"/>
        <v/>
      </c>
      <c r="KQ44" s="449" t="str">
        <f ca="1">IF((KP44&lt;&gt;""),IF(OR($F44&lt;&gt;$G44,PrSettings!$M$4="●"),(($F44-$G44)=(KM44-KN44))*1,0),"")</f>
        <v/>
      </c>
      <c r="KR44" s="449" t="str">
        <f t="shared" ca="1" si="510"/>
        <v/>
      </c>
      <c r="KS44" s="449" t="str">
        <f ca="1">IF(KP44&lt;&gt;"",IF(ABS($F44-$G44)&gt;=PrSettings!$M$7,(ABS($F44-$G44-KM44+KN44)&lt;=1)*1,IF(AND(KP44,$F44=$G44,$F44&gt;=PrSettings!$M$6),(ABS(KM44-$F44)&lt;=1)*1,IF(AND(ABS($F44-$G44-KM44+KN44)&lt;=1,$F44+$G44&gt;=PrSettings!$M$8),(ABS(KM44-$F44)&lt;=1)*(ABS(KN44-$G44)&lt;=1)*1,""))),"")</f>
        <v/>
      </c>
      <c r="KT44" s="456"/>
      <c r="KV44" s="447">
        <f t="shared" ca="1" si="430"/>
        <v>7</v>
      </c>
      <c r="KW44" s="448" t="str">
        <f ca="1">GrpF!$B$7</f>
        <v>Türkiye</v>
      </c>
      <c r="KX44" s="449">
        <f t="shared" ca="1" si="511"/>
        <v>1</v>
      </c>
      <c r="KY44" s="448" t="str">
        <f ca="1">GrpF!$D$7</f>
        <v>Portugal</v>
      </c>
      <c r="KZ44" s="452"/>
      <c r="LA44" s="452"/>
      <c r="LB44" s="455"/>
      <c r="LC44" s="449" t="str">
        <f t="shared" ca="1" si="512"/>
        <v/>
      </c>
      <c r="LD44" s="449" t="str">
        <f ca="1">IF((LC44&lt;&gt;""),IF(OR($F44&lt;&gt;$G44,PrSettings!$M$4="●"),(($F44-$G44)=(KZ44-LA44))*1,0),"")</f>
        <v/>
      </c>
      <c r="LE44" s="449" t="str">
        <f t="shared" ca="1" si="513"/>
        <v/>
      </c>
      <c r="LF44" s="449" t="str">
        <f ca="1">IF(LC44&lt;&gt;"",IF(ABS($F44-$G44)&gt;=PrSettings!$M$7,(ABS($F44-$G44-KZ44+LA44)&lt;=1)*1,IF(AND(LC44,$F44=$G44,$F44&gt;=PrSettings!$M$6),(ABS(KZ44-$F44)&lt;=1)*1,IF(AND(ABS($F44-$G44-KZ44+LA44)&lt;=1,$F44+$G44&gt;=PrSettings!$M$8),(ABS(KZ44-$F44)&lt;=1)*(ABS(LA44-$G44)&lt;=1)*1,""))),"")</f>
        <v/>
      </c>
      <c r="LG44" s="456"/>
      <c r="LI44" s="447">
        <f t="shared" ca="1" si="434"/>
        <v>7</v>
      </c>
      <c r="LJ44" s="448" t="str">
        <f ca="1">GrpF!$B$7</f>
        <v>Türkiye</v>
      </c>
      <c r="LK44" s="449">
        <f t="shared" ca="1" si="514"/>
        <v>1</v>
      </c>
      <c r="LL44" s="448" t="str">
        <f ca="1">GrpF!$D$7</f>
        <v>Portugal</v>
      </c>
      <c r="LM44" s="452"/>
      <c r="LN44" s="452"/>
      <c r="LO44" s="455"/>
      <c r="LP44" s="449" t="str">
        <f t="shared" ca="1" si="515"/>
        <v/>
      </c>
      <c r="LQ44" s="449" t="str">
        <f ca="1">IF((LP44&lt;&gt;""),IF(OR($F44&lt;&gt;$G44,PrSettings!$M$4="●"),(($F44-$G44)=(LM44-LN44))*1,0),"")</f>
        <v/>
      </c>
      <c r="LR44" s="449" t="str">
        <f t="shared" ca="1" si="516"/>
        <v/>
      </c>
      <c r="LS44" s="449" t="str">
        <f ca="1">IF(LP44&lt;&gt;"",IF(ABS($F44-$G44)&gt;=PrSettings!$M$7,(ABS($F44-$G44-LM44+LN44)&lt;=1)*1,IF(AND(LP44,$F44=$G44,$F44&gt;=PrSettings!$M$6),(ABS(LM44-$F44)&lt;=1)*1,IF(AND(ABS($F44-$G44-LM44+LN44)&lt;=1,$F44+$G44&gt;=PrSettings!$M$8),(ABS(LM44-$F44)&lt;=1)*(ABS(LN44-$G44)&lt;=1)*1,""))),"")</f>
        <v/>
      </c>
      <c r="LT44" s="456"/>
      <c r="LV44" s="447">
        <f t="shared" ca="1" si="438"/>
        <v>7</v>
      </c>
      <c r="LW44" s="448" t="str">
        <f ca="1">GrpF!$B$7</f>
        <v>Türkiye</v>
      </c>
      <c r="LX44" s="449">
        <f t="shared" ca="1" si="517"/>
        <v>1</v>
      </c>
      <c r="LY44" s="448" t="str">
        <f ca="1">GrpF!$D$7</f>
        <v>Portugal</v>
      </c>
      <c r="LZ44" s="452"/>
      <c r="MA44" s="452"/>
      <c r="MB44" s="455"/>
      <c r="MC44" s="449" t="str">
        <f t="shared" ca="1" si="518"/>
        <v/>
      </c>
      <c r="MD44" s="449" t="str">
        <f ca="1">IF((MC44&lt;&gt;""),IF(OR($F44&lt;&gt;$G44,PrSettings!$M$4="●"),(($F44-$G44)=(LZ44-MA44))*1,0),"")</f>
        <v/>
      </c>
      <c r="ME44" s="449" t="str">
        <f t="shared" ca="1" si="519"/>
        <v/>
      </c>
      <c r="MF44" s="449" t="str">
        <f ca="1">IF(MC44&lt;&gt;"",IF(ABS($F44-$G44)&gt;=PrSettings!$M$7,(ABS($F44-$G44-LZ44+MA44)&lt;=1)*1,IF(AND(MC44,$F44=$G44,$F44&gt;=PrSettings!$M$6),(ABS(LZ44-$F44)&lt;=1)*1,IF(AND(ABS($F44-$G44-LZ44+MA44)&lt;=1,$F44+$G44&gt;=PrSettings!$M$8),(ABS(LZ44-$F44)&lt;=1)*(ABS(MA44-$G44)&lt;=1)*1,""))),"")</f>
        <v/>
      </c>
      <c r="MG44" s="456"/>
    </row>
    <row r="45" spans="1:345" x14ac:dyDescent="0.25">
      <c r="B45" s="447">
        <f ca="1">INDEX(Groups!$C$7:$C$35,MATCH(C45,Groups!$D$7:$D$35,0))</f>
        <v>34</v>
      </c>
      <c r="C45" s="448" t="str">
        <f ca="1">GrpF!$B$8</f>
        <v>Georgia</v>
      </c>
      <c r="D45" s="449">
        <f ca="1">INDEX(Groups!$C$7:$C$35,MATCH(E45,Groups!$D$7:$D$35,0))</f>
        <v>1</v>
      </c>
      <c r="E45" s="448" t="str">
        <f ca="1">GrpF!$D$8</f>
        <v>Portugal</v>
      </c>
      <c r="F45" s="450" t="str">
        <f ca="1">GrpF!$E$8</f>
        <v/>
      </c>
      <c r="G45" s="451" t="str">
        <f ca="1">GrpF!$G$8</f>
        <v/>
      </c>
      <c r="I45" s="447">
        <f t="shared" ca="1" si="338"/>
        <v>34</v>
      </c>
      <c r="J45" s="448" t="str">
        <f ca="1">GrpF!$B$8</f>
        <v>Georgia</v>
      </c>
      <c r="K45" s="449">
        <f t="shared" ca="1" si="442"/>
        <v>1</v>
      </c>
      <c r="L45" s="448" t="str">
        <f ca="1">GrpF!$D$8</f>
        <v>Portugal</v>
      </c>
      <c r="M45" s="452"/>
      <c r="N45" s="452"/>
      <c r="O45" s="455"/>
      <c r="P45" s="449" t="str">
        <f t="shared" ca="1" si="443"/>
        <v/>
      </c>
      <c r="Q45" s="449" t="str">
        <f ca="1">IF((P45&lt;&gt;""),IF(OR($F45&lt;&gt;$G45,PrSettings!$M$4="●"),(($F45-$G45)=(M45-N45))*1,0),"")</f>
        <v/>
      </c>
      <c r="R45" s="449" t="str">
        <f t="shared" ca="1" si="444"/>
        <v/>
      </c>
      <c r="S45" s="449" t="str">
        <f ca="1">IF(P45&lt;&gt;"",IF(ABS($F45-$G45)&gt;=PrSettings!$M$7,(ABS($F45-$G45-M45+N45)&lt;=1)*1,IF(AND(P45,$F45=$G45,$F45&gt;=PrSettings!$M$6),(ABS(M45-$F45)&lt;=1)*1,IF(AND(ABS($F45-$G45-M45+N45)&lt;=1,$F45+$G45&gt;=PrSettings!$M$8),(ABS(M45-$F45)&lt;=1)*(ABS(N45-$G45)&lt;=1)*1,""))),"")</f>
        <v/>
      </c>
      <c r="T45" s="456"/>
      <c r="V45" s="447">
        <f t="shared" ca="1" si="342"/>
        <v>34</v>
      </c>
      <c r="W45" s="448" t="str">
        <f ca="1">GrpF!$B$8</f>
        <v>Georgia</v>
      </c>
      <c r="X45" s="449">
        <f t="shared" ca="1" si="445"/>
        <v>1</v>
      </c>
      <c r="Y45" s="448" t="str">
        <f ca="1">GrpF!$D$8</f>
        <v>Portugal</v>
      </c>
      <c r="Z45" s="452"/>
      <c r="AA45" s="452"/>
      <c r="AB45" s="455"/>
      <c r="AC45" s="449" t="str">
        <f t="shared" ca="1" si="446"/>
        <v/>
      </c>
      <c r="AD45" s="449" t="str">
        <f ca="1">IF((AC45&lt;&gt;""),IF(OR($F45&lt;&gt;$G45,PrSettings!$M$4="●"),(($F45-$G45)=(Z45-AA45))*1,0),"")</f>
        <v/>
      </c>
      <c r="AE45" s="449" t="str">
        <f t="shared" ca="1" si="447"/>
        <v/>
      </c>
      <c r="AF45" s="449" t="str">
        <f ca="1">IF(AC45&lt;&gt;"",IF(ABS($F45-$G45)&gt;=PrSettings!$M$7,(ABS($F45-$G45-Z45+AA45)&lt;=1)*1,IF(AND(AC45,$F45=$G45,$F45&gt;=PrSettings!$M$6),(ABS(Z45-$F45)&lt;=1)*1,IF(AND(ABS($F45-$G45-Z45+AA45)&lt;=1,$F45+$G45&gt;=PrSettings!$M$8),(ABS(Z45-$F45)&lt;=1)*(ABS(AA45-$G45)&lt;=1)*1,""))),"")</f>
        <v/>
      </c>
      <c r="AG45" s="456"/>
      <c r="AI45" s="447">
        <f t="shared" ca="1" si="346"/>
        <v>34</v>
      </c>
      <c r="AJ45" s="448" t="str">
        <f ca="1">GrpF!$B$8</f>
        <v>Georgia</v>
      </c>
      <c r="AK45" s="449">
        <f t="shared" ca="1" si="448"/>
        <v>1</v>
      </c>
      <c r="AL45" s="448" t="str">
        <f ca="1">GrpF!$D$8</f>
        <v>Portugal</v>
      </c>
      <c r="AM45" s="452"/>
      <c r="AN45" s="452"/>
      <c r="AO45" s="455"/>
      <c r="AP45" s="449" t="str">
        <f t="shared" ca="1" si="449"/>
        <v/>
      </c>
      <c r="AQ45" s="449" t="str">
        <f ca="1">IF((AP45&lt;&gt;""),IF(OR($F45&lt;&gt;$G45,PrSettings!$M$4="●"),(($F45-$G45)=(AM45-AN45))*1,0),"")</f>
        <v/>
      </c>
      <c r="AR45" s="449" t="str">
        <f t="shared" ca="1" si="450"/>
        <v/>
      </c>
      <c r="AS45" s="449" t="str">
        <f ca="1">IF(AP45&lt;&gt;"",IF(ABS($F45-$G45)&gt;=PrSettings!$M$7,(ABS($F45-$G45-AM45+AN45)&lt;=1)*1,IF(AND(AP45,$F45=$G45,$F45&gt;=PrSettings!$M$6),(ABS(AM45-$F45)&lt;=1)*1,IF(AND(ABS($F45-$G45-AM45+AN45)&lt;=1,$F45+$G45&gt;=PrSettings!$M$8),(ABS(AM45-$F45)&lt;=1)*(ABS(AN45-$G45)&lt;=1)*1,""))),"")</f>
        <v/>
      </c>
      <c r="AT45" s="456"/>
      <c r="AV45" s="447">
        <f t="shared" ca="1" si="350"/>
        <v>34</v>
      </c>
      <c r="AW45" s="448" t="str">
        <f ca="1">GrpF!$B$8</f>
        <v>Georgia</v>
      </c>
      <c r="AX45" s="449">
        <f t="shared" ca="1" si="451"/>
        <v>1</v>
      </c>
      <c r="AY45" s="448" t="str">
        <f ca="1">GrpF!$D$8</f>
        <v>Portugal</v>
      </c>
      <c r="AZ45" s="452"/>
      <c r="BA45" s="452"/>
      <c r="BB45" s="455"/>
      <c r="BC45" s="449" t="str">
        <f t="shared" ca="1" si="452"/>
        <v/>
      </c>
      <c r="BD45" s="449" t="str">
        <f ca="1">IF((BC45&lt;&gt;""),IF(OR($F45&lt;&gt;$G45,PrSettings!$M$4="●"),(($F45-$G45)=(AZ45-BA45))*1,0),"")</f>
        <v/>
      </c>
      <c r="BE45" s="449" t="str">
        <f t="shared" ca="1" si="453"/>
        <v/>
      </c>
      <c r="BF45" s="449" t="str">
        <f ca="1">IF(BC45&lt;&gt;"",IF(ABS($F45-$G45)&gt;=PrSettings!$M$7,(ABS($F45-$G45-AZ45+BA45)&lt;=1)*1,IF(AND(BC45,$F45=$G45,$F45&gt;=PrSettings!$M$6),(ABS(AZ45-$F45)&lt;=1)*1,IF(AND(ABS($F45-$G45-AZ45+BA45)&lt;=1,$F45+$G45&gt;=PrSettings!$M$8),(ABS(AZ45-$F45)&lt;=1)*(ABS(BA45-$G45)&lt;=1)*1,""))),"")</f>
        <v/>
      </c>
      <c r="BG45" s="456"/>
      <c r="BI45" s="447">
        <f t="shared" ca="1" si="354"/>
        <v>34</v>
      </c>
      <c r="BJ45" s="448" t="str">
        <f ca="1">GrpF!$B$8</f>
        <v>Georgia</v>
      </c>
      <c r="BK45" s="449">
        <f t="shared" ca="1" si="454"/>
        <v>1</v>
      </c>
      <c r="BL45" s="448" t="str">
        <f ca="1">GrpF!$D$8</f>
        <v>Portugal</v>
      </c>
      <c r="BM45" s="452"/>
      <c r="BN45" s="452"/>
      <c r="BO45" s="455"/>
      <c r="BP45" s="449" t="str">
        <f t="shared" ca="1" si="455"/>
        <v/>
      </c>
      <c r="BQ45" s="449" t="str">
        <f ca="1">IF((BP45&lt;&gt;""),IF(OR($F45&lt;&gt;$G45,PrSettings!$M$4="●"),(($F45-$G45)=(BM45-BN45))*1,0),"")</f>
        <v/>
      </c>
      <c r="BR45" s="449" t="str">
        <f t="shared" ca="1" si="456"/>
        <v/>
      </c>
      <c r="BS45" s="449" t="str">
        <f ca="1">IF(BP45&lt;&gt;"",IF(ABS($F45-$G45)&gt;=PrSettings!$M$7,(ABS($F45-$G45-BM45+BN45)&lt;=1)*1,IF(AND(BP45,$F45=$G45,$F45&gt;=PrSettings!$M$6),(ABS(BM45-$F45)&lt;=1)*1,IF(AND(ABS($F45-$G45-BM45+BN45)&lt;=1,$F45+$G45&gt;=PrSettings!$M$8),(ABS(BM45-$F45)&lt;=1)*(ABS(BN45-$G45)&lt;=1)*1,""))),"")</f>
        <v/>
      </c>
      <c r="BT45" s="456"/>
      <c r="BV45" s="447">
        <f t="shared" ca="1" si="358"/>
        <v>34</v>
      </c>
      <c r="BW45" s="448" t="str">
        <f ca="1">GrpF!$B$8</f>
        <v>Georgia</v>
      </c>
      <c r="BX45" s="449">
        <f t="shared" ca="1" si="457"/>
        <v>1</v>
      </c>
      <c r="BY45" s="448" t="str">
        <f ca="1">GrpF!$D$8</f>
        <v>Portugal</v>
      </c>
      <c r="BZ45" s="452"/>
      <c r="CA45" s="452"/>
      <c r="CB45" s="455"/>
      <c r="CC45" s="449" t="str">
        <f t="shared" ca="1" si="458"/>
        <v/>
      </c>
      <c r="CD45" s="449" t="str">
        <f ca="1">IF((CC45&lt;&gt;""),IF(OR($F45&lt;&gt;$G45,PrSettings!$M$4="●"),(($F45-$G45)=(BZ45-CA45))*1,0),"")</f>
        <v/>
      </c>
      <c r="CE45" s="449" t="str">
        <f t="shared" ca="1" si="459"/>
        <v/>
      </c>
      <c r="CF45" s="449" t="str">
        <f ca="1">IF(CC45&lt;&gt;"",IF(ABS($F45-$G45)&gt;=PrSettings!$M$7,(ABS($F45-$G45-BZ45+CA45)&lt;=1)*1,IF(AND(CC45,$F45=$G45,$F45&gt;=PrSettings!$M$6),(ABS(BZ45-$F45)&lt;=1)*1,IF(AND(ABS($F45-$G45-BZ45+CA45)&lt;=1,$F45+$G45&gt;=PrSettings!$M$8),(ABS(BZ45-$F45)&lt;=1)*(ABS(CA45-$G45)&lt;=1)*1,""))),"")</f>
        <v/>
      </c>
      <c r="CG45" s="456"/>
      <c r="CI45" s="447">
        <f t="shared" ca="1" si="362"/>
        <v>34</v>
      </c>
      <c r="CJ45" s="448" t="str">
        <f ca="1">GrpF!$B$8</f>
        <v>Georgia</v>
      </c>
      <c r="CK45" s="449">
        <f t="shared" ca="1" si="460"/>
        <v>1</v>
      </c>
      <c r="CL45" s="448" t="str">
        <f ca="1">GrpF!$D$8</f>
        <v>Portugal</v>
      </c>
      <c r="CM45" s="452"/>
      <c r="CN45" s="452"/>
      <c r="CO45" s="455"/>
      <c r="CP45" s="449" t="str">
        <f t="shared" ca="1" si="461"/>
        <v/>
      </c>
      <c r="CQ45" s="449" t="str">
        <f ca="1">IF((CP45&lt;&gt;""),IF(OR($F45&lt;&gt;$G45,PrSettings!$M$4="●"),(($F45-$G45)=(CM45-CN45))*1,0),"")</f>
        <v/>
      </c>
      <c r="CR45" s="449" t="str">
        <f t="shared" ca="1" si="462"/>
        <v/>
      </c>
      <c r="CS45" s="449" t="str">
        <f ca="1">IF(CP45&lt;&gt;"",IF(ABS($F45-$G45)&gt;=PrSettings!$M$7,(ABS($F45-$G45-CM45+CN45)&lt;=1)*1,IF(AND(CP45,$F45=$G45,$F45&gt;=PrSettings!$M$6),(ABS(CM45-$F45)&lt;=1)*1,IF(AND(ABS($F45-$G45-CM45+CN45)&lt;=1,$F45+$G45&gt;=PrSettings!$M$8),(ABS(CM45-$F45)&lt;=1)*(ABS(CN45-$G45)&lt;=1)*1,""))),"")</f>
        <v/>
      </c>
      <c r="CT45" s="456"/>
      <c r="CV45" s="447">
        <f t="shared" ca="1" si="366"/>
        <v>34</v>
      </c>
      <c r="CW45" s="448" t="str">
        <f ca="1">GrpF!$B$8</f>
        <v>Georgia</v>
      </c>
      <c r="CX45" s="449">
        <f t="shared" ca="1" si="463"/>
        <v>1</v>
      </c>
      <c r="CY45" s="448" t="str">
        <f ca="1">GrpF!$D$8</f>
        <v>Portugal</v>
      </c>
      <c r="CZ45" s="452"/>
      <c r="DA45" s="452"/>
      <c r="DB45" s="455"/>
      <c r="DC45" s="449" t="str">
        <f t="shared" ca="1" si="464"/>
        <v/>
      </c>
      <c r="DD45" s="449" t="str">
        <f ca="1">IF((DC45&lt;&gt;""),IF(OR($F45&lt;&gt;$G45,PrSettings!$M$4="●"),(($F45-$G45)=(CZ45-DA45))*1,0),"")</f>
        <v/>
      </c>
      <c r="DE45" s="449" t="str">
        <f t="shared" ca="1" si="465"/>
        <v/>
      </c>
      <c r="DF45" s="449" t="str">
        <f ca="1">IF(DC45&lt;&gt;"",IF(ABS($F45-$G45)&gt;=PrSettings!$M$7,(ABS($F45-$G45-CZ45+DA45)&lt;=1)*1,IF(AND(DC45,$F45=$G45,$F45&gt;=PrSettings!$M$6),(ABS(CZ45-$F45)&lt;=1)*1,IF(AND(ABS($F45-$G45-CZ45+DA45)&lt;=1,$F45+$G45&gt;=PrSettings!$M$8),(ABS(CZ45-$F45)&lt;=1)*(ABS(DA45-$G45)&lt;=1)*1,""))),"")</f>
        <v/>
      </c>
      <c r="DG45" s="456"/>
      <c r="DI45" s="447">
        <f t="shared" ca="1" si="370"/>
        <v>34</v>
      </c>
      <c r="DJ45" s="448" t="str">
        <f ca="1">GrpF!$B$8</f>
        <v>Georgia</v>
      </c>
      <c r="DK45" s="449">
        <f t="shared" ca="1" si="466"/>
        <v>1</v>
      </c>
      <c r="DL45" s="448" t="str">
        <f ca="1">GrpF!$D$8</f>
        <v>Portugal</v>
      </c>
      <c r="DM45" s="452"/>
      <c r="DN45" s="452"/>
      <c r="DO45" s="455"/>
      <c r="DP45" s="449" t="str">
        <f t="shared" ca="1" si="467"/>
        <v/>
      </c>
      <c r="DQ45" s="449" t="str">
        <f ca="1">IF((DP45&lt;&gt;""),IF(OR($F45&lt;&gt;$G45,PrSettings!$M$4="●"),(($F45-$G45)=(DM45-DN45))*1,0),"")</f>
        <v/>
      </c>
      <c r="DR45" s="449" t="str">
        <f t="shared" ca="1" si="468"/>
        <v/>
      </c>
      <c r="DS45" s="449" t="str">
        <f ca="1">IF(DP45&lt;&gt;"",IF(ABS($F45-$G45)&gt;=PrSettings!$M$7,(ABS($F45-$G45-DM45+DN45)&lt;=1)*1,IF(AND(DP45,$F45=$G45,$F45&gt;=PrSettings!$M$6),(ABS(DM45-$F45)&lt;=1)*1,IF(AND(ABS($F45-$G45-DM45+DN45)&lt;=1,$F45+$G45&gt;=PrSettings!$M$8),(ABS(DM45-$F45)&lt;=1)*(ABS(DN45-$G45)&lt;=1)*1,""))),"")</f>
        <v/>
      </c>
      <c r="DT45" s="456"/>
      <c r="DV45" s="447">
        <f t="shared" ca="1" si="374"/>
        <v>34</v>
      </c>
      <c r="DW45" s="448" t="str">
        <f ca="1">GrpF!$B$8</f>
        <v>Georgia</v>
      </c>
      <c r="DX45" s="449">
        <f t="shared" ca="1" si="469"/>
        <v>1</v>
      </c>
      <c r="DY45" s="448" t="str">
        <f ca="1">GrpF!$D$8</f>
        <v>Portugal</v>
      </c>
      <c r="DZ45" s="452"/>
      <c r="EA45" s="452"/>
      <c r="EB45" s="455"/>
      <c r="EC45" s="449" t="str">
        <f t="shared" ca="1" si="470"/>
        <v/>
      </c>
      <c r="ED45" s="449" t="str">
        <f ca="1">IF((EC45&lt;&gt;""),IF(OR($F45&lt;&gt;$G45,PrSettings!$M$4="●"),(($F45-$G45)=(DZ45-EA45))*1,0),"")</f>
        <v/>
      </c>
      <c r="EE45" s="449" t="str">
        <f t="shared" ca="1" si="471"/>
        <v/>
      </c>
      <c r="EF45" s="449" t="str">
        <f ca="1">IF(EC45&lt;&gt;"",IF(ABS($F45-$G45)&gt;=PrSettings!$M$7,(ABS($F45-$G45-DZ45+EA45)&lt;=1)*1,IF(AND(EC45,$F45=$G45,$F45&gt;=PrSettings!$M$6),(ABS(DZ45-$F45)&lt;=1)*1,IF(AND(ABS($F45-$G45-DZ45+EA45)&lt;=1,$F45+$G45&gt;=PrSettings!$M$8),(ABS(DZ45-$F45)&lt;=1)*(ABS(EA45-$G45)&lt;=1)*1,""))),"")</f>
        <v/>
      </c>
      <c r="EG45" s="456"/>
      <c r="EI45" s="447">
        <f t="shared" ca="1" si="378"/>
        <v>34</v>
      </c>
      <c r="EJ45" s="448" t="str">
        <f ca="1">GrpF!$B$8</f>
        <v>Georgia</v>
      </c>
      <c r="EK45" s="449">
        <f t="shared" ca="1" si="472"/>
        <v>1</v>
      </c>
      <c r="EL45" s="448" t="str">
        <f ca="1">GrpF!$D$8</f>
        <v>Portugal</v>
      </c>
      <c r="EM45" s="452"/>
      <c r="EN45" s="452"/>
      <c r="EO45" s="455"/>
      <c r="EP45" s="449" t="str">
        <f t="shared" ca="1" si="473"/>
        <v/>
      </c>
      <c r="EQ45" s="449" t="str">
        <f ca="1">IF((EP45&lt;&gt;""),IF(OR($F45&lt;&gt;$G45,PrSettings!$M$4="●"),(($F45-$G45)=(EM45-EN45))*1,0),"")</f>
        <v/>
      </c>
      <c r="ER45" s="449" t="str">
        <f t="shared" ca="1" si="474"/>
        <v/>
      </c>
      <c r="ES45" s="449" t="str">
        <f ca="1">IF(EP45&lt;&gt;"",IF(ABS($F45-$G45)&gt;=PrSettings!$M$7,(ABS($F45-$G45-EM45+EN45)&lt;=1)*1,IF(AND(EP45,$F45=$G45,$F45&gt;=PrSettings!$M$6),(ABS(EM45-$F45)&lt;=1)*1,IF(AND(ABS($F45-$G45-EM45+EN45)&lt;=1,$F45+$G45&gt;=PrSettings!$M$8),(ABS(EM45-$F45)&lt;=1)*(ABS(EN45-$G45)&lt;=1)*1,""))),"")</f>
        <v/>
      </c>
      <c r="ET45" s="456"/>
      <c r="EV45" s="447">
        <f t="shared" ca="1" si="382"/>
        <v>34</v>
      </c>
      <c r="EW45" s="448" t="str">
        <f ca="1">GrpF!$B$8</f>
        <v>Georgia</v>
      </c>
      <c r="EX45" s="449">
        <f t="shared" ca="1" si="475"/>
        <v>1</v>
      </c>
      <c r="EY45" s="448" t="str">
        <f ca="1">GrpF!$D$8</f>
        <v>Portugal</v>
      </c>
      <c r="EZ45" s="452"/>
      <c r="FA45" s="452"/>
      <c r="FB45" s="455"/>
      <c r="FC45" s="449" t="str">
        <f t="shared" ca="1" si="476"/>
        <v/>
      </c>
      <c r="FD45" s="449" t="str">
        <f ca="1">IF((FC45&lt;&gt;""),IF(OR($F45&lt;&gt;$G45,PrSettings!$M$4="●"),(($F45-$G45)=(EZ45-FA45))*1,0),"")</f>
        <v/>
      </c>
      <c r="FE45" s="449" t="str">
        <f t="shared" ca="1" si="477"/>
        <v/>
      </c>
      <c r="FF45" s="449" t="str">
        <f ca="1">IF(FC45&lt;&gt;"",IF(ABS($F45-$G45)&gt;=PrSettings!$M$7,(ABS($F45-$G45-EZ45+FA45)&lt;=1)*1,IF(AND(FC45,$F45=$G45,$F45&gt;=PrSettings!$M$6),(ABS(EZ45-$F45)&lt;=1)*1,IF(AND(ABS($F45-$G45-EZ45+FA45)&lt;=1,$F45+$G45&gt;=PrSettings!$M$8),(ABS(EZ45-$F45)&lt;=1)*(ABS(FA45-$G45)&lt;=1)*1,""))),"")</f>
        <v/>
      </c>
      <c r="FG45" s="456"/>
      <c r="FI45" s="447">
        <f t="shared" ca="1" si="386"/>
        <v>34</v>
      </c>
      <c r="FJ45" s="448" t="str">
        <f ca="1">GrpF!$B$8</f>
        <v>Georgia</v>
      </c>
      <c r="FK45" s="449">
        <f t="shared" ca="1" si="478"/>
        <v>1</v>
      </c>
      <c r="FL45" s="448" t="str">
        <f ca="1">GrpF!$D$8</f>
        <v>Portugal</v>
      </c>
      <c r="FM45" s="452"/>
      <c r="FN45" s="452"/>
      <c r="FO45" s="455"/>
      <c r="FP45" s="449" t="str">
        <f t="shared" ca="1" si="479"/>
        <v/>
      </c>
      <c r="FQ45" s="449" t="str">
        <f ca="1">IF((FP45&lt;&gt;""),IF(OR($F45&lt;&gt;$G45,PrSettings!$M$4="●"),(($F45-$G45)=(FM45-FN45))*1,0),"")</f>
        <v/>
      </c>
      <c r="FR45" s="449" t="str">
        <f t="shared" ca="1" si="480"/>
        <v/>
      </c>
      <c r="FS45" s="449" t="str">
        <f ca="1">IF(FP45&lt;&gt;"",IF(ABS($F45-$G45)&gt;=PrSettings!$M$7,(ABS($F45-$G45-FM45+FN45)&lt;=1)*1,IF(AND(FP45,$F45=$G45,$F45&gt;=PrSettings!$M$6),(ABS(FM45-$F45)&lt;=1)*1,IF(AND(ABS($F45-$G45-FM45+FN45)&lt;=1,$F45+$G45&gt;=PrSettings!$M$8),(ABS(FM45-$F45)&lt;=1)*(ABS(FN45-$G45)&lt;=1)*1,""))),"")</f>
        <v/>
      </c>
      <c r="FT45" s="456"/>
      <c r="FV45" s="447">
        <f t="shared" ca="1" si="390"/>
        <v>34</v>
      </c>
      <c r="FW45" s="448" t="str">
        <f ca="1">GrpF!$B$8</f>
        <v>Georgia</v>
      </c>
      <c r="FX45" s="449">
        <f t="shared" ca="1" si="481"/>
        <v>1</v>
      </c>
      <c r="FY45" s="448" t="str">
        <f ca="1">GrpF!$D$8</f>
        <v>Portugal</v>
      </c>
      <c r="FZ45" s="452"/>
      <c r="GA45" s="452"/>
      <c r="GB45" s="455"/>
      <c r="GC45" s="449" t="str">
        <f t="shared" ca="1" si="482"/>
        <v/>
      </c>
      <c r="GD45" s="449" t="str">
        <f ca="1">IF((GC45&lt;&gt;""),IF(OR($F45&lt;&gt;$G45,PrSettings!$M$4="●"),(($F45-$G45)=(FZ45-GA45))*1,0),"")</f>
        <v/>
      </c>
      <c r="GE45" s="449" t="str">
        <f t="shared" ca="1" si="483"/>
        <v/>
      </c>
      <c r="GF45" s="449" t="str">
        <f ca="1">IF(GC45&lt;&gt;"",IF(ABS($F45-$G45)&gt;=PrSettings!$M$7,(ABS($F45-$G45-FZ45+GA45)&lt;=1)*1,IF(AND(GC45,$F45=$G45,$F45&gt;=PrSettings!$M$6),(ABS(FZ45-$F45)&lt;=1)*1,IF(AND(ABS($F45-$G45-FZ45+GA45)&lt;=1,$F45+$G45&gt;=PrSettings!$M$8),(ABS(FZ45-$F45)&lt;=1)*(ABS(GA45-$G45)&lt;=1)*1,""))),"")</f>
        <v/>
      </c>
      <c r="GG45" s="456"/>
      <c r="GI45" s="447">
        <f t="shared" ca="1" si="394"/>
        <v>34</v>
      </c>
      <c r="GJ45" s="448" t="str">
        <f ca="1">GrpF!$B$8</f>
        <v>Georgia</v>
      </c>
      <c r="GK45" s="449">
        <f t="shared" ca="1" si="484"/>
        <v>1</v>
      </c>
      <c r="GL45" s="448" t="str">
        <f ca="1">GrpF!$D$8</f>
        <v>Portugal</v>
      </c>
      <c r="GM45" s="452"/>
      <c r="GN45" s="452"/>
      <c r="GO45" s="455"/>
      <c r="GP45" s="449" t="str">
        <f t="shared" ca="1" si="485"/>
        <v/>
      </c>
      <c r="GQ45" s="449" t="str">
        <f ca="1">IF((GP45&lt;&gt;""),IF(OR($F45&lt;&gt;$G45,PrSettings!$M$4="●"),(($F45-$G45)=(GM45-GN45))*1,0),"")</f>
        <v/>
      </c>
      <c r="GR45" s="449" t="str">
        <f t="shared" ca="1" si="486"/>
        <v/>
      </c>
      <c r="GS45" s="449" t="str">
        <f ca="1">IF(GP45&lt;&gt;"",IF(ABS($F45-$G45)&gt;=PrSettings!$M$7,(ABS($F45-$G45-GM45+GN45)&lt;=1)*1,IF(AND(GP45,$F45=$G45,$F45&gt;=PrSettings!$M$6),(ABS(GM45-$F45)&lt;=1)*1,IF(AND(ABS($F45-$G45-GM45+GN45)&lt;=1,$F45+$G45&gt;=PrSettings!$M$8),(ABS(GM45-$F45)&lt;=1)*(ABS(GN45-$G45)&lt;=1)*1,""))),"")</f>
        <v/>
      </c>
      <c r="GT45" s="456"/>
      <c r="GV45" s="447">
        <f t="shared" ca="1" si="398"/>
        <v>34</v>
      </c>
      <c r="GW45" s="448" t="str">
        <f ca="1">GrpF!$B$8</f>
        <v>Georgia</v>
      </c>
      <c r="GX45" s="449">
        <f t="shared" ca="1" si="487"/>
        <v>1</v>
      </c>
      <c r="GY45" s="448" t="str">
        <f ca="1">GrpF!$D$8</f>
        <v>Portugal</v>
      </c>
      <c r="GZ45" s="452"/>
      <c r="HA45" s="452"/>
      <c r="HB45" s="455"/>
      <c r="HC45" s="449" t="str">
        <f t="shared" ca="1" si="488"/>
        <v/>
      </c>
      <c r="HD45" s="449" t="str">
        <f ca="1">IF((HC45&lt;&gt;""),IF(OR($F45&lt;&gt;$G45,PrSettings!$M$4="●"),(($F45-$G45)=(GZ45-HA45))*1,0),"")</f>
        <v/>
      </c>
      <c r="HE45" s="449" t="str">
        <f t="shared" ca="1" si="489"/>
        <v/>
      </c>
      <c r="HF45" s="449" t="str">
        <f ca="1">IF(HC45&lt;&gt;"",IF(ABS($F45-$G45)&gt;=PrSettings!$M$7,(ABS($F45-$G45-GZ45+HA45)&lt;=1)*1,IF(AND(HC45,$F45=$G45,$F45&gt;=PrSettings!$M$6),(ABS(GZ45-$F45)&lt;=1)*1,IF(AND(ABS($F45-$G45-GZ45+HA45)&lt;=1,$F45+$G45&gt;=PrSettings!$M$8),(ABS(GZ45-$F45)&lt;=1)*(ABS(HA45-$G45)&lt;=1)*1,""))),"")</f>
        <v/>
      </c>
      <c r="HG45" s="456"/>
      <c r="HI45" s="447">
        <f t="shared" ca="1" si="402"/>
        <v>34</v>
      </c>
      <c r="HJ45" s="448" t="str">
        <f ca="1">GrpF!$B$8</f>
        <v>Georgia</v>
      </c>
      <c r="HK45" s="449">
        <f t="shared" ca="1" si="490"/>
        <v>1</v>
      </c>
      <c r="HL45" s="448" t="str">
        <f ca="1">GrpF!$D$8</f>
        <v>Portugal</v>
      </c>
      <c r="HM45" s="452"/>
      <c r="HN45" s="452"/>
      <c r="HO45" s="455"/>
      <c r="HP45" s="449" t="str">
        <f t="shared" ca="1" si="491"/>
        <v/>
      </c>
      <c r="HQ45" s="449" t="str">
        <f ca="1">IF((HP45&lt;&gt;""),IF(OR($F45&lt;&gt;$G45,PrSettings!$M$4="●"),(($F45-$G45)=(HM45-HN45))*1,0),"")</f>
        <v/>
      </c>
      <c r="HR45" s="449" t="str">
        <f t="shared" ca="1" si="492"/>
        <v/>
      </c>
      <c r="HS45" s="449" t="str">
        <f ca="1">IF(HP45&lt;&gt;"",IF(ABS($F45-$G45)&gt;=PrSettings!$M$7,(ABS($F45-$G45-HM45+HN45)&lt;=1)*1,IF(AND(HP45,$F45=$G45,$F45&gt;=PrSettings!$M$6),(ABS(HM45-$F45)&lt;=1)*1,IF(AND(ABS($F45-$G45-HM45+HN45)&lt;=1,$F45+$G45&gt;=PrSettings!$M$8),(ABS(HM45-$F45)&lt;=1)*(ABS(HN45-$G45)&lt;=1)*1,""))),"")</f>
        <v/>
      </c>
      <c r="HT45" s="456"/>
      <c r="HV45" s="447">
        <f t="shared" ca="1" si="406"/>
        <v>34</v>
      </c>
      <c r="HW45" s="448" t="str">
        <f ca="1">GrpF!$B$8</f>
        <v>Georgia</v>
      </c>
      <c r="HX45" s="449">
        <f t="shared" ca="1" si="493"/>
        <v>1</v>
      </c>
      <c r="HY45" s="448" t="str">
        <f ca="1">GrpF!$D$8</f>
        <v>Portugal</v>
      </c>
      <c r="HZ45" s="452"/>
      <c r="IA45" s="452"/>
      <c r="IB45" s="455"/>
      <c r="IC45" s="449" t="str">
        <f t="shared" ca="1" si="494"/>
        <v/>
      </c>
      <c r="ID45" s="449" t="str">
        <f ca="1">IF((IC45&lt;&gt;""),IF(OR($F45&lt;&gt;$G45,PrSettings!$M$4="●"),(($F45-$G45)=(HZ45-IA45))*1,0),"")</f>
        <v/>
      </c>
      <c r="IE45" s="449" t="str">
        <f t="shared" ca="1" si="495"/>
        <v/>
      </c>
      <c r="IF45" s="449" t="str">
        <f ca="1">IF(IC45&lt;&gt;"",IF(ABS($F45-$G45)&gt;=PrSettings!$M$7,(ABS($F45-$G45-HZ45+IA45)&lt;=1)*1,IF(AND(IC45,$F45=$G45,$F45&gt;=PrSettings!$M$6),(ABS(HZ45-$F45)&lt;=1)*1,IF(AND(ABS($F45-$G45-HZ45+IA45)&lt;=1,$F45+$G45&gt;=PrSettings!$M$8),(ABS(HZ45-$F45)&lt;=1)*(ABS(IA45-$G45)&lt;=1)*1,""))),"")</f>
        <v/>
      </c>
      <c r="IG45" s="456"/>
      <c r="II45" s="447">
        <f t="shared" ca="1" si="410"/>
        <v>34</v>
      </c>
      <c r="IJ45" s="448" t="str">
        <f ca="1">GrpF!$B$8</f>
        <v>Georgia</v>
      </c>
      <c r="IK45" s="449">
        <f t="shared" ca="1" si="496"/>
        <v>1</v>
      </c>
      <c r="IL45" s="448" t="str">
        <f ca="1">GrpF!$D$8</f>
        <v>Portugal</v>
      </c>
      <c r="IM45" s="452"/>
      <c r="IN45" s="452"/>
      <c r="IO45" s="455"/>
      <c r="IP45" s="449" t="str">
        <f t="shared" ca="1" si="497"/>
        <v/>
      </c>
      <c r="IQ45" s="449" t="str">
        <f ca="1">IF((IP45&lt;&gt;""),IF(OR($F45&lt;&gt;$G45,PrSettings!$M$4="●"),(($F45-$G45)=(IM45-IN45))*1,0),"")</f>
        <v/>
      </c>
      <c r="IR45" s="449" t="str">
        <f t="shared" ca="1" si="498"/>
        <v/>
      </c>
      <c r="IS45" s="449" t="str">
        <f ca="1">IF(IP45&lt;&gt;"",IF(ABS($F45-$G45)&gt;=PrSettings!$M$7,(ABS($F45-$G45-IM45+IN45)&lt;=1)*1,IF(AND(IP45,$F45=$G45,$F45&gt;=PrSettings!$M$6),(ABS(IM45-$F45)&lt;=1)*1,IF(AND(ABS($F45-$G45-IM45+IN45)&lt;=1,$F45+$G45&gt;=PrSettings!$M$8),(ABS(IM45-$F45)&lt;=1)*(ABS(IN45-$G45)&lt;=1)*1,""))),"")</f>
        <v/>
      </c>
      <c r="IT45" s="456"/>
      <c r="IV45" s="447">
        <f t="shared" ca="1" si="414"/>
        <v>34</v>
      </c>
      <c r="IW45" s="448" t="str">
        <f ca="1">GrpF!$B$8</f>
        <v>Georgia</v>
      </c>
      <c r="IX45" s="449">
        <f t="shared" ca="1" si="499"/>
        <v>1</v>
      </c>
      <c r="IY45" s="448" t="str">
        <f ca="1">GrpF!$D$8</f>
        <v>Portugal</v>
      </c>
      <c r="IZ45" s="452"/>
      <c r="JA45" s="452"/>
      <c r="JB45" s="455"/>
      <c r="JC45" s="449" t="str">
        <f t="shared" ca="1" si="500"/>
        <v/>
      </c>
      <c r="JD45" s="449" t="str">
        <f ca="1">IF((JC45&lt;&gt;""),IF(OR($F45&lt;&gt;$G45,PrSettings!$M$4="●"),(($F45-$G45)=(IZ45-JA45))*1,0),"")</f>
        <v/>
      </c>
      <c r="JE45" s="449" t="str">
        <f t="shared" ca="1" si="501"/>
        <v/>
      </c>
      <c r="JF45" s="449" t="str">
        <f ca="1">IF(JC45&lt;&gt;"",IF(ABS($F45-$G45)&gt;=PrSettings!$M$7,(ABS($F45-$G45-IZ45+JA45)&lt;=1)*1,IF(AND(JC45,$F45=$G45,$F45&gt;=PrSettings!$M$6),(ABS(IZ45-$F45)&lt;=1)*1,IF(AND(ABS($F45-$G45-IZ45+JA45)&lt;=1,$F45+$G45&gt;=PrSettings!$M$8),(ABS(IZ45-$F45)&lt;=1)*(ABS(JA45-$G45)&lt;=1)*1,""))),"")</f>
        <v/>
      </c>
      <c r="JG45" s="456"/>
      <c r="JI45" s="447">
        <f t="shared" ca="1" si="418"/>
        <v>34</v>
      </c>
      <c r="JJ45" s="448" t="str">
        <f ca="1">GrpF!$B$8</f>
        <v>Georgia</v>
      </c>
      <c r="JK45" s="449">
        <f t="shared" ca="1" si="502"/>
        <v>1</v>
      </c>
      <c r="JL45" s="448" t="str">
        <f ca="1">GrpF!$D$8</f>
        <v>Portugal</v>
      </c>
      <c r="JM45" s="452"/>
      <c r="JN45" s="452"/>
      <c r="JO45" s="455"/>
      <c r="JP45" s="449" t="str">
        <f t="shared" ca="1" si="503"/>
        <v/>
      </c>
      <c r="JQ45" s="449" t="str">
        <f ca="1">IF((JP45&lt;&gt;""),IF(OR($F45&lt;&gt;$G45,PrSettings!$M$4="●"),(($F45-$G45)=(JM45-JN45))*1,0),"")</f>
        <v/>
      </c>
      <c r="JR45" s="449" t="str">
        <f t="shared" ca="1" si="504"/>
        <v/>
      </c>
      <c r="JS45" s="449" t="str">
        <f ca="1">IF(JP45&lt;&gt;"",IF(ABS($F45-$G45)&gt;=PrSettings!$M$7,(ABS($F45-$G45-JM45+JN45)&lt;=1)*1,IF(AND(JP45,$F45=$G45,$F45&gt;=PrSettings!$M$6),(ABS(JM45-$F45)&lt;=1)*1,IF(AND(ABS($F45-$G45-JM45+JN45)&lt;=1,$F45+$G45&gt;=PrSettings!$M$8),(ABS(JM45-$F45)&lt;=1)*(ABS(JN45-$G45)&lt;=1)*1,""))),"")</f>
        <v/>
      </c>
      <c r="JT45" s="456"/>
      <c r="JV45" s="447">
        <f t="shared" ca="1" si="422"/>
        <v>34</v>
      </c>
      <c r="JW45" s="448" t="str">
        <f ca="1">GrpF!$B$8</f>
        <v>Georgia</v>
      </c>
      <c r="JX45" s="449">
        <f t="shared" ca="1" si="505"/>
        <v>1</v>
      </c>
      <c r="JY45" s="448" t="str">
        <f ca="1">GrpF!$D$8</f>
        <v>Portugal</v>
      </c>
      <c r="JZ45" s="452"/>
      <c r="KA45" s="452"/>
      <c r="KB45" s="455"/>
      <c r="KC45" s="449" t="str">
        <f t="shared" ca="1" si="506"/>
        <v/>
      </c>
      <c r="KD45" s="449" t="str">
        <f ca="1">IF((KC45&lt;&gt;""),IF(OR($F45&lt;&gt;$G45,PrSettings!$M$4="●"),(($F45-$G45)=(JZ45-KA45))*1,0),"")</f>
        <v/>
      </c>
      <c r="KE45" s="449" t="str">
        <f t="shared" ca="1" si="507"/>
        <v/>
      </c>
      <c r="KF45" s="449" t="str">
        <f ca="1">IF(KC45&lt;&gt;"",IF(ABS($F45-$G45)&gt;=PrSettings!$M$7,(ABS($F45-$G45-JZ45+KA45)&lt;=1)*1,IF(AND(KC45,$F45=$G45,$F45&gt;=PrSettings!$M$6),(ABS(JZ45-$F45)&lt;=1)*1,IF(AND(ABS($F45-$G45-JZ45+KA45)&lt;=1,$F45+$G45&gt;=PrSettings!$M$8),(ABS(JZ45-$F45)&lt;=1)*(ABS(KA45-$G45)&lt;=1)*1,""))),"")</f>
        <v/>
      </c>
      <c r="KG45" s="456"/>
      <c r="KI45" s="447">
        <f t="shared" ca="1" si="426"/>
        <v>34</v>
      </c>
      <c r="KJ45" s="448" t="str">
        <f ca="1">GrpF!$B$8</f>
        <v>Georgia</v>
      </c>
      <c r="KK45" s="449">
        <f t="shared" ca="1" si="508"/>
        <v>1</v>
      </c>
      <c r="KL45" s="448" t="str">
        <f ca="1">GrpF!$D$8</f>
        <v>Portugal</v>
      </c>
      <c r="KM45" s="452"/>
      <c r="KN45" s="452"/>
      <c r="KO45" s="455"/>
      <c r="KP45" s="449" t="str">
        <f t="shared" ca="1" si="509"/>
        <v/>
      </c>
      <c r="KQ45" s="449" t="str">
        <f ca="1">IF((KP45&lt;&gt;""),IF(OR($F45&lt;&gt;$G45,PrSettings!$M$4="●"),(($F45-$G45)=(KM45-KN45))*1,0),"")</f>
        <v/>
      </c>
      <c r="KR45" s="449" t="str">
        <f t="shared" ca="1" si="510"/>
        <v/>
      </c>
      <c r="KS45" s="449" t="str">
        <f ca="1">IF(KP45&lt;&gt;"",IF(ABS($F45-$G45)&gt;=PrSettings!$M$7,(ABS($F45-$G45-KM45+KN45)&lt;=1)*1,IF(AND(KP45,$F45=$G45,$F45&gt;=PrSettings!$M$6),(ABS(KM45-$F45)&lt;=1)*1,IF(AND(ABS($F45-$G45-KM45+KN45)&lt;=1,$F45+$G45&gt;=PrSettings!$M$8),(ABS(KM45-$F45)&lt;=1)*(ABS(KN45-$G45)&lt;=1)*1,""))),"")</f>
        <v/>
      </c>
      <c r="KT45" s="456"/>
      <c r="KV45" s="447">
        <f t="shared" ca="1" si="430"/>
        <v>34</v>
      </c>
      <c r="KW45" s="448" t="str">
        <f ca="1">GrpF!$B$8</f>
        <v>Georgia</v>
      </c>
      <c r="KX45" s="449">
        <f t="shared" ca="1" si="511"/>
        <v>1</v>
      </c>
      <c r="KY45" s="448" t="str">
        <f ca="1">GrpF!$D$8</f>
        <v>Portugal</v>
      </c>
      <c r="KZ45" s="452"/>
      <c r="LA45" s="452"/>
      <c r="LB45" s="455"/>
      <c r="LC45" s="449" t="str">
        <f t="shared" ca="1" si="512"/>
        <v/>
      </c>
      <c r="LD45" s="449" t="str">
        <f ca="1">IF((LC45&lt;&gt;""),IF(OR($F45&lt;&gt;$G45,PrSettings!$M$4="●"),(($F45-$G45)=(KZ45-LA45))*1,0),"")</f>
        <v/>
      </c>
      <c r="LE45" s="449" t="str">
        <f t="shared" ca="1" si="513"/>
        <v/>
      </c>
      <c r="LF45" s="449" t="str">
        <f ca="1">IF(LC45&lt;&gt;"",IF(ABS($F45-$G45)&gt;=PrSettings!$M$7,(ABS($F45-$G45-KZ45+LA45)&lt;=1)*1,IF(AND(LC45,$F45=$G45,$F45&gt;=PrSettings!$M$6),(ABS(KZ45-$F45)&lt;=1)*1,IF(AND(ABS($F45-$G45-KZ45+LA45)&lt;=1,$F45+$G45&gt;=PrSettings!$M$8),(ABS(KZ45-$F45)&lt;=1)*(ABS(LA45-$G45)&lt;=1)*1,""))),"")</f>
        <v/>
      </c>
      <c r="LG45" s="456"/>
      <c r="LI45" s="447">
        <f t="shared" ca="1" si="434"/>
        <v>34</v>
      </c>
      <c r="LJ45" s="448" t="str">
        <f ca="1">GrpF!$B$8</f>
        <v>Georgia</v>
      </c>
      <c r="LK45" s="449">
        <f t="shared" ca="1" si="514"/>
        <v>1</v>
      </c>
      <c r="LL45" s="448" t="str">
        <f ca="1">GrpF!$D$8</f>
        <v>Portugal</v>
      </c>
      <c r="LM45" s="452"/>
      <c r="LN45" s="452"/>
      <c r="LO45" s="455"/>
      <c r="LP45" s="449" t="str">
        <f t="shared" ca="1" si="515"/>
        <v/>
      </c>
      <c r="LQ45" s="449" t="str">
        <f ca="1">IF((LP45&lt;&gt;""),IF(OR($F45&lt;&gt;$G45,PrSettings!$M$4="●"),(($F45-$G45)=(LM45-LN45))*1,0),"")</f>
        <v/>
      </c>
      <c r="LR45" s="449" t="str">
        <f t="shared" ca="1" si="516"/>
        <v/>
      </c>
      <c r="LS45" s="449" t="str">
        <f ca="1">IF(LP45&lt;&gt;"",IF(ABS($F45-$G45)&gt;=PrSettings!$M$7,(ABS($F45-$G45-LM45+LN45)&lt;=1)*1,IF(AND(LP45,$F45=$G45,$F45&gt;=PrSettings!$M$6),(ABS(LM45-$F45)&lt;=1)*1,IF(AND(ABS($F45-$G45-LM45+LN45)&lt;=1,$F45+$G45&gt;=PrSettings!$M$8),(ABS(LM45-$F45)&lt;=1)*(ABS(LN45-$G45)&lt;=1)*1,""))),"")</f>
        <v/>
      </c>
      <c r="LT45" s="456"/>
      <c r="LV45" s="447">
        <f t="shared" ca="1" si="438"/>
        <v>34</v>
      </c>
      <c r="LW45" s="448" t="str">
        <f ca="1">GrpF!$B$8</f>
        <v>Georgia</v>
      </c>
      <c r="LX45" s="449">
        <f t="shared" ca="1" si="517"/>
        <v>1</v>
      </c>
      <c r="LY45" s="448" t="str">
        <f ca="1">GrpF!$D$8</f>
        <v>Portugal</v>
      </c>
      <c r="LZ45" s="452"/>
      <c r="MA45" s="452"/>
      <c r="MB45" s="455"/>
      <c r="MC45" s="449" t="str">
        <f t="shared" ca="1" si="518"/>
        <v/>
      </c>
      <c r="MD45" s="449" t="str">
        <f ca="1">IF((MC45&lt;&gt;""),IF(OR($F45&lt;&gt;$G45,PrSettings!$M$4="●"),(($F45-$G45)=(LZ45-MA45))*1,0),"")</f>
        <v/>
      </c>
      <c r="ME45" s="449" t="str">
        <f t="shared" ca="1" si="519"/>
        <v/>
      </c>
      <c r="MF45" s="449" t="str">
        <f ca="1">IF(MC45&lt;&gt;"",IF(ABS($F45-$G45)&gt;=PrSettings!$M$7,(ABS($F45-$G45-LZ45+MA45)&lt;=1)*1,IF(AND(MC45,$F45=$G45,$F45&gt;=PrSettings!$M$6),(ABS(LZ45-$F45)&lt;=1)*1,IF(AND(ABS($F45-$G45-LZ45+MA45)&lt;=1,$F45+$G45&gt;=PrSettings!$M$8),(ABS(LZ45-$F45)&lt;=1)*(ABS(MA45-$G45)&lt;=1)*1,""))),"")</f>
        <v/>
      </c>
      <c r="MG45" s="456"/>
    </row>
    <row r="46" spans="1:345" x14ac:dyDescent="0.25">
      <c r="B46" s="447">
        <f ca="1">INDEX(Groups!$C$7:$C$35,MATCH(C46,Groups!$D$7:$D$35,0))</f>
        <v>17</v>
      </c>
      <c r="C46" s="448" t="str">
        <f ca="1">GrpF!$B$9</f>
        <v>Czechia</v>
      </c>
      <c r="D46" s="449">
        <f ca="1">INDEX(Groups!$C$7:$C$35,MATCH(E46,Groups!$D$7:$D$35,0))</f>
        <v>7</v>
      </c>
      <c r="E46" s="448" t="str">
        <f ca="1">GrpF!$D$9</f>
        <v>Türkiye</v>
      </c>
      <c r="F46" s="450" t="str">
        <f ca="1">GrpF!$E$9</f>
        <v/>
      </c>
      <c r="G46" s="451" t="str">
        <f ca="1">GrpF!$G$9</f>
        <v/>
      </c>
      <c r="I46" s="447">
        <f t="shared" ca="1" si="338"/>
        <v>17</v>
      </c>
      <c r="J46" s="448" t="str">
        <f ca="1">GrpF!$B$9</f>
        <v>Czechia</v>
      </c>
      <c r="K46" s="449">
        <f t="shared" ca="1" si="442"/>
        <v>7</v>
      </c>
      <c r="L46" s="448" t="str">
        <f ca="1">GrpF!$D$9</f>
        <v>Türkiye</v>
      </c>
      <c r="M46" s="452"/>
      <c r="N46" s="452"/>
      <c r="O46" s="457"/>
      <c r="P46" s="449" t="str">
        <f t="shared" ca="1" si="443"/>
        <v/>
      </c>
      <c r="Q46" s="449" t="str">
        <f ca="1">IF((P46&lt;&gt;""),IF(OR($F46&lt;&gt;$G46,PrSettings!$M$4="●"),(($F46-$G46)=(M46-N46))*1,0),"")</f>
        <v/>
      </c>
      <c r="R46" s="449" t="str">
        <f t="shared" ca="1" si="444"/>
        <v/>
      </c>
      <c r="S46" s="449" t="str">
        <f ca="1">IF(P46&lt;&gt;"",IF(ABS($F46-$G46)&gt;=PrSettings!$M$7,(ABS($F46-$G46-M46+N46)&lt;=1)*1,IF(AND(P46,$F46=$G46,$F46&gt;=PrSettings!$M$6),(ABS(M46-$F46)&lt;=1)*1,IF(AND(ABS($F46-$G46-M46+N46)&lt;=1,$F46+$G46&gt;=PrSettings!$M$8),(ABS(M46-$F46)&lt;=1)*(ABS(N46-$G46)&lt;=1)*1,""))),"")</f>
        <v/>
      </c>
      <c r="T46" s="458"/>
      <c r="V46" s="447">
        <f t="shared" ca="1" si="342"/>
        <v>17</v>
      </c>
      <c r="W46" s="448" t="str">
        <f ca="1">GrpF!$B$9</f>
        <v>Czechia</v>
      </c>
      <c r="X46" s="449">
        <f t="shared" ca="1" si="445"/>
        <v>7</v>
      </c>
      <c r="Y46" s="448" t="str">
        <f ca="1">GrpF!$D$9</f>
        <v>Türkiye</v>
      </c>
      <c r="Z46" s="452"/>
      <c r="AA46" s="452"/>
      <c r="AB46" s="457"/>
      <c r="AC46" s="449" t="str">
        <f t="shared" ca="1" si="446"/>
        <v/>
      </c>
      <c r="AD46" s="449" t="str">
        <f ca="1">IF((AC46&lt;&gt;""),IF(OR($F46&lt;&gt;$G46,PrSettings!$M$4="●"),(($F46-$G46)=(Z46-AA46))*1,0),"")</f>
        <v/>
      </c>
      <c r="AE46" s="449" t="str">
        <f t="shared" ca="1" si="447"/>
        <v/>
      </c>
      <c r="AF46" s="449" t="str">
        <f ca="1">IF(AC46&lt;&gt;"",IF(ABS($F46-$G46)&gt;=PrSettings!$M$7,(ABS($F46-$G46-Z46+AA46)&lt;=1)*1,IF(AND(AC46,$F46=$G46,$F46&gt;=PrSettings!$M$6),(ABS(Z46-$F46)&lt;=1)*1,IF(AND(ABS($F46-$G46-Z46+AA46)&lt;=1,$F46+$G46&gt;=PrSettings!$M$8),(ABS(Z46-$F46)&lt;=1)*(ABS(AA46-$G46)&lt;=1)*1,""))),"")</f>
        <v/>
      </c>
      <c r="AG46" s="458"/>
      <c r="AI46" s="447">
        <f t="shared" ca="1" si="346"/>
        <v>17</v>
      </c>
      <c r="AJ46" s="448" t="str">
        <f ca="1">GrpF!$B$9</f>
        <v>Czechia</v>
      </c>
      <c r="AK46" s="449">
        <f t="shared" ca="1" si="448"/>
        <v>7</v>
      </c>
      <c r="AL46" s="448" t="str">
        <f ca="1">GrpF!$D$9</f>
        <v>Türkiye</v>
      </c>
      <c r="AM46" s="452"/>
      <c r="AN46" s="452"/>
      <c r="AO46" s="457"/>
      <c r="AP46" s="449" t="str">
        <f t="shared" ca="1" si="449"/>
        <v/>
      </c>
      <c r="AQ46" s="449" t="str">
        <f ca="1">IF((AP46&lt;&gt;""),IF(OR($F46&lt;&gt;$G46,PrSettings!$M$4="●"),(($F46-$G46)=(AM46-AN46))*1,0),"")</f>
        <v/>
      </c>
      <c r="AR46" s="449" t="str">
        <f t="shared" ca="1" si="450"/>
        <v/>
      </c>
      <c r="AS46" s="449" t="str">
        <f ca="1">IF(AP46&lt;&gt;"",IF(ABS($F46-$G46)&gt;=PrSettings!$M$7,(ABS($F46-$G46-AM46+AN46)&lt;=1)*1,IF(AND(AP46,$F46=$G46,$F46&gt;=PrSettings!$M$6),(ABS(AM46-$F46)&lt;=1)*1,IF(AND(ABS($F46-$G46-AM46+AN46)&lt;=1,$F46+$G46&gt;=PrSettings!$M$8),(ABS(AM46-$F46)&lt;=1)*(ABS(AN46-$G46)&lt;=1)*1,""))),"")</f>
        <v/>
      </c>
      <c r="AT46" s="458"/>
      <c r="AV46" s="447">
        <f t="shared" ca="1" si="350"/>
        <v>17</v>
      </c>
      <c r="AW46" s="448" t="str">
        <f ca="1">GrpF!$B$9</f>
        <v>Czechia</v>
      </c>
      <c r="AX46" s="449">
        <f t="shared" ca="1" si="451"/>
        <v>7</v>
      </c>
      <c r="AY46" s="448" t="str">
        <f ca="1">GrpF!$D$9</f>
        <v>Türkiye</v>
      </c>
      <c r="AZ46" s="452"/>
      <c r="BA46" s="452"/>
      <c r="BB46" s="457"/>
      <c r="BC46" s="449" t="str">
        <f t="shared" ca="1" si="452"/>
        <v/>
      </c>
      <c r="BD46" s="449" t="str">
        <f ca="1">IF((BC46&lt;&gt;""),IF(OR($F46&lt;&gt;$G46,PrSettings!$M$4="●"),(($F46-$G46)=(AZ46-BA46))*1,0),"")</f>
        <v/>
      </c>
      <c r="BE46" s="449" t="str">
        <f t="shared" ca="1" si="453"/>
        <v/>
      </c>
      <c r="BF46" s="449" t="str">
        <f ca="1">IF(BC46&lt;&gt;"",IF(ABS($F46-$G46)&gt;=PrSettings!$M$7,(ABS($F46-$G46-AZ46+BA46)&lt;=1)*1,IF(AND(BC46,$F46=$G46,$F46&gt;=PrSettings!$M$6),(ABS(AZ46-$F46)&lt;=1)*1,IF(AND(ABS($F46-$G46-AZ46+BA46)&lt;=1,$F46+$G46&gt;=PrSettings!$M$8),(ABS(AZ46-$F46)&lt;=1)*(ABS(BA46-$G46)&lt;=1)*1,""))),"")</f>
        <v/>
      </c>
      <c r="BG46" s="458"/>
      <c r="BI46" s="447">
        <f t="shared" ca="1" si="354"/>
        <v>17</v>
      </c>
      <c r="BJ46" s="448" t="str">
        <f ca="1">GrpF!$B$9</f>
        <v>Czechia</v>
      </c>
      <c r="BK46" s="449">
        <f t="shared" ca="1" si="454"/>
        <v>7</v>
      </c>
      <c r="BL46" s="448" t="str">
        <f ca="1">GrpF!$D$9</f>
        <v>Türkiye</v>
      </c>
      <c r="BM46" s="452"/>
      <c r="BN46" s="452"/>
      <c r="BO46" s="457"/>
      <c r="BP46" s="449" t="str">
        <f t="shared" ca="1" si="455"/>
        <v/>
      </c>
      <c r="BQ46" s="449" t="str">
        <f ca="1">IF((BP46&lt;&gt;""),IF(OR($F46&lt;&gt;$G46,PrSettings!$M$4="●"),(($F46-$G46)=(BM46-BN46))*1,0),"")</f>
        <v/>
      </c>
      <c r="BR46" s="449" t="str">
        <f t="shared" ca="1" si="456"/>
        <v/>
      </c>
      <c r="BS46" s="449" t="str">
        <f ca="1">IF(BP46&lt;&gt;"",IF(ABS($F46-$G46)&gt;=PrSettings!$M$7,(ABS($F46-$G46-BM46+BN46)&lt;=1)*1,IF(AND(BP46,$F46=$G46,$F46&gt;=PrSettings!$M$6),(ABS(BM46-$F46)&lt;=1)*1,IF(AND(ABS($F46-$G46-BM46+BN46)&lt;=1,$F46+$G46&gt;=PrSettings!$M$8),(ABS(BM46-$F46)&lt;=1)*(ABS(BN46-$G46)&lt;=1)*1,""))),"")</f>
        <v/>
      </c>
      <c r="BT46" s="458"/>
      <c r="BV46" s="447">
        <f t="shared" ca="1" si="358"/>
        <v>17</v>
      </c>
      <c r="BW46" s="448" t="str">
        <f ca="1">GrpF!$B$9</f>
        <v>Czechia</v>
      </c>
      <c r="BX46" s="449">
        <f t="shared" ca="1" si="457"/>
        <v>7</v>
      </c>
      <c r="BY46" s="448" t="str">
        <f ca="1">GrpF!$D$9</f>
        <v>Türkiye</v>
      </c>
      <c r="BZ46" s="452"/>
      <c r="CA46" s="452"/>
      <c r="CB46" s="457"/>
      <c r="CC46" s="449" t="str">
        <f t="shared" ca="1" si="458"/>
        <v/>
      </c>
      <c r="CD46" s="449" t="str">
        <f ca="1">IF((CC46&lt;&gt;""),IF(OR($F46&lt;&gt;$G46,PrSettings!$M$4="●"),(($F46-$G46)=(BZ46-CA46))*1,0),"")</f>
        <v/>
      </c>
      <c r="CE46" s="449" t="str">
        <f t="shared" ca="1" si="459"/>
        <v/>
      </c>
      <c r="CF46" s="449" t="str">
        <f ca="1">IF(CC46&lt;&gt;"",IF(ABS($F46-$G46)&gt;=PrSettings!$M$7,(ABS($F46-$G46-BZ46+CA46)&lt;=1)*1,IF(AND(CC46,$F46=$G46,$F46&gt;=PrSettings!$M$6),(ABS(BZ46-$F46)&lt;=1)*1,IF(AND(ABS($F46-$G46-BZ46+CA46)&lt;=1,$F46+$G46&gt;=PrSettings!$M$8),(ABS(BZ46-$F46)&lt;=1)*(ABS(CA46-$G46)&lt;=1)*1,""))),"")</f>
        <v/>
      </c>
      <c r="CG46" s="458"/>
      <c r="CI46" s="447">
        <f t="shared" ca="1" si="362"/>
        <v>17</v>
      </c>
      <c r="CJ46" s="448" t="str">
        <f ca="1">GrpF!$B$9</f>
        <v>Czechia</v>
      </c>
      <c r="CK46" s="449">
        <f t="shared" ca="1" si="460"/>
        <v>7</v>
      </c>
      <c r="CL46" s="448" t="str">
        <f ca="1">GrpF!$D$9</f>
        <v>Türkiye</v>
      </c>
      <c r="CM46" s="452"/>
      <c r="CN46" s="452"/>
      <c r="CO46" s="457"/>
      <c r="CP46" s="449" t="str">
        <f t="shared" ca="1" si="461"/>
        <v/>
      </c>
      <c r="CQ46" s="449" t="str">
        <f ca="1">IF((CP46&lt;&gt;""),IF(OR($F46&lt;&gt;$G46,PrSettings!$M$4="●"),(($F46-$G46)=(CM46-CN46))*1,0),"")</f>
        <v/>
      </c>
      <c r="CR46" s="449" t="str">
        <f t="shared" ca="1" si="462"/>
        <v/>
      </c>
      <c r="CS46" s="449" t="str">
        <f ca="1">IF(CP46&lt;&gt;"",IF(ABS($F46-$G46)&gt;=PrSettings!$M$7,(ABS($F46-$G46-CM46+CN46)&lt;=1)*1,IF(AND(CP46,$F46=$G46,$F46&gt;=PrSettings!$M$6),(ABS(CM46-$F46)&lt;=1)*1,IF(AND(ABS($F46-$G46-CM46+CN46)&lt;=1,$F46+$G46&gt;=PrSettings!$M$8),(ABS(CM46-$F46)&lt;=1)*(ABS(CN46-$G46)&lt;=1)*1,""))),"")</f>
        <v/>
      </c>
      <c r="CT46" s="458"/>
      <c r="CV46" s="447">
        <f t="shared" ca="1" si="366"/>
        <v>17</v>
      </c>
      <c r="CW46" s="448" t="str">
        <f ca="1">GrpF!$B$9</f>
        <v>Czechia</v>
      </c>
      <c r="CX46" s="449">
        <f t="shared" ca="1" si="463"/>
        <v>7</v>
      </c>
      <c r="CY46" s="448" t="str">
        <f ca="1">GrpF!$D$9</f>
        <v>Türkiye</v>
      </c>
      <c r="CZ46" s="452"/>
      <c r="DA46" s="452"/>
      <c r="DB46" s="457"/>
      <c r="DC46" s="449" t="str">
        <f t="shared" ca="1" si="464"/>
        <v/>
      </c>
      <c r="DD46" s="449" t="str">
        <f ca="1">IF((DC46&lt;&gt;""),IF(OR($F46&lt;&gt;$G46,PrSettings!$M$4="●"),(($F46-$G46)=(CZ46-DA46))*1,0),"")</f>
        <v/>
      </c>
      <c r="DE46" s="449" t="str">
        <f t="shared" ca="1" si="465"/>
        <v/>
      </c>
      <c r="DF46" s="449" t="str">
        <f ca="1">IF(DC46&lt;&gt;"",IF(ABS($F46-$G46)&gt;=PrSettings!$M$7,(ABS($F46-$G46-CZ46+DA46)&lt;=1)*1,IF(AND(DC46,$F46=$G46,$F46&gt;=PrSettings!$M$6),(ABS(CZ46-$F46)&lt;=1)*1,IF(AND(ABS($F46-$G46-CZ46+DA46)&lt;=1,$F46+$G46&gt;=PrSettings!$M$8),(ABS(CZ46-$F46)&lt;=1)*(ABS(DA46-$G46)&lt;=1)*1,""))),"")</f>
        <v/>
      </c>
      <c r="DG46" s="458"/>
      <c r="DI46" s="447">
        <f t="shared" ca="1" si="370"/>
        <v>17</v>
      </c>
      <c r="DJ46" s="448" t="str">
        <f ca="1">GrpF!$B$9</f>
        <v>Czechia</v>
      </c>
      <c r="DK46" s="449">
        <f t="shared" ca="1" si="466"/>
        <v>7</v>
      </c>
      <c r="DL46" s="448" t="str">
        <f ca="1">GrpF!$D$9</f>
        <v>Türkiye</v>
      </c>
      <c r="DM46" s="452"/>
      <c r="DN46" s="452"/>
      <c r="DO46" s="457"/>
      <c r="DP46" s="449" t="str">
        <f t="shared" ca="1" si="467"/>
        <v/>
      </c>
      <c r="DQ46" s="449" t="str">
        <f ca="1">IF((DP46&lt;&gt;""),IF(OR($F46&lt;&gt;$G46,PrSettings!$M$4="●"),(($F46-$G46)=(DM46-DN46))*1,0),"")</f>
        <v/>
      </c>
      <c r="DR46" s="449" t="str">
        <f t="shared" ca="1" si="468"/>
        <v/>
      </c>
      <c r="DS46" s="449" t="str">
        <f ca="1">IF(DP46&lt;&gt;"",IF(ABS($F46-$G46)&gt;=PrSettings!$M$7,(ABS($F46-$G46-DM46+DN46)&lt;=1)*1,IF(AND(DP46,$F46=$G46,$F46&gt;=PrSettings!$M$6),(ABS(DM46-$F46)&lt;=1)*1,IF(AND(ABS($F46-$G46-DM46+DN46)&lt;=1,$F46+$G46&gt;=PrSettings!$M$8),(ABS(DM46-$F46)&lt;=1)*(ABS(DN46-$G46)&lt;=1)*1,""))),"")</f>
        <v/>
      </c>
      <c r="DT46" s="458"/>
      <c r="DV46" s="447">
        <f t="shared" ca="1" si="374"/>
        <v>17</v>
      </c>
      <c r="DW46" s="448" t="str">
        <f ca="1">GrpF!$B$9</f>
        <v>Czechia</v>
      </c>
      <c r="DX46" s="449">
        <f t="shared" ca="1" si="469"/>
        <v>7</v>
      </c>
      <c r="DY46" s="448" t="str">
        <f ca="1">GrpF!$D$9</f>
        <v>Türkiye</v>
      </c>
      <c r="DZ46" s="452"/>
      <c r="EA46" s="452"/>
      <c r="EB46" s="457"/>
      <c r="EC46" s="449" t="str">
        <f t="shared" ca="1" si="470"/>
        <v/>
      </c>
      <c r="ED46" s="449" t="str">
        <f ca="1">IF((EC46&lt;&gt;""),IF(OR($F46&lt;&gt;$G46,PrSettings!$M$4="●"),(($F46-$G46)=(DZ46-EA46))*1,0),"")</f>
        <v/>
      </c>
      <c r="EE46" s="449" t="str">
        <f t="shared" ca="1" si="471"/>
        <v/>
      </c>
      <c r="EF46" s="449" t="str">
        <f ca="1">IF(EC46&lt;&gt;"",IF(ABS($F46-$G46)&gt;=PrSettings!$M$7,(ABS($F46-$G46-DZ46+EA46)&lt;=1)*1,IF(AND(EC46,$F46=$G46,$F46&gt;=PrSettings!$M$6),(ABS(DZ46-$F46)&lt;=1)*1,IF(AND(ABS($F46-$G46-DZ46+EA46)&lt;=1,$F46+$G46&gt;=PrSettings!$M$8),(ABS(DZ46-$F46)&lt;=1)*(ABS(EA46-$G46)&lt;=1)*1,""))),"")</f>
        <v/>
      </c>
      <c r="EG46" s="458"/>
      <c r="EI46" s="447">
        <f t="shared" ca="1" si="378"/>
        <v>17</v>
      </c>
      <c r="EJ46" s="448" t="str">
        <f ca="1">GrpF!$B$9</f>
        <v>Czechia</v>
      </c>
      <c r="EK46" s="449">
        <f t="shared" ca="1" si="472"/>
        <v>7</v>
      </c>
      <c r="EL46" s="448" t="str">
        <f ca="1">GrpF!$D$9</f>
        <v>Türkiye</v>
      </c>
      <c r="EM46" s="452"/>
      <c r="EN46" s="452"/>
      <c r="EO46" s="457"/>
      <c r="EP46" s="449" t="str">
        <f t="shared" ca="1" si="473"/>
        <v/>
      </c>
      <c r="EQ46" s="449" t="str">
        <f ca="1">IF((EP46&lt;&gt;""),IF(OR($F46&lt;&gt;$G46,PrSettings!$M$4="●"),(($F46-$G46)=(EM46-EN46))*1,0),"")</f>
        <v/>
      </c>
      <c r="ER46" s="449" t="str">
        <f t="shared" ca="1" si="474"/>
        <v/>
      </c>
      <c r="ES46" s="449" t="str">
        <f ca="1">IF(EP46&lt;&gt;"",IF(ABS($F46-$G46)&gt;=PrSettings!$M$7,(ABS($F46-$G46-EM46+EN46)&lt;=1)*1,IF(AND(EP46,$F46=$G46,$F46&gt;=PrSettings!$M$6),(ABS(EM46-$F46)&lt;=1)*1,IF(AND(ABS($F46-$G46-EM46+EN46)&lt;=1,$F46+$G46&gt;=PrSettings!$M$8),(ABS(EM46-$F46)&lt;=1)*(ABS(EN46-$G46)&lt;=1)*1,""))),"")</f>
        <v/>
      </c>
      <c r="ET46" s="458"/>
      <c r="EV46" s="447">
        <f t="shared" ca="1" si="382"/>
        <v>17</v>
      </c>
      <c r="EW46" s="448" t="str">
        <f ca="1">GrpF!$B$9</f>
        <v>Czechia</v>
      </c>
      <c r="EX46" s="449">
        <f t="shared" ca="1" si="475"/>
        <v>7</v>
      </c>
      <c r="EY46" s="448" t="str">
        <f ca="1">GrpF!$D$9</f>
        <v>Türkiye</v>
      </c>
      <c r="EZ46" s="452"/>
      <c r="FA46" s="452"/>
      <c r="FB46" s="457"/>
      <c r="FC46" s="449" t="str">
        <f t="shared" ca="1" si="476"/>
        <v/>
      </c>
      <c r="FD46" s="449" t="str">
        <f ca="1">IF((FC46&lt;&gt;""),IF(OR($F46&lt;&gt;$G46,PrSettings!$M$4="●"),(($F46-$G46)=(EZ46-FA46))*1,0),"")</f>
        <v/>
      </c>
      <c r="FE46" s="449" t="str">
        <f t="shared" ca="1" si="477"/>
        <v/>
      </c>
      <c r="FF46" s="449" t="str">
        <f ca="1">IF(FC46&lt;&gt;"",IF(ABS($F46-$G46)&gt;=PrSettings!$M$7,(ABS($F46-$G46-EZ46+FA46)&lt;=1)*1,IF(AND(FC46,$F46=$G46,$F46&gt;=PrSettings!$M$6),(ABS(EZ46-$F46)&lt;=1)*1,IF(AND(ABS($F46-$G46-EZ46+FA46)&lt;=1,$F46+$G46&gt;=PrSettings!$M$8),(ABS(EZ46-$F46)&lt;=1)*(ABS(FA46-$G46)&lt;=1)*1,""))),"")</f>
        <v/>
      </c>
      <c r="FG46" s="458"/>
      <c r="FI46" s="447">
        <f t="shared" ca="1" si="386"/>
        <v>17</v>
      </c>
      <c r="FJ46" s="448" t="str">
        <f ca="1">GrpF!$B$9</f>
        <v>Czechia</v>
      </c>
      <c r="FK46" s="449">
        <f t="shared" ca="1" si="478"/>
        <v>7</v>
      </c>
      <c r="FL46" s="448" t="str">
        <f ca="1">GrpF!$D$9</f>
        <v>Türkiye</v>
      </c>
      <c r="FM46" s="452"/>
      <c r="FN46" s="452"/>
      <c r="FO46" s="457"/>
      <c r="FP46" s="449" t="str">
        <f t="shared" ca="1" si="479"/>
        <v/>
      </c>
      <c r="FQ46" s="449" t="str">
        <f ca="1">IF((FP46&lt;&gt;""),IF(OR($F46&lt;&gt;$G46,PrSettings!$M$4="●"),(($F46-$G46)=(FM46-FN46))*1,0),"")</f>
        <v/>
      </c>
      <c r="FR46" s="449" t="str">
        <f t="shared" ca="1" si="480"/>
        <v/>
      </c>
      <c r="FS46" s="449" t="str">
        <f ca="1">IF(FP46&lt;&gt;"",IF(ABS($F46-$G46)&gt;=PrSettings!$M$7,(ABS($F46-$G46-FM46+FN46)&lt;=1)*1,IF(AND(FP46,$F46=$G46,$F46&gt;=PrSettings!$M$6),(ABS(FM46-$F46)&lt;=1)*1,IF(AND(ABS($F46-$G46-FM46+FN46)&lt;=1,$F46+$G46&gt;=PrSettings!$M$8),(ABS(FM46-$F46)&lt;=1)*(ABS(FN46-$G46)&lt;=1)*1,""))),"")</f>
        <v/>
      </c>
      <c r="FT46" s="458"/>
      <c r="FV46" s="447">
        <f t="shared" ca="1" si="390"/>
        <v>17</v>
      </c>
      <c r="FW46" s="448" t="str">
        <f ca="1">GrpF!$B$9</f>
        <v>Czechia</v>
      </c>
      <c r="FX46" s="449">
        <f t="shared" ca="1" si="481"/>
        <v>7</v>
      </c>
      <c r="FY46" s="448" t="str">
        <f ca="1">GrpF!$D$9</f>
        <v>Türkiye</v>
      </c>
      <c r="FZ46" s="452"/>
      <c r="GA46" s="452"/>
      <c r="GB46" s="457"/>
      <c r="GC46" s="449" t="str">
        <f t="shared" ca="1" si="482"/>
        <v/>
      </c>
      <c r="GD46" s="449" t="str">
        <f ca="1">IF((GC46&lt;&gt;""),IF(OR($F46&lt;&gt;$G46,PrSettings!$M$4="●"),(($F46-$G46)=(FZ46-GA46))*1,0),"")</f>
        <v/>
      </c>
      <c r="GE46" s="449" t="str">
        <f t="shared" ca="1" si="483"/>
        <v/>
      </c>
      <c r="GF46" s="449" t="str">
        <f ca="1">IF(GC46&lt;&gt;"",IF(ABS($F46-$G46)&gt;=PrSettings!$M$7,(ABS($F46-$G46-FZ46+GA46)&lt;=1)*1,IF(AND(GC46,$F46=$G46,$F46&gt;=PrSettings!$M$6),(ABS(FZ46-$F46)&lt;=1)*1,IF(AND(ABS($F46-$G46-FZ46+GA46)&lt;=1,$F46+$G46&gt;=PrSettings!$M$8),(ABS(FZ46-$F46)&lt;=1)*(ABS(GA46-$G46)&lt;=1)*1,""))),"")</f>
        <v/>
      </c>
      <c r="GG46" s="458"/>
      <c r="GI46" s="447">
        <f t="shared" ca="1" si="394"/>
        <v>17</v>
      </c>
      <c r="GJ46" s="448" t="str">
        <f ca="1">GrpF!$B$9</f>
        <v>Czechia</v>
      </c>
      <c r="GK46" s="449">
        <f t="shared" ca="1" si="484"/>
        <v>7</v>
      </c>
      <c r="GL46" s="448" t="str">
        <f ca="1">GrpF!$D$9</f>
        <v>Türkiye</v>
      </c>
      <c r="GM46" s="452"/>
      <c r="GN46" s="452"/>
      <c r="GO46" s="457"/>
      <c r="GP46" s="449" t="str">
        <f t="shared" ca="1" si="485"/>
        <v/>
      </c>
      <c r="GQ46" s="449" t="str">
        <f ca="1">IF((GP46&lt;&gt;""),IF(OR($F46&lt;&gt;$G46,PrSettings!$M$4="●"),(($F46-$G46)=(GM46-GN46))*1,0),"")</f>
        <v/>
      </c>
      <c r="GR46" s="449" t="str">
        <f t="shared" ca="1" si="486"/>
        <v/>
      </c>
      <c r="GS46" s="449" t="str">
        <f ca="1">IF(GP46&lt;&gt;"",IF(ABS($F46-$G46)&gt;=PrSettings!$M$7,(ABS($F46-$G46-GM46+GN46)&lt;=1)*1,IF(AND(GP46,$F46=$G46,$F46&gt;=PrSettings!$M$6),(ABS(GM46-$F46)&lt;=1)*1,IF(AND(ABS($F46-$G46-GM46+GN46)&lt;=1,$F46+$G46&gt;=PrSettings!$M$8),(ABS(GM46-$F46)&lt;=1)*(ABS(GN46-$G46)&lt;=1)*1,""))),"")</f>
        <v/>
      </c>
      <c r="GT46" s="458"/>
      <c r="GV46" s="447">
        <f t="shared" ca="1" si="398"/>
        <v>17</v>
      </c>
      <c r="GW46" s="448" t="str">
        <f ca="1">GrpF!$B$9</f>
        <v>Czechia</v>
      </c>
      <c r="GX46" s="449">
        <f t="shared" ca="1" si="487"/>
        <v>7</v>
      </c>
      <c r="GY46" s="448" t="str">
        <f ca="1">GrpF!$D$9</f>
        <v>Türkiye</v>
      </c>
      <c r="GZ46" s="452"/>
      <c r="HA46" s="452"/>
      <c r="HB46" s="457"/>
      <c r="HC46" s="449" t="str">
        <f t="shared" ca="1" si="488"/>
        <v/>
      </c>
      <c r="HD46" s="449" t="str">
        <f ca="1">IF((HC46&lt;&gt;""),IF(OR($F46&lt;&gt;$G46,PrSettings!$M$4="●"),(($F46-$G46)=(GZ46-HA46))*1,0),"")</f>
        <v/>
      </c>
      <c r="HE46" s="449" t="str">
        <f t="shared" ca="1" si="489"/>
        <v/>
      </c>
      <c r="HF46" s="449" t="str">
        <f ca="1">IF(HC46&lt;&gt;"",IF(ABS($F46-$G46)&gt;=PrSettings!$M$7,(ABS($F46-$G46-GZ46+HA46)&lt;=1)*1,IF(AND(HC46,$F46=$G46,$F46&gt;=PrSettings!$M$6),(ABS(GZ46-$F46)&lt;=1)*1,IF(AND(ABS($F46-$G46-GZ46+HA46)&lt;=1,$F46+$G46&gt;=PrSettings!$M$8),(ABS(GZ46-$F46)&lt;=1)*(ABS(HA46-$G46)&lt;=1)*1,""))),"")</f>
        <v/>
      </c>
      <c r="HG46" s="458"/>
      <c r="HI46" s="447">
        <f t="shared" ca="1" si="402"/>
        <v>17</v>
      </c>
      <c r="HJ46" s="448" t="str">
        <f ca="1">GrpF!$B$9</f>
        <v>Czechia</v>
      </c>
      <c r="HK46" s="449">
        <f t="shared" ca="1" si="490"/>
        <v>7</v>
      </c>
      <c r="HL46" s="448" t="str">
        <f ca="1">GrpF!$D$9</f>
        <v>Türkiye</v>
      </c>
      <c r="HM46" s="452"/>
      <c r="HN46" s="452"/>
      <c r="HO46" s="457"/>
      <c r="HP46" s="449" t="str">
        <f t="shared" ca="1" si="491"/>
        <v/>
      </c>
      <c r="HQ46" s="449" t="str">
        <f ca="1">IF((HP46&lt;&gt;""),IF(OR($F46&lt;&gt;$G46,PrSettings!$M$4="●"),(($F46-$G46)=(HM46-HN46))*1,0),"")</f>
        <v/>
      </c>
      <c r="HR46" s="449" t="str">
        <f t="shared" ca="1" si="492"/>
        <v/>
      </c>
      <c r="HS46" s="449" t="str">
        <f ca="1">IF(HP46&lt;&gt;"",IF(ABS($F46-$G46)&gt;=PrSettings!$M$7,(ABS($F46-$G46-HM46+HN46)&lt;=1)*1,IF(AND(HP46,$F46=$G46,$F46&gt;=PrSettings!$M$6),(ABS(HM46-$F46)&lt;=1)*1,IF(AND(ABS($F46-$G46-HM46+HN46)&lt;=1,$F46+$G46&gt;=PrSettings!$M$8),(ABS(HM46-$F46)&lt;=1)*(ABS(HN46-$G46)&lt;=1)*1,""))),"")</f>
        <v/>
      </c>
      <c r="HT46" s="458"/>
      <c r="HV46" s="447">
        <f t="shared" ca="1" si="406"/>
        <v>17</v>
      </c>
      <c r="HW46" s="448" t="str">
        <f ca="1">GrpF!$B$9</f>
        <v>Czechia</v>
      </c>
      <c r="HX46" s="449">
        <f t="shared" ca="1" si="493"/>
        <v>7</v>
      </c>
      <c r="HY46" s="448" t="str">
        <f ca="1">GrpF!$D$9</f>
        <v>Türkiye</v>
      </c>
      <c r="HZ46" s="452"/>
      <c r="IA46" s="452"/>
      <c r="IB46" s="457"/>
      <c r="IC46" s="449" t="str">
        <f t="shared" ca="1" si="494"/>
        <v/>
      </c>
      <c r="ID46" s="449" t="str">
        <f ca="1">IF((IC46&lt;&gt;""),IF(OR($F46&lt;&gt;$G46,PrSettings!$M$4="●"),(($F46-$G46)=(HZ46-IA46))*1,0),"")</f>
        <v/>
      </c>
      <c r="IE46" s="449" t="str">
        <f t="shared" ca="1" si="495"/>
        <v/>
      </c>
      <c r="IF46" s="449" t="str">
        <f ca="1">IF(IC46&lt;&gt;"",IF(ABS($F46-$G46)&gt;=PrSettings!$M$7,(ABS($F46-$G46-HZ46+IA46)&lt;=1)*1,IF(AND(IC46,$F46=$G46,$F46&gt;=PrSettings!$M$6),(ABS(HZ46-$F46)&lt;=1)*1,IF(AND(ABS($F46-$G46-HZ46+IA46)&lt;=1,$F46+$G46&gt;=PrSettings!$M$8),(ABS(HZ46-$F46)&lt;=1)*(ABS(IA46-$G46)&lt;=1)*1,""))),"")</f>
        <v/>
      </c>
      <c r="IG46" s="458"/>
      <c r="II46" s="447">
        <f t="shared" ca="1" si="410"/>
        <v>17</v>
      </c>
      <c r="IJ46" s="448" t="str">
        <f ca="1">GrpF!$B$9</f>
        <v>Czechia</v>
      </c>
      <c r="IK46" s="449">
        <f t="shared" ca="1" si="496"/>
        <v>7</v>
      </c>
      <c r="IL46" s="448" t="str">
        <f ca="1">GrpF!$D$9</f>
        <v>Türkiye</v>
      </c>
      <c r="IM46" s="452"/>
      <c r="IN46" s="452"/>
      <c r="IO46" s="457"/>
      <c r="IP46" s="449" t="str">
        <f t="shared" ca="1" si="497"/>
        <v/>
      </c>
      <c r="IQ46" s="449" t="str">
        <f ca="1">IF((IP46&lt;&gt;""),IF(OR($F46&lt;&gt;$G46,PrSettings!$M$4="●"),(($F46-$G46)=(IM46-IN46))*1,0),"")</f>
        <v/>
      </c>
      <c r="IR46" s="449" t="str">
        <f t="shared" ca="1" si="498"/>
        <v/>
      </c>
      <c r="IS46" s="449" t="str">
        <f ca="1">IF(IP46&lt;&gt;"",IF(ABS($F46-$G46)&gt;=PrSettings!$M$7,(ABS($F46-$G46-IM46+IN46)&lt;=1)*1,IF(AND(IP46,$F46=$G46,$F46&gt;=PrSettings!$M$6),(ABS(IM46-$F46)&lt;=1)*1,IF(AND(ABS($F46-$G46-IM46+IN46)&lt;=1,$F46+$G46&gt;=PrSettings!$M$8),(ABS(IM46-$F46)&lt;=1)*(ABS(IN46-$G46)&lt;=1)*1,""))),"")</f>
        <v/>
      </c>
      <c r="IT46" s="458"/>
      <c r="IV46" s="447">
        <f t="shared" ca="1" si="414"/>
        <v>17</v>
      </c>
      <c r="IW46" s="448" t="str">
        <f ca="1">GrpF!$B$9</f>
        <v>Czechia</v>
      </c>
      <c r="IX46" s="449">
        <f t="shared" ca="1" si="499"/>
        <v>7</v>
      </c>
      <c r="IY46" s="448" t="str">
        <f ca="1">GrpF!$D$9</f>
        <v>Türkiye</v>
      </c>
      <c r="IZ46" s="452"/>
      <c r="JA46" s="452"/>
      <c r="JB46" s="457"/>
      <c r="JC46" s="449" t="str">
        <f t="shared" ca="1" si="500"/>
        <v/>
      </c>
      <c r="JD46" s="449" t="str">
        <f ca="1">IF((JC46&lt;&gt;""),IF(OR($F46&lt;&gt;$G46,PrSettings!$M$4="●"),(($F46-$G46)=(IZ46-JA46))*1,0),"")</f>
        <v/>
      </c>
      <c r="JE46" s="449" t="str">
        <f t="shared" ca="1" si="501"/>
        <v/>
      </c>
      <c r="JF46" s="449" t="str">
        <f ca="1">IF(JC46&lt;&gt;"",IF(ABS($F46-$G46)&gt;=PrSettings!$M$7,(ABS($F46-$G46-IZ46+JA46)&lt;=1)*1,IF(AND(JC46,$F46=$G46,$F46&gt;=PrSettings!$M$6),(ABS(IZ46-$F46)&lt;=1)*1,IF(AND(ABS($F46-$G46-IZ46+JA46)&lt;=1,$F46+$G46&gt;=PrSettings!$M$8),(ABS(IZ46-$F46)&lt;=1)*(ABS(JA46-$G46)&lt;=1)*1,""))),"")</f>
        <v/>
      </c>
      <c r="JG46" s="458"/>
      <c r="JI46" s="447">
        <f t="shared" ca="1" si="418"/>
        <v>17</v>
      </c>
      <c r="JJ46" s="448" t="str">
        <f ca="1">GrpF!$B$9</f>
        <v>Czechia</v>
      </c>
      <c r="JK46" s="449">
        <f t="shared" ca="1" si="502"/>
        <v>7</v>
      </c>
      <c r="JL46" s="448" t="str">
        <f ca="1">GrpF!$D$9</f>
        <v>Türkiye</v>
      </c>
      <c r="JM46" s="452"/>
      <c r="JN46" s="452"/>
      <c r="JO46" s="457"/>
      <c r="JP46" s="449" t="str">
        <f t="shared" ca="1" si="503"/>
        <v/>
      </c>
      <c r="JQ46" s="449" t="str">
        <f ca="1">IF((JP46&lt;&gt;""),IF(OR($F46&lt;&gt;$G46,PrSettings!$M$4="●"),(($F46-$G46)=(JM46-JN46))*1,0),"")</f>
        <v/>
      </c>
      <c r="JR46" s="449" t="str">
        <f t="shared" ca="1" si="504"/>
        <v/>
      </c>
      <c r="JS46" s="449" t="str">
        <f ca="1">IF(JP46&lt;&gt;"",IF(ABS($F46-$G46)&gt;=PrSettings!$M$7,(ABS($F46-$G46-JM46+JN46)&lt;=1)*1,IF(AND(JP46,$F46=$G46,$F46&gt;=PrSettings!$M$6),(ABS(JM46-$F46)&lt;=1)*1,IF(AND(ABS($F46-$G46-JM46+JN46)&lt;=1,$F46+$G46&gt;=PrSettings!$M$8),(ABS(JM46-$F46)&lt;=1)*(ABS(JN46-$G46)&lt;=1)*1,""))),"")</f>
        <v/>
      </c>
      <c r="JT46" s="458"/>
      <c r="JV46" s="447">
        <f t="shared" ca="1" si="422"/>
        <v>17</v>
      </c>
      <c r="JW46" s="448" t="str">
        <f ca="1">GrpF!$B$9</f>
        <v>Czechia</v>
      </c>
      <c r="JX46" s="449">
        <f t="shared" ca="1" si="505"/>
        <v>7</v>
      </c>
      <c r="JY46" s="448" t="str">
        <f ca="1">GrpF!$D$9</f>
        <v>Türkiye</v>
      </c>
      <c r="JZ46" s="452"/>
      <c r="KA46" s="452"/>
      <c r="KB46" s="457"/>
      <c r="KC46" s="449" t="str">
        <f t="shared" ca="1" si="506"/>
        <v/>
      </c>
      <c r="KD46" s="449" t="str">
        <f ca="1">IF((KC46&lt;&gt;""),IF(OR($F46&lt;&gt;$G46,PrSettings!$M$4="●"),(($F46-$G46)=(JZ46-KA46))*1,0),"")</f>
        <v/>
      </c>
      <c r="KE46" s="449" t="str">
        <f t="shared" ca="1" si="507"/>
        <v/>
      </c>
      <c r="KF46" s="449" t="str">
        <f ca="1">IF(KC46&lt;&gt;"",IF(ABS($F46-$G46)&gt;=PrSettings!$M$7,(ABS($F46-$G46-JZ46+KA46)&lt;=1)*1,IF(AND(KC46,$F46=$G46,$F46&gt;=PrSettings!$M$6),(ABS(JZ46-$F46)&lt;=1)*1,IF(AND(ABS($F46-$G46-JZ46+KA46)&lt;=1,$F46+$G46&gt;=PrSettings!$M$8),(ABS(JZ46-$F46)&lt;=1)*(ABS(KA46-$G46)&lt;=1)*1,""))),"")</f>
        <v/>
      </c>
      <c r="KG46" s="458"/>
      <c r="KI46" s="447">
        <f t="shared" ca="1" si="426"/>
        <v>17</v>
      </c>
      <c r="KJ46" s="448" t="str">
        <f ca="1">GrpF!$B$9</f>
        <v>Czechia</v>
      </c>
      <c r="KK46" s="449">
        <f t="shared" ca="1" si="508"/>
        <v>7</v>
      </c>
      <c r="KL46" s="448" t="str">
        <f ca="1">GrpF!$D$9</f>
        <v>Türkiye</v>
      </c>
      <c r="KM46" s="452"/>
      <c r="KN46" s="452"/>
      <c r="KO46" s="457"/>
      <c r="KP46" s="449" t="str">
        <f t="shared" ca="1" si="509"/>
        <v/>
      </c>
      <c r="KQ46" s="449" t="str">
        <f ca="1">IF((KP46&lt;&gt;""),IF(OR($F46&lt;&gt;$G46,PrSettings!$M$4="●"),(($F46-$G46)=(KM46-KN46))*1,0),"")</f>
        <v/>
      </c>
      <c r="KR46" s="449" t="str">
        <f t="shared" ca="1" si="510"/>
        <v/>
      </c>
      <c r="KS46" s="449" t="str">
        <f ca="1">IF(KP46&lt;&gt;"",IF(ABS($F46-$G46)&gt;=PrSettings!$M$7,(ABS($F46-$G46-KM46+KN46)&lt;=1)*1,IF(AND(KP46,$F46=$G46,$F46&gt;=PrSettings!$M$6),(ABS(KM46-$F46)&lt;=1)*1,IF(AND(ABS($F46-$G46-KM46+KN46)&lt;=1,$F46+$G46&gt;=PrSettings!$M$8),(ABS(KM46-$F46)&lt;=1)*(ABS(KN46-$G46)&lt;=1)*1,""))),"")</f>
        <v/>
      </c>
      <c r="KT46" s="458"/>
      <c r="KV46" s="447">
        <f t="shared" ca="1" si="430"/>
        <v>17</v>
      </c>
      <c r="KW46" s="448" t="str">
        <f ca="1">GrpF!$B$9</f>
        <v>Czechia</v>
      </c>
      <c r="KX46" s="449">
        <f t="shared" ca="1" si="511"/>
        <v>7</v>
      </c>
      <c r="KY46" s="448" t="str">
        <f ca="1">GrpF!$D$9</f>
        <v>Türkiye</v>
      </c>
      <c r="KZ46" s="452"/>
      <c r="LA46" s="452"/>
      <c r="LB46" s="457"/>
      <c r="LC46" s="449" t="str">
        <f t="shared" ca="1" si="512"/>
        <v/>
      </c>
      <c r="LD46" s="449" t="str">
        <f ca="1">IF((LC46&lt;&gt;""),IF(OR($F46&lt;&gt;$G46,PrSettings!$M$4="●"),(($F46-$G46)=(KZ46-LA46))*1,0),"")</f>
        <v/>
      </c>
      <c r="LE46" s="449" t="str">
        <f t="shared" ca="1" si="513"/>
        <v/>
      </c>
      <c r="LF46" s="449" t="str">
        <f ca="1">IF(LC46&lt;&gt;"",IF(ABS($F46-$G46)&gt;=PrSettings!$M$7,(ABS($F46-$G46-KZ46+LA46)&lt;=1)*1,IF(AND(LC46,$F46=$G46,$F46&gt;=PrSettings!$M$6),(ABS(KZ46-$F46)&lt;=1)*1,IF(AND(ABS($F46-$G46-KZ46+LA46)&lt;=1,$F46+$G46&gt;=PrSettings!$M$8),(ABS(KZ46-$F46)&lt;=1)*(ABS(LA46-$G46)&lt;=1)*1,""))),"")</f>
        <v/>
      </c>
      <c r="LG46" s="458"/>
      <c r="LI46" s="447">
        <f t="shared" ca="1" si="434"/>
        <v>17</v>
      </c>
      <c r="LJ46" s="448" t="str">
        <f ca="1">GrpF!$B$9</f>
        <v>Czechia</v>
      </c>
      <c r="LK46" s="449">
        <f t="shared" ca="1" si="514"/>
        <v>7</v>
      </c>
      <c r="LL46" s="448" t="str">
        <f ca="1">GrpF!$D$9</f>
        <v>Türkiye</v>
      </c>
      <c r="LM46" s="452"/>
      <c r="LN46" s="452"/>
      <c r="LO46" s="457"/>
      <c r="LP46" s="449" t="str">
        <f t="shared" ca="1" si="515"/>
        <v/>
      </c>
      <c r="LQ46" s="449" t="str">
        <f ca="1">IF((LP46&lt;&gt;""),IF(OR($F46&lt;&gt;$G46,PrSettings!$M$4="●"),(($F46-$G46)=(LM46-LN46))*1,0),"")</f>
        <v/>
      </c>
      <c r="LR46" s="449" t="str">
        <f t="shared" ca="1" si="516"/>
        <v/>
      </c>
      <c r="LS46" s="449" t="str">
        <f ca="1">IF(LP46&lt;&gt;"",IF(ABS($F46-$G46)&gt;=PrSettings!$M$7,(ABS($F46-$G46-LM46+LN46)&lt;=1)*1,IF(AND(LP46,$F46=$G46,$F46&gt;=PrSettings!$M$6),(ABS(LM46-$F46)&lt;=1)*1,IF(AND(ABS($F46-$G46-LM46+LN46)&lt;=1,$F46+$G46&gt;=PrSettings!$M$8),(ABS(LM46-$F46)&lt;=1)*(ABS(LN46-$G46)&lt;=1)*1,""))),"")</f>
        <v/>
      </c>
      <c r="LT46" s="458"/>
      <c r="LV46" s="447">
        <f t="shared" ca="1" si="438"/>
        <v>17</v>
      </c>
      <c r="LW46" s="448" t="str">
        <f ca="1">GrpF!$B$9</f>
        <v>Czechia</v>
      </c>
      <c r="LX46" s="449">
        <f t="shared" ca="1" si="517"/>
        <v>7</v>
      </c>
      <c r="LY46" s="448" t="str">
        <f ca="1">GrpF!$D$9</f>
        <v>Türkiye</v>
      </c>
      <c r="LZ46" s="452"/>
      <c r="MA46" s="452"/>
      <c r="MB46" s="457"/>
      <c r="MC46" s="449" t="str">
        <f t="shared" ca="1" si="518"/>
        <v/>
      </c>
      <c r="MD46" s="449" t="str">
        <f ca="1">IF((MC46&lt;&gt;""),IF(OR($F46&lt;&gt;$G46,PrSettings!$M$4="●"),(($F46-$G46)=(LZ46-MA46))*1,0),"")</f>
        <v/>
      </c>
      <c r="ME46" s="449" t="str">
        <f t="shared" ca="1" si="519"/>
        <v/>
      </c>
      <c r="MF46" s="449" t="str">
        <f ca="1">IF(MC46&lt;&gt;"",IF(ABS($F46-$G46)&gt;=PrSettings!$M$7,(ABS($F46-$G46-LZ46+MA46)&lt;=1)*1,IF(AND(MC46,$F46=$G46,$F46&gt;=PrSettings!$M$6),(ABS(LZ46-$F46)&lt;=1)*1,IF(AND(ABS($F46-$G46-LZ46+MA46)&lt;=1,$F46+$G46&gt;=PrSettings!$M$8),(ABS(LZ46-$F46)&lt;=1)*(ABS(MA46-$G46)&lt;=1)*1,""))),"")</f>
        <v/>
      </c>
      <c r="MG46" s="458"/>
    </row>
    <row r="47" spans="1:345" s="709" customFormat="1" ht="24" customHeight="1" x14ac:dyDescent="0.25">
      <c r="A47" s="428"/>
      <c r="B47" s="437" t="str">
        <f>Language!$E$182</f>
        <v>Round of 16</v>
      </c>
      <c r="C47" s="459"/>
      <c r="D47" s="459"/>
      <c r="E47" s="440"/>
      <c r="F47" s="460"/>
      <c r="G47" s="461"/>
      <c r="I47" s="437" t="str">
        <f t="shared" si="338"/>
        <v>Round of 16</v>
      </c>
      <c r="J47" s="439"/>
      <c r="K47" s="439"/>
      <c r="L47" s="440"/>
      <c r="M47" s="443"/>
      <c r="N47" s="444"/>
      <c r="O47" s="441"/>
      <c r="P47" s="445"/>
      <c r="Q47" s="445"/>
      <c r="R47" s="440"/>
      <c r="S47" s="440"/>
      <c r="T47" s="446"/>
      <c r="V47" s="437" t="str">
        <f t="shared" si="342"/>
        <v>Round of 16</v>
      </c>
      <c r="W47" s="439"/>
      <c r="X47" s="439"/>
      <c r="Y47" s="440"/>
      <c r="Z47" s="443"/>
      <c r="AA47" s="444"/>
      <c r="AB47" s="441"/>
      <c r="AC47" s="445"/>
      <c r="AD47" s="445"/>
      <c r="AE47" s="440"/>
      <c r="AF47" s="440"/>
      <c r="AG47" s="446"/>
      <c r="AI47" s="437" t="str">
        <f t="shared" si="346"/>
        <v>Round of 16</v>
      </c>
      <c r="AJ47" s="439"/>
      <c r="AK47" s="439"/>
      <c r="AL47" s="440"/>
      <c r="AM47" s="443"/>
      <c r="AN47" s="444"/>
      <c r="AO47" s="441"/>
      <c r="AP47" s="445"/>
      <c r="AQ47" s="445"/>
      <c r="AR47" s="440"/>
      <c r="AS47" s="440"/>
      <c r="AT47" s="446"/>
      <c r="AV47" s="437" t="str">
        <f t="shared" si="350"/>
        <v>Round of 16</v>
      </c>
      <c r="AW47" s="439"/>
      <c r="AX47" s="439"/>
      <c r="AY47" s="440"/>
      <c r="AZ47" s="443"/>
      <c r="BA47" s="444"/>
      <c r="BB47" s="441"/>
      <c r="BC47" s="445"/>
      <c r="BD47" s="445"/>
      <c r="BE47" s="440"/>
      <c r="BF47" s="440"/>
      <c r="BG47" s="446"/>
      <c r="BI47" s="437" t="str">
        <f t="shared" si="354"/>
        <v>Round of 16</v>
      </c>
      <c r="BJ47" s="439"/>
      <c r="BK47" s="439"/>
      <c r="BL47" s="440"/>
      <c r="BM47" s="443"/>
      <c r="BN47" s="444"/>
      <c r="BO47" s="441"/>
      <c r="BP47" s="445"/>
      <c r="BQ47" s="445"/>
      <c r="BR47" s="440"/>
      <c r="BS47" s="440"/>
      <c r="BT47" s="446"/>
      <c r="BV47" s="437" t="str">
        <f t="shared" si="358"/>
        <v>Round of 16</v>
      </c>
      <c r="BW47" s="439"/>
      <c r="BX47" s="439"/>
      <c r="BY47" s="440"/>
      <c r="BZ47" s="443"/>
      <c r="CA47" s="444"/>
      <c r="CB47" s="441"/>
      <c r="CC47" s="445"/>
      <c r="CD47" s="445"/>
      <c r="CE47" s="440"/>
      <c r="CF47" s="440"/>
      <c r="CG47" s="446"/>
      <c r="CI47" s="437" t="str">
        <f t="shared" si="362"/>
        <v>Round of 16</v>
      </c>
      <c r="CJ47" s="439"/>
      <c r="CK47" s="439"/>
      <c r="CL47" s="440"/>
      <c r="CM47" s="443"/>
      <c r="CN47" s="444"/>
      <c r="CO47" s="441"/>
      <c r="CP47" s="445"/>
      <c r="CQ47" s="445"/>
      <c r="CR47" s="440"/>
      <c r="CS47" s="440"/>
      <c r="CT47" s="446"/>
      <c r="CV47" s="437" t="str">
        <f t="shared" si="366"/>
        <v>Round of 16</v>
      </c>
      <c r="CW47" s="439"/>
      <c r="CX47" s="439"/>
      <c r="CY47" s="440"/>
      <c r="CZ47" s="443"/>
      <c r="DA47" s="444"/>
      <c r="DB47" s="441"/>
      <c r="DC47" s="445"/>
      <c r="DD47" s="445"/>
      <c r="DE47" s="440"/>
      <c r="DF47" s="440"/>
      <c r="DG47" s="446"/>
      <c r="DI47" s="437" t="str">
        <f t="shared" si="370"/>
        <v>Round of 16</v>
      </c>
      <c r="DJ47" s="439"/>
      <c r="DK47" s="439"/>
      <c r="DL47" s="440"/>
      <c r="DM47" s="443"/>
      <c r="DN47" s="444"/>
      <c r="DO47" s="441"/>
      <c r="DP47" s="445"/>
      <c r="DQ47" s="445"/>
      <c r="DR47" s="440"/>
      <c r="DS47" s="440"/>
      <c r="DT47" s="446"/>
      <c r="DV47" s="437" t="str">
        <f t="shared" si="374"/>
        <v>Round of 16</v>
      </c>
      <c r="DW47" s="439"/>
      <c r="DX47" s="439"/>
      <c r="DY47" s="440"/>
      <c r="DZ47" s="443"/>
      <c r="EA47" s="444"/>
      <c r="EB47" s="441"/>
      <c r="EC47" s="445"/>
      <c r="ED47" s="445"/>
      <c r="EE47" s="440"/>
      <c r="EF47" s="440"/>
      <c r="EG47" s="446"/>
      <c r="EI47" s="437" t="str">
        <f t="shared" si="378"/>
        <v>Round of 16</v>
      </c>
      <c r="EJ47" s="439"/>
      <c r="EK47" s="439"/>
      <c r="EL47" s="440"/>
      <c r="EM47" s="443"/>
      <c r="EN47" s="444"/>
      <c r="EO47" s="441"/>
      <c r="EP47" s="445"/>
      <c r="EQ47" s="445"/>
      <c r="ER47" s="440"/>
      <c r="ES47" s="440"/>
      <c r="ET47" s="446"/>
      <c r="EV47" s="437" t="str">
        <f t="shared" si="382"/>
        <v>Round of 16</v>
      </c>
      <c r="EW47" s="439"/>
      <c r="EX47" s="439"/>
      <c r="EY47" s="440"/>
      <c r="EZ47" s="443"/>
      <c r="FA47" s="444"/>
      <c r="FB47" s="441"/>
      <c r="FC47" s="445"/>
      <c r="FD47" s="445"/>
      <c r="FE47" s="440"/>
      <c r="FF47" s="440"/>
      <c r="FG47" s="446"/>
      <c r="FI47" s="437" t="str">
        <f t="shared" si="386"/>
        <v>Round of 16</v>
      </c>
      <c r="FJ47" s="439"/>
      <c r="FK47" s="439"/>
      <c r="FL47" s="440"/>
      <c r="FM47" s="443"/>
      <c r="FN47" s="444"/>
      <c r="FO47" s="441"/>
      <c r="FP47" s="445"/>
      <c r="FQ47" s="445"/>
      <c r="FR47" s="440"/>
      <c r="FS47" s="440"/>
      <c r="FT47" s="446"/>
      <c r="FV47" s="437" t="str">
        <f t="shared" si="390"/>
        <v>Round of 16</v>
      </c>
      <c r="FW47" s="439"/>
      <c r="FX47" s="439"/>
      <c r="FY47" s="440"/>
      <c r="FZ47" s="443"/>
      <c r="GA47" s="444"/>
      <c r="GB47" s="441"/>
      <c r="GC47" s="445"/>
      <c r="GD47" s="445"/>
      <c r="GE47" s="440"/>
      <c r="GF47" s="440"/>
      <c r="GG47" s="446"/>
      <c r="GI47" s="437" t="str">
        <f t="shared" si="394"/>
        <v>Round of 16</v>
      </c>
      <c r="GJ47" s="439"/>
      <c r="GK47" s="439"/>
      <c r="GL47" s="440"/>
      <c r="GM47" s="443"/>
      <c r="GN47" s="444"/>
      <c r="GO47" s="441"/>
      <c r="GP47" s="445"/>
      <c r="GQ47" s="445"/>
      <c r="GR47" s="440"/>
      <c r="GS47" s="440"/>
      <c r="GT47" s="446"/>
      <c r="GV47" s="437" t="str">
        <f t="shared" si="398"/>
        <v>Round of 16</v>
      </c>
      <c r="GW47" s="439"/>
      <c r="GX47" s="439"/>
      <c r="GY47" s="440"/>
      <c r="GZ47" s="443"/>
      <c r="HA47" s="444"/>
      <c r="HB47" s="441"/>
      <c r="HC47" s="445"/>
      <c r="HD47" s="445"/>
      <c r="HE47" s="440"/>
      <c r="HF47" s="440"/>
      <c r="HG47" s="446"/>
      <c r="HI47" s="437" t="str">
        <f t="shared" si="402"/>
        <v>Round of 16</v>
      </c>
      <c r="HJ47" s="439"/>
      <c r="HK47" s="439"/>
      <c r="HL47" s="440"/>
      <c r="HM47" s="443"/>
      <c r="HN47" s="444"/>
      <c r="HO47" s="441"/>
      <c r="HP47" s="445"/>
      <c r="HQ47" s="445"/>
      <c r="HR47" s="440"/>
      <c r="HS47" s="440"/>
      <c r="HT47" s="446"/>
      <c r="HV47" s="437" t="str">
        <f t="shared" si="406"/>
        <v>Round of 16</v>
      </c>
      <c r="HW47" s="439"/>
      <c r="HX47" s="439"/>
      <c r="HY47" s="440"/>
      <c r="HZ47" s="443"/>
      <c r="IA47" s="444"/>
      <c r="IB47" s="441"/>
      <c r="IC47" s="445"/>
      <c r="ID47" s="445"/>
      <c r="IE47" s="440"/>
      <c r="IF47" s="440"/>
      <c r="IG47" s="446"/>
      <c r="II47" s="437" t="str">
        <f t="shared" si="410"/>
        <v>Round of 16</v>
      </c>
      <c r="IJ47" s="439"/>
      <c r="IK47" s="439"/>
      <c r="IL47" s="440"/>
      <c r="IM47" s="443"/>
      <c r="IN47" s="444"/>
      <c r="IO47" s="441"/>
      <c r="IP47" s="445"/>
      <c r="IQ47" s="445"/>
      <c r="IR47" s="440"/>
      <c r="IS47" s="440"/>
      <c r="IT47" s="446"/>
      <c r="IV47" s="437" t="str">
        <f t="shared" si="414"/>
        <v>Round of 16</v>
      </c>
      <c r="IW47" s="439"/>
      <c r="IX47" s="439"/>
      <c r="IY47" s="440"/>
      <c r="IZ47" s="443"/>
      <c r="JA47" s="444"/>
      <c r="JB47" s="441"/>
      <c r="JC47" s="445"/>
      <c r="JD47" s="445"/>
      <c r="JE47" s="440"/>
      <c r="JF47" s="440"/>
      <c r="JG47" s="446"/>
      <c r="JI47" s="437" t="str">
        <f t="shared" si="418"/>
        <v>Round of 16</v>
      </c>
      <c r="JJ47" s="439"/>
      <c r="JK47" s="439"/>
      <c r="JL47" s="440"/>
      <c r="JM47" s="443"/>
      <c r="JN47" s="444"/>
      <c r="JO47" s="441"/>
      <c r="JP47" s="445"/>
      <c r="JQ47" s="445"/>
      <c r="JR47" s="440"/>
      <c r="JS47" s="440"/>
      <c r="JT47" s="446"/>
      <c r="JV47" s="437" t="str">
        <f t="shared" si="422"/>
        <v>Round of 16</v>
      </c>
      <c r="JW47" s="439"/>
      <c r="JX47" s="439"/>
      <c r="JY47" s="440"/>
      <c r="JZ47" s="443"/>
      <c r="KA47" s="444"/>
      <c r="KB47" s="441"/>
      <c r="KC47" s="445"/>
      <c r="KD47" s="445"/>
      <c r="KE47" s="440"/>
      <c r="KF47" s="440"/>
      <c r="KG47" s="446"/>
      <c r="KI47" s="437" t="str">
        <f t="shared" si="426"/>
        <v>Round of 16</v>
      </c>
      <c r="KJ47" s="439"/>
      <c r="KK47" s="439"/>
      <c r="KL47" s="440"/>
      <c r="KM47" s="443"/>
      <c r="KN47" s="444"/>
      <c r="KO47" s="441"/>
      <c r="KP47" s="445"/>
      <c r="KQ47" s="445"/>
      <c r="KR47" s="440"/>
      <c r="KS47" s="440"/>
      <c r="KT47" s="446"/>
      <c r="KV47" s="437" t="str">
        <f t="shared" si="430"/>
        <v>Round of 16</v>
      </c>
      <c r="KW47" s="439"/>
      <c r="KX47" s="439"/>
      <c r="KY47" s="440"/>
      <c r="KZ47" s="443"/>
      <c r="LA47" s="444"/>
      <c r="LB47" s="441"/>
      <c r="LC47" s="445"/>
      <c r="LD47" s="445"/>
      <c r="LE47" s="440"/>
      <c r="LF47" s="440"/>
      <c r="LG47" s="446"/>
      <c r="LI47" s="437" t="str">
        <f t="shared" si="434"/>
        <v>Round of 16</v>
      </c>
      <c r="LJ47" s="439"/>
      <c r="LK47" s="439"/>
      <c r="LL47" s="440"/>
      <c r="LM47" s="443"/>
      <c r="LN47" s="444"/>
      <c r="LO47" s="441"/>
      <c r="LP47" s="445"/>
      <c r="LQ47" s="445"/>
      <c r="LR47" s="440"/>
      <c r="LS47" s="440"/>
      <c r="LT47" s="446"/>
      <c r="LV47" s="437" t="str">
        <f t="shared" si="438"/>
        <v>Round of 16</v>
      </c>
      <c r="LW47" s="439"/>
      <c r="LX47" s="439"/>
      <c r="LY47" s="440"/>
      <c r="LZ47" s="443"/>
      <c r="MA47" s="444"/>
      <c r="MB47" s="441"/>
      <c r="MC47" s="445"/>
      <c r="MD47" s="445"/>
      <c r="ME47" s="440"/>
      <c r="MF47" s="440"/>
      <c r="MG47" s="446"/>
    </row>
    <row r="48" spans="1:345" s="709" customFormat="1" x14ac:dyDescent="0.25">
      <c r="A48" s="428"/>
      <c r="B48" s="447" t="str">
        <f ca="1">IF(C48="","",INDEX(Groups!$C$7:$C$35,MATCH(C48,Groups!$D$7:$D$35,0)))</f>
        <v/>
      </c>
      <c r="C48" s="448" t="str">
        <f ca="1">INDIRECT("'"&amp;References!$A$1&amp;"'!"&amp;"$B$54")</f>
        <v/>
      </c>
      <c r="D48" s="449" t="str">
        <f ca="1">IF(E48="","",INDEX(Groups!$C$7:$C$35,MATCH(E48,Groups!$D$7:$D$35,0)))</f>
        <v/>
      </c>
      <c r="E48" s="448" t="str">
        <f ca="1">INDIRECT("'"&amp;References!$A$1&amp;"'!"&amp;"$C$54")</f>
        <v/>
      </c>
      <c r="F48" s="450" t="str">
        <f ca="1">IF(AND(INDIRECT("'"&amp;References!$A$1&amp;"'!"&amp;"$B$55")&lt;&gt;"",INDIRECT("'"&amp;References!$A$1&amp;"'!"&amp;"$C$55")&lt;&gt;""),INDIRECT("'"&amp;References!$A$1&amp;"'!"&amp;"$B$55")+IF(AND(INDIRECT("'"&amp;References!$A$1&amp;"'!"&amp;"$B$57")&lt;&gt;"",INDIRECT("'"&amp;References!$A$1&amp;"'!"&amp;"$C$57")&lt;&gt;"",INDIRECT("'"&amp;References!$A$1&amp;"'!"&amp;"$B$55")=INDIRECT("'"&amp;References!$A$1&amp;"'!"&amp;"$C$55")),INDIRECT("'"&amp;References!$A$1&amp;"'!"&amp;"$B$57"),0),"")</f>
        <v/>
      </c>
      <c r="G48" s="451" t="str">
        <f ca="1">IF(AND(INDIRECT("'"&amp;References!$A$1&amp;"'!"&amp;"$B$55")&lt;&gt;"",INDIRECT("'"&amp;References!$A$1&amp;"'!"&amp;"$C$55")&lt;&gt;""),INDIRECT("'"&amp;References!$A$1&amp;"'!"&amp;"$C$55")+IF(AND(INDIRECT("'"&amp;References!$A$1&amp;"'!"&amp;"$B$57")&lt;&gt;"",INDIRECT("'"&amp;References!$A$1&amp;"'!"&amp;"$C$57")&lt;&gt;"",INDIRECT("'"&amp;References!$A$1&amp;"'!"&amp;"$B$55")=INDIRECT("'"&amp;References!$A$1&amp;"'!"&amp;"$C$55")),INDIRECT("'"&amp;References!$A$1&amp;"'!"&amp;"$C$57"),0),"")</f>
        <v/>
      </c>
      <c r="I48" s="462"/>
      <c r="J48" s="448" t="str">
        <f>IF(I48="","",VLOOKUP(I48,Language!$D$5:$E$63,2,0))</f>
        <v/>
      </c>
      <c r="K48" s="452"/>
      <c r="L48" s="448" t="str">
        <f>IF(K48="","",VLOOKUP(K48,Language!$D$5:$E$63,2,0))</f>
        <v/>
      </c>
      <c r="M48" s="463"/>
      <c r="N48" s="464"/>
      <c r="O48" s="465"/>
      <c r="P48" s="465"/>
      <c r="Q48" s="466">
        <f>COUNTIF(I$48:I$55,I48)+COUNTIF(K$48:K$55,I48)</f>
        <v>0</v>
      </c>
      <c r="R48" s="466">
        <f t="shared" ref="R48:R55" si="520">COUNTIF(I$48:I$55,K48)+COUNTIF(K$48:K$55,K48)</f>
        <v>0</v>
      </c>
      <c r="S48" s="466"/>
      <c r="T48" s="467" t="str">
        <f>IF(OR(I48&lt;&gt;"",K48&lt;&gt;""),IF(Q48&lt;&gt;1,0,COUNTIF($B$48:$B$55,I48)+COUNTIF($D$48:$D$55,I48))+IF(R48&lt;&gt;1,0,COUNTIF($B$48:$B$55,K48)+COUNTIF($D$48:$D$55,K48)),"")</f>
        <v/>
      </c>
      <c r="V48" s="462"/>
      <c r="W48" s="448" t="str">
        <f>IF(V48="","",VLOOKUP(V48,Language!$D$5:$E$63,2,0))</f>
        <v/>
      </c>
      <c r="X48" s="452"/>
      <c r="Y48" s="448" t="str">
        <f>IF(X48="","",VLOOKUP(X48,Language!$D$5:$E$63,2,0))</f>
        <v/>
      </c>
      <c r="Z48" s="463"/>
      <c r="AA48" s="464"/>
      <c r="AB48" s="465"/>
      <c r="AC48" s="465"/>
      <c r="AD48" s="466">
        <f>COUNTIF(V$48:V$55,V48)+COUNTIF(X$48:X$55,V48)</f>
        <v>0</v>
      </c>
      <c r="AE48" s="466">
        <f t="shared" ref="AE48:AE55" si="521">COUNTIF(V$48:V$55,X48)+COUNTIF(X$48:X$55,X48)</f>
        <v>0</v>
      </c>
      <c r="AF48" s="466"/>
      <c r="AG48" s="467" t="str">
        <f>IF(OR(V48&lt;&gt;"",X48&lt;&gt;""),IF(AD48&lt;&gt;1,0,COUNTIF($B$48:$B$55,V48)+COUNTIF($D$48:$D$55,V48))+IF(AE48&lt;&gt;1,0,COUNTIF($B$48:$B$55,X48)+COUNTIF($D$48:$D$55,X48)),"")</f>
        <v/>
      </c>
      <c r="AI48" s="462"/>
      <c r="AJ48" s="448" t="str">
        <f>IF(AI48="","",VLOOKUP(AI48,Language!$D$5:$E$63,2,0))</f>
        <v/>
      </c>
      <c r="AK48" s="452"/>
      <c r="AL48" s="448" t="str">
        <f>IF(AK48="","",VLOOKUP(AK48,Language!$D$5:$E$63,2,0))</f>
        <v/>
      </c>
      <c r="AM48" s="463"/>
      <c r="AN48" s="464"/>
      <c r="AO48" s="465"/>
      <c r="AP48" s="465"/>
      <c r="AQ48" s="466">
        <f>COUNTIF(AI$48:AI$55,AI48)+COUNTIF(AK$48:AK$55,AI48)</f>
        <v>0</v>
      </c>
      <c r="AR48" s="466">
        <f t="shared" ref="AR48:AR55" si="522">COUNTIF(AI$48:AI$55,AK48)+COUNTIF(AK$48:AK$55,AK48)</f>
        <v>0</v>
      </c>
      <c r="AS48" s="466"/>
      <c r="AT48" s="467" t="str">
        <f>IF(OR(AI48&lt;&gt;"",AK48&lt;&gt;""),IF(AQ48&lt;&gt;1,0,COUNTIF($B$48:$B$55,AI48)+COUNTIF($D$48:$D$55,AI48))+IF(AR48&lt;&gt;1,0,COUNTIF($B$48:$B$55,AK48)+COUNTIF($D$48:$D$55,AK48)),"")</f>
        <v/>
      </c>
      <c r="AV48" s="462"/>
      <c r="AW48" s="448" t="str">
        <f>IF(AV48="","",VLOOKUP(AV48,Language!$D$5:$E$63,2,0))</f>
        <v/>
      </c>
      <c r="AX48" s="452"/>
      <c r="AY48" s="448" t="str">
        <f>IF(AX48="","",VLOOKUP(AX48,Language!$D$5:$E$63,2,0))</f>
        <v/>
      </c>
      <c r="AZ48" s="463"/>
      <c r="BA48" s="464"/>
      <c r="BB48" s="465"/>
      <c r="BC48" s="465"/>
      <c r="BD48" s="466">
        <f>COUNTIF(AV$48:AV$55,AV48)+COUNTIF(AX$48:AX$55,AV48)</f>
        <v>0</v>
      </c>
      <c r="BE48" s="466">
        <f t="shared" ref="BE48:BE55" si="523">COUNTIF(AV$48:AV$55,AX48)+COUNTIF(AX$48:AX$55,AX48)</f>
        <v>0</v>
      </c>
      <c r="BF48" s="466"/>
      <c r="BG48" s="467" t="str">
        <f>IF(OR(AV48&lt;&gt;"",AX48&lt;&gt;""),IF(BD48&lt;&gt;1,0,COUNTIF($B$48:$B$55,AV48)+COUNTIF($D$48:$D$55,AV48))+IF(BE48&lt;&gt;1,0,COUNTIF($B$48:$B$55,AX48)+COUNTIF($D$48:$D$55,AX48)),"")</f>
        <v/>
      </c>
      <c r="BI48" s="462"/>
      <c r="BJ48" s="448" t="str">
        <f>IF(BI48="","",VLOOKUP(BI48,Language!$D$5:$E$63,2,0))</f>
        <v/>
      </c>
      <c r="BK48" s="452"/>
      <c r="BL48" s="448" t="str">
        <f>IF(BK48="","",VLOOKUP(BK48,Language!$D$5:$E$63,2,0))</f>
        <v/>
      </c>
      <c r="BM48" s="463"/>
      <c r="BN48" s="464"/>
      <c r="BO48" s="465"/>
      <c r="BP48" s="465"/>
      <c r="BQ48" s="466">
        <f>COUNTIF(BI$48:BI$55,BI48)+COUNTIF(BK$48:BK$55,BI48)</f>
        <v>0</v>
      </c>
      <c r="BR48" s="466">
        <f t="shared" ref="BR48:BR55" si="524">COUNTIF(BI$48:BI$55,BK48)+COUNTIF(BK$48:BK$55,BK48)</f>
        <v>0</v>
      </c>
      <c r="BS48" s="466"/>
      <c r="BT48" s="467" t="str">
        <f>IF(OR(BI48&lt;&gt;"",BK48&lt;&gt;""),IF(BQ48&lt;&gt;1,0,COUNTIF($B$48:$B$55,BI48)+COUNTIF($D$48:$D$55,BI48))+IF(BR48&lt;&gt;1,0,COUNTIF($B$48:$B$55,BK48)+COUNTIF($D$48:$D$55,BK48)),"")</f>
        <v/>
      </c>
      <c r="BV48" s="462"/>
      <c r="BW48" s="448" t="str">
        <f>IF(BV48="","",VLOOKUP(BV48,Language!$D$5:$E$63,2,0))</f>
        <v/>
      </c>
      <c r="BX48" s="452"/>
      <c r="BY48" s="448" t="str">
        <f>IF(BX48="","",VLOOKUP(BX48,Language!$D$5:$E$63,2,0))</f>
        <v/>
      </c>
      <c r="BZ48" s="463"/>
      <c r="CA48" s="464"/>
      <c r="CB48" s="465"/>
      <c r="CC48" s="465"/>
      <c r="CD48" s="466">
        <f>COUNTIF(BV$48:BV$55,BV48)+COUNTIF(BX$48:BX$55,BV48)</f>
        <v>0</v>
      </c>
      <c r="CE48" s="466">
        <f t="shared" ref="CE48:CE55" si="525">COUNTIF(BV$48:BV$55,BX48)+COUNTIF(BX$48:BX$55,BX48)</f>
        <v>0</v>
      </c>
      <c r="CF48" s="466"/>
      <c r="CG48" s="467" t="str">
        <f>IF(OR(BV48&lt;&gt;"",BX48&lt;&gt;""),IF(CD48&lt;&gt;1,0,COUNTIF($B$48:$B$55,BV48)+COUNTIF($D$48:$D$55,BV48))+IF(CE48&lt;&gt;1,0,COUNTIF($B$48:$B$55,BX48)+COUNTIF($D$48:$D$55,BX48)),"")</f>
        <v/>
      </c>
      <c r="CI48" s="462"/>
      <c r="CJ48" s="448" t="str">
        <f>IF(CI48="","",VLOOKUP(CI48,Language!$D$5:$E$63,2,0))</f>
        <v/>
      </c>
      <c r="CK48" s="452"/>
      <c r="CL48" s="448" t="str">
        <f>IF(CK48="","",VLOOKUP(CK48,Language!$D$5:$E$63,2,0))</f>
        <v/>
      </c>
      <c r="CM48" s="463"/>
      <c r="CN48" s="464"/>
      <c r="CO48" s="465"/>
      <c r="CP48" s="465"/>
      <c r="CQ48" s="466">
        <f>COUNTIF(CI$48:CI$55,CI48)+COUNTIF(CK$48:CK$55,CI48)</f>
        <v>0</v>
      </c>
      <c r="CR48" s="466">
        <f t="shared" ref="CR48:CR55" si="526">COUNTIF(CI$48:CI$55,CK48)+COUNTIF(CK$48:CK$55,CK48)</f>
        <v>0</v>
      </c>
      <c r="CS48" s="466"/>
      <c r="CT48" s="467" t="str">
        <f>IF(OR(CI48&lt;&gt;"",CK48&lt;&gt;""),IF(CQ48&lt;&gt;1,0,COUNTIF($B$48:$B$55,CI48)+COUNTIF($D$48:$D$55,CI48))+IF(CR48&lt;&gt;1,0,COUNTIF($B$48:$B$55,CK48)+COUNTIF($D$48:$D$55,CK48)),"")</f>
        <v/>
      </c>
      <c r="CV48" s="462"/>
      <c r="CW48" s="448" t="str">
        <f>IF(CV48="","",VLOOKUP(CV48,Language!$D$5:$E$63,2,0))</f>
        <v/>
      </c>
      <c r="CX48" s="452"/>
      <c r="CY48" s="448" t="str">
        <f>IF(CX48="","",VLOOKUP(CX48,Language!$D$5:$E$63,2,0))</f>
        <v/>
      </c>
      <c r="CZ48" s="463"/>
      <c r="DA48" s="464"/>
      <c r="DB48" s="465"/>
      <c r="DC48" s="465"/>
      <c r="DD48" s="466">
        <f>COUNTIF(CV$48:CV$55,CV48)+COUNTIF(CX$48:CX$55,CV48)</f>
        <v>0</v>
      </c>
      <c r="DE48" s="466">
        <f t="shared" ref="DE48:DE55" si="527">COUNTIF(CV$48:CV$55,CX48)+COUNTIF(CX$48:CX$55,CX48)</f>
        <v>0</v>
      </c>
      <c r="DF48" s="466"/>
      <c r="DG48" s="467" t="str">
        <f>IF(OR(CV48&lt;&gt;"",CX48&lt;&gt;""),IF(DD48&lt;&gt;1,0,COUNTIF($B$48:$B$55,CV48)+COUNTIF($D$48:$D$55,CV48))+IF(DE48&lt;&gt;1,0,COUNTIF($B$48:$B$55,CX48)+COUNTIF($D$48:$D$55,CX48)),"")</f>
        <v/>
      </c>
      <c r="DI48" s="462"/>
      <c r="DJ48" s="448" t="str">
        <f>IF(DI48="","",VLOOKUP(DI48,Language!$D$5:$E$63,2,0))</f>
        <v/>
      </c>
      <c r="DK48" s="452"/>
      <c r="DL48" s="448" t="str">
        <f>IF(DK48="","",VLOOKUP(DK48,Language!$D$5:$E$63,2,0))</f>
        <v/>
      </c>
      <c r="DM48" s="463"/>
      <c r="DN48" s="464"/>
      <c r="DO48" s="465"/>
      <c r="DP48" s="465"/>
      <c r="DQ48" s="466">
        <f>COUNTIF(DI$48:DI$55,DI48)+COUNTIF(DK$48:DK$55,DI48)</f>
        <v>0</v>
      </c>
      <c r="DR48" s="466">
        <f t="shared" ref="DR48:DR55" si="528">COUNTIF(DI$48:DI$55,DK48)+COUNTIF(DK$48:DK$55,DK48)</f>
        <v>0</v>
      </c>
      <c r="DS48" s="466"/>
      <c r="DT48" s="467" t="str">
        <f>IF(OR(DI48&lt;&gt;"",DK48&lt;&gt;""),IF(DQ48&lt;&gt;1,0,COUNTIF($B$48:$B$55,DI48)+COUNTIF($D$48:$D$55,DI48))+IF(DR48&lt;&gt;1,0,COUNTIF($B$48:$B$55,DK48)+COUNTIF($D$48:$D$55,DK48)),"")</f>
        <v/>
      </c>
      <c r="DV48" s="462"/>
      <c r="DW48" s="448" t="str">
        <f>IF(DV48="","",VLOOKUP(DV48,Language!$D$5:$E$63,2,0))</f>
        <v/>
      </c>
      <c r="DX48" s="452"/>
      <c r="DY48" s="448" t="str">
        <f>IF(DX48="","",VLOOKUP(DX48,Language!$D$5:$E$63,2,0))</f>
        <v/>
      </c>
      <c r="DZ48" s="463"/>
      <c r="EA48" s="464"/>
      <c r="EB48" s="465"/>
      <c r="EC48" s="465"/>
      <c r="ED48" s="466">
        <f>COUNTIF(DV$48:DV$55,DV48)+COUNTIF(DX$48:DX$55,DV48)</f>
        <v>0</v>
      </c>
      <c r="EE48" s="466">
        <f t="shared" ref="EE48:EE55" si="529">COUNTIF(DV$48:DV$55,DX48)+COUNTIF(DX$48:DX$55,DX48)</f>
        <v>0</v>
      </c>
      <c r="EF48" s="466"/>
      <c r="EG48" s="467" t="str">
        <f>IF(OR(DV48&lt;&gt;"",DX48&lt;&gt;""),IF(ED48&lt;&gt;1,0,COUNTIF($B$48:$B$55,DV48)+COUNTIF($D$48:$D$55,DV48))+IF(EE48&lt;&gt;1,0,COUNTIF($B$48:$B$55,DX48)+COUNTIF($D$48:$D$55,DX48)),"")</f>
        <v/>
      </c>
      <c r="EI48" s="462"/>
      <c r="EJ48" s="448" t="str">
        <f>IF(EI48="","",VLOOKUP(EI48,Language!$D$5:$E$63,2,0))</f>
        <v/>
      </c>
      <c r="EK48" s="452"/>
      <c r="EL48" s="448" t="str">
        <f>IF(EK48="","",VLOOKUP(EK48,Language!$D$5:$E$63,2,0))</f>
        <v/>
      </c>
      <c r="EM48" s="463"/>
      <c r="EN48" s="464"/>
      <c r="EO48" s="465"/>
      <c r="EP48" s="465"/>
      <c r="EQ48" s="466">
        <f>COUNTIF(EI$48:EI$55,EI48)+COUNTIF(EK$48:EK$55,EI48)</f>
        <v>0</v>
      </c>
      <c r="ER48" s="466">
        <f t="shared" ref="ER48:ER55" si="530">COUNTIF(EI$48:EI$55,EK48)+COUNTIF(EK$48:EK$55,EK48)</f>
        <v>0</v>
      </c>
      <c r="ES48" s="466"/>
      <c r="ET48" s="467" t="str">
        <f>IF(OR(EI48&lt;&gt;"",EK48&lt;&gt;""),IF(EQ48&lt;&gt;1,0,COUNTIF($B$48:$B$55,EI48)+COUNTIF($D$48:$D$55,EI48))+IF(ER48&lt;&gt;1,0,COUNTIF($B$48:$B$55,EK48)+COUNTIF($D$48:$D$55,EK48)),"")</f>
        <v/>
      </c>
      <c r="EV48" s="462"/>
      <c r="EW48" s="448" t="str">
        <f>IF(EV48="","",VLOOKUP(EV48,Language!$D$5:$E$63,2,0))</f>
        <v/>
      </c>
      <c r="EX48" s="452"/>
      <c r="EY48" s="448" t="str">
        <f>IF(EX48="","",VLOOKUP(EX48,Language!$D$5:$E$63,2,0))</f>
        <v/>
      </c>
      <c r="EZ48" s="463"/>
      <c r="FA48" s="464"/>
      <c r="FB48" s="465"/>
      <c r="FC48" s="465"/>
      <c r="FD48" s="466">
        <f>COUNTIF(EV$48:EV$55,EV48)+COUNTIF(EX$48:EX$55,EV48)</f>
        <v>0</v>
      </c>
      <c r="FE48" s="466">
        <f t="shared" ref="FE48:FE55" si="531">COUNTIF(EV$48:EV$55,EX48)+COUNTIF(EX$48:EX$55,EX48)</f>
        <v>0</v>
      </c>
      <c r="FF48" s="466"/>
      <c r="FG48" s="467" t="str">
        <f>IF(OR(EV48&lt;&gt;"",EX48&lt;&gt;""),IF(FD48&lt;&gt;1,0,COUNTIF($B$48:$B$55,EV48)+COUNTIF($D$48:$D$55,EV48))+IF(FE48&lt;&gt;1,0,COUNTIF($B$48:$B$55,EX48)+COUNTIF($D$48:$D$55,EX48)),"")</f>
        <v/>
      </c>
      <c r="FI48" s="462"/>
      <c r="FJ48" s="448" t="str">
        <f>IF(FI48="","",VLOOKUP(FI48,Language!$D$5:$E$63,2,0))</f>
        <v/>
      </c>
      <c r="FK48" s="452"/>
      <c r="FL48" s="448" t="str">
        <f>IF(FK48="","",VLOOKUP(FK48,Language!$D$5:$E$63,2,0))</f>
        <v/>
      </c>
      <c r="FM48" s="463"/>
      <c r="FN48" s="464"/>
      <c r="FO48" s="465"/>
      <c r="FP48" s="465"/>
      <c r="FQ48" s="466">
        <f>COUNTIF(FI$48:FI$55,FI48)+COUNTIF(FK$48:FK$55,FI48)</f>
        <v>0</v>
      </c>
      <c r="FR48" s="466">
        <f t="shared" ref="FR48:FR55" si="532">COUNTIF(FI$48:FI$55,FK48)+COUNTIF(FK$48:FK$55,FK48)</f>
        <v>0</v>
      </c>
      <c r="FS48" s="466"/>
      <c r="FT48" s="467" t="str">
        <f>IF(OR(FI48&lt;&gt;"",FK48&lt;&gt;""),IF(FQ48&lt;&gt;1,0,COUNTIF($B$48:$B$55,FI48)+COUNTIF($D$48:$D$55,FI48))+IF(FR48&lt;&gt;1,0,COUNTIF($B$48:$B$55,FK48)+COUNTIF($D$48:$D$55,FK48)),"")</f>
        <v/>
      </c>
      <c r="FV48" s="462"/>
      <c r="FW48" s="448" t="str">
        <f>IF(FV48="","",VLOOKUP(FV48,Language!$D$5:$E$63,2,0))</f>
        <v/>
      </c>
      <c r="FX48" s="452"/>
      <c r="FY48" s="448" t="str">
        <f>IF(FX48="","",VLOOKUP(FX48,Language!$D$5:$E$63,2,0))</f>
        <v/>
      </c>
      <c r="FZ48" s="463"/>
      <c r="GA48" s="464"/>
      <c r="GB48" s="465"/>
      <c r="GC48" s="465"/>
      <c r="GD48" s="466">
        <f>COUNTIF(FV$48:FV$55,FV48)+COUNTIF(FX$48:FX$55,FV48)</f>
        <v>0</v>
      </c>
      <c r="GE48" s="466">
        <f t="shared" ref="GE48:GE55" si="533">COUNTIF(FV$48:FV$55,FX48)+COUNTIF(FX$48:FX$55,FX48)</f>
        <v>0</v>
      </c>
      <c r="GF48" s="466"/>
      <c r="GG48" s="467" t="str">
        <f>IF(OR(FV48&lt;&gt;"",FX48&lt;&gt;""),IF(GD48&lt;&gt;1,0,COUNTIF($B$48:$B$55,FV48)+COUNTIF($D$48:$D$55,FV48))+IF(GE48&lt;&gt;1,0,COUNTIF($B$48:$B$55,FX48)+COUNTIF($D$48:$D$55,FX48)),"")</f>
        <v/>
      </c>
      <c r="GI48" s="462"/>
      <c r="GJ48" s="448" t="str">
        <f>IF(GI48="","",VLOOKUP(GI48,Language!$D$5:$E$63,2,0))</f>
        <v/>
      </c>
      <c r="GK48" s="452"/>
      <c r="GL48" s="448" t="str">
        <f>IF(GK48="","",VLOOKUP(GK48,Language!$D$5:$E$63,2,0))</f>
        <v/>
      </c>
      <c r="GM48" s="463"/>
      <c r="GN48" s="464"/>
      <c r="GO48" s="465"/>
      <c r="GP48" s="465"/>
      <c r="GQ48" s="466">
        <f>COUNTIF(GI$48:GI$55,GI48)+COUNTIF(GK$48:GK$55,GI48)</f>
        <v>0</v>
      </c>
      <c r="GR48" s="466">
        <f t="shared" ref="GR48:GR55" si="534">COUNTIF(GI$48:GI$55,GK48)+COUNTIF(GK$48:GK$55,GK48)</f>
        <v>0</v>
      </c>
      <c r="GS48" s="466"/>
      <c r="GT48" s="467" t="str">
        <f>IF(OR(GI48&lt;&gt;"",GK48&lt;&gt;""),IF(GQ48&lt;&gt;1,0,COUNTIF($B$48:$B$55,GI48)+COUNTIF($D$48:$D$55,GI48))+IF(GR48&lt;&gt;1,0,COUNTIF($B$48:$B$55,GK48)+COUNTIF($D$48:$D$55,GK48)),"")</f>
        <v/>
      </c>
      <c r="GV48" s="462"/>
      <c r="GW48" s="448" t="str">
        <f>IF(GV48="","",VLOOKUP(GV48,Language!$D$5:$E$63,2,0))</f>
        <v/>
      </c>
      <c r="GX48" s="452"/>
      <c r="GY48" s="448" t="str">
        <f>IF(GX48="","",VLOOKUP(GX48,Language!$D$5:$E$63,2,0))</f>
        <v/>
      </c>
      <c r="GZ48" s="463"/>
      <c r="HA48" s="464"/>
      <c r="HB48" s="465"/>
      <c r="HC48" s="465"/>
      <c r="HD48" s="466">
        <f>COUNTIF(GV$48:GV$55,GV48)+COUNTIF(GX$48:GX$55,GV48)</f>
        <v>0</v>
      </c>
      <c r="HE48" s="466">
        <f t="shared" ref="HE48:HE55" si="535">COUNTIF(GV$48:GV$55,GX48)+COUNTIF(GX$48:GX$55,GX48)</f>
        <v>0</v>
      </c>
      <c r="HF48" s="466"/>
      <c r="HG48" s="467" t="str">
        <f>IF(OR(GV48&lt;&gt;"",GX48&lt;&gt;""),IF(HD48&lt;&gt;1,0,COUNTIF($B$48:$B$55,GV48)+COUNTIF($D$48:$D$55,GV48))+IF(HE48&lt;&gt;1,0,COUNTIF($B$48:$B$55,GX48)+COUNTIF($D$48:$D$55,GX48)),"")</f>
        <v/>
      </c>
      <c r="HI48" s="462"/>
      <c r="HJ48" s="448" t="str">
        <f>IF(HI48="","",VLOOKUP(HI48,Language!$D$5:$E$63,2,0))</f>
        <v/>
      </c>
      <c r="HK48" s="452"/>
      <c r="HL48" s="448" t="str">
        <f>IF(HK48="","",VLOOKUP(HK48,Language!$D$5:$E$63,2,0))</f>
        <v/>
      </c>
      <c r="HM48" s="463"/>
      <c r="HN48" s="464"/>
      <c r="HO48" s="465"/>
      <c r="HP48" s="465"/>
      <c r="HQ48" s="466">
        <f>COUNTIF(HI$48:HI$55,HI48)+COUNTIF(HK$48:HK$55,HI48)</f>
        <v>0</v>
      </c>
      <c r="HR48" s="466">
        <f t="shared" ref="HR48:HR55" si="536">COUNTIF(HI$48:HI$55,HK48)+COUNTIF(HK$48:HK$55,HK48)</f>
        <v>0</v>
      </c>
      <c r="HS48" s="466"/>
      <c r="HT48" s="467" t="str">
        <f>IF(OR(HI48&lt;&gt;"",HK48&lt;&gt;""),IF(HQ48&lt;&gt;1,0,COUNTIF($B$48:$B$55,HI48)+COUNTIF($D$48:$D$55,HI48))+IF(HR48&lt;&gt;1,0,COUNTIF($B$48:$B$55,HK48)+COUNTIF($D$48:$D$55,HK48)),"")</f>
        <v/>
      </c>
      <c r="HV48" s="462"/>
      <c r="HW48" s="448" t="str">
        <f>IF(HV48="","",VLOOKUP(HV48,Language!$D$5:$E$63,2,0))</f>
        <v/>
      </c>
      <c r="HX48" s="452"/>
      <c r="HY48" s="448" t="str">
        <f>IF(HX48="","",VLOOKUP(HX48,Language!$D$5:$E$63,2,0))</f>
        <v/>
      </c>
      <c r="HZ48" s="463"/>
      <c r="IA48" s="464"/>
      <c r="IB48" s="465"/>
      <c r="IC48" s="465"/>
      <c r="ID48" s="466">
        <f>COUNTIF(HV$48:HV$55,HV48)+COUNTIF(HX$48:HX$55,HV48)</f>
        <v>0</v>
      </c>
      <c r="IE48" s="466">
        <f t="shared" ref="IE48:IE55" si="537">COUNTIF(HV$48:HV$55,HX48)+COUNTIF(HX$48:HX$55,HX48)</f>
        <v>0</v>
      </c>
      <c r="IF48" s="466"/>
      <c r="IG48" s="467" t="str">
        <f>IF(OR(HV48&lt;&gt;"",HX48&lt;&gt;""),IF(ID48&lt;&gt;1,0,COUNTIF($B$48:$B$55,HV48)+COUNTIF($D$48:$D$55,HV48))+IF(IE48&lt;&gt;1,0,COUNTIF($B$48:$B$55,HX48)+COUNTIF($D$48:$D$55,HX48)),"")</f>
        <v/>
      </c>
      <c r="II48" s="462"/>
      <c r="IJ48" s="448" t="str">
        <f>IF(II48="","",VLOOKUP(II48,Language!$D$5:$E$63,2,0))</f>
        <v/>
      </c>
      <c r="IK48" s="452"/>
      <c r="IL48" s="448" t="str">
        <f>IF(IK48="","",VLOOKUP(IK48,Language!$D$5:$E$63,2,0))</f>
        <v/>
      </c>
      <c r="IM48" s="463"/>
      <c r="IN48" s="464"/>
      <c r="IO48" s="465"/>
      <c r="IP48" s="465"/>
      <c r="IQ48" s="466">
        <f>COUNTIF(II$48:II$55,II48)+COUNTIF(IK$48:IK$55,II48)</f>
        <v>0</v>
      </c>
      <c r="IR48" s="466">
        <f t="shared" ref="IR48:IR55" si="538">COUNTIF(II$48:II$55,IK48)+COUNTIF(IK$48:IK$55,IK48)</f>
        <v>0</v>
      </c>
      <c r="IS48" s="466"/>
      <c r="IT48" s="467" t="str">
        <f>IF(OR(II48&lt;&gt;"",IK48&lt;&gt;""),IF(IQ48&lt;&gt;1,0,COUNTIF($B$48:$B$55,II48)+COUNTIF($D$48:$D$55,II48))+IF(IR48&lt;&gt;1,0,COUNTIF($B$48:$B$55,IK48)+COUNTIF($D$48:$D$55,IK48)),"")</f>
        <v/>
      </c>
      <c r="IV48" s="462"/>
      <c r="IW48" s="448" t="str">
        <f>IF(IV48="","",VLOOKUP(IV48,Language!$D$5:$E$63,2,0))</f>
        <v/>
      </c>
      <c r="IX48" s="452"/>
      <c r="IY48" s="448" t="str">
        <f>IF(IX48="","",VLOOKUP(IX48,Language!$D$5:$E$63,2,0))</f>
        <v/>
      </c>
      <c r="IZ48" s="463"/>
      <c r="JA48" s="464"/>
      <c r="JB48" s="465"/>
      <c r="JC48" s="465"/>
      <c r="JD48" s="466">
        <f>COUNTIF(IV$48:IV$55,IV48)+COUNTIF(IX$48:IX$55,IV48)</f>
        <v>0</v>
      </c>
      <c r="JE48" s="466">
        <f t="shared" ref="JE48:JE55" si="539">COUNTIF(IV$48:IV$55,IX48)+COUNTIF(IX$48:IX$55,IX48)</f>
        <v>0</v>
      </c>
      <c r="JF48" s="466"/>
      <c r="JG48" s="467" t="str">
        <f>IF(OR(IV48&lt;&gt;"",IX48&lt;&gt;""),IF(JD48&lt;&gt;1,0,COUNTIF($B$48:$B$55,IV48)+COUNTIF($D$48:$D$55,IV48))+IF(JE48&lt;&gt;1,0,COUNTIF($B$48:$B$55,IX48)+COUNTIF($D$48:$D$55,IX48)),"")</f>
        <v/>
      </c>
      <c r="JI48" s="462"/>
      <c r="JJ48" s="448" t="str">
        <f>IF(JI48="","",VLOOKUP(JI48,Language!$D$5:$E$63,2,0))</f>
        <v/>
      </c>
      <c r="JK48" s="452"/>
      <c r="JL48" s="448" t="str">
        <f>IF(JK48="","",VLOOKUP(JK48,Language!$D$5:$E$63,2,0))</f>
        <v/>
      </c>
      <c r="JM48" s="463"/>
      <c r="JN48" s="464"/>
      <c r="JO48" s="465"/>
      <c r="JP48" s="465"/>
      <c r="JQ48" s="466">
        <f>COUNTIF(JI$48:JI$55,JI48)+COUNTIF(JK$48:JK$55,JI48)</f>
        <v>0</v>
      </c>
      <c r="JR48" s="466">
        <f t="shared" ref="JR48:JR55" si="540">COUNTIF(JI$48:JI$55,JK48)+COUNTIF(JK$48:JK$55,JK48)</f>
        <v>0</v>
      </c>
      <c r="JS48" s="466"/>
      <c r="JT48" s="467" t="str">
        <f>IF(OR(JI48&lt;&gt;"",JK48&lt;&gt;""),IF(JQ48&lt;&gt;1,0,COUNTIF($B$48:$B$55,JI48)+COUNTIF($D$48:$D$55,JI48))+IF(JR48&lt;&gt;1,0,COUNTIF($B$48:$B$55,JK48)+COUNTIF($D$48:$D$55,JK48)),"")</f>
        <v/>
      </c>
      <c r="JV48" s="462"/>
      <c r="JW48" s="448" t="str">
        <f>IF(JV48="","",VLOOKUP(JV48,Language!$D$5:$E$63,2,0))</f>
        <v/>
      </c>
      <c r="JX48" s="452"/>
      <c r="JY48" s="448" t="str">
        <f>IF(JX48="","",VLOOKUP(JX48,Language!$D$5:$E$63,2,0))</f>
        <v/>
      </c>
      <c r="JZ48" s="463"/>
      <c r="KA48" s="464"/>
      <c r="KB48" s="465"/>
      <c r="KC48" s="465"/>
      <c r="KD48" s="466">
        <f>COUNTIF(JV$48:JV$55,JV48)+COUNTIF(JX$48:JX$55,JV48)</f>
        <v>0</v>
      </c>
      <c r="KE48" s="466">
        <f t="shared" ref="KE48:KE55" si="541">COUNTIF(JV$48:JV$55,JX48)+COUNTIF(JX$48:JX$55,JX48)</f>
        <v>0</v>
      </c>
      <c r="KF48" s="466"/>
      <c r="KG48" s="467" t="str">
        <f>IF(OR(JV48&lt;&gt;"",JX48&lt;&gt;""),IF(KD48&lt;&gt;1,0,COUNTIF($B$48:$B$55,JV48)+COUNTIF($D$48:$D$55,JV48))+IF(KE48&lt;&gt;1,0,COUNTIF($B$48:$B$55,JX48)+COUNTIF($D$48:$D$55,JX48)),"")</f>
        <v/>
      </c>
      <c r="KI48" s="462"/>
      <c r="KJ48" s="448" t="str">
        <f>IF(KI48="","",VLOOKUP(KI48,Language!$D$5:$E$63,2,0))</f>
        <v/>
      </c>
      <c r="KK48" s="452"/>
      <c r="KL48" s="448" t="str">
        <f>IF(KK48="","",VLOOKUP(KK48,Language!$D$5:$E$63,2,0))</f>
        <v/>
      </c>
      <c r="KM48" s="463"/>
      <c r="KN48" s="464"/>
      <c r="KO48" s="465"/>
      <c r="KP48" s="465"/>
      <c r="KQ48" s="466">
        <f>COUNTIF(KI$48:KI$55,KI48)+COUNTIF(KK$48:KK$55,KI48)</f>
        <v>0</v>
      </c>
      <c r="KR48" s="466">
        <f t="shared" ref="KR48:KR55" si="542">COUNTIF(KI$48:KI$55,KK48)+COUNTIF(KK$48:KK$55,KK48)</f>
        <v>0</v>
      </c>
      <c r="KS48" s="466"/>
      <c r="KT48" s="467" t="str">
        <f>IF(OR(KI48&lt;&gt;"",KK48&lt;&gt;""),IF(KQ48&lt;&gt;1,0,COUNTIF($B$48:$B$55,KI48)+COUNTIF($D$48:$D$55,KI48))+IF(KR48&lt;&gt;1,0,COUNTIF($B$48:$B$55,KK48)+COUNTIF($D$48:$D$55,KK48)),"")</f>
        <v/>
      </c>
      <c r="KV48" s="462"/>
      <c r="KW48" s="448" t="str">
        <f>IF(KV48="","",VLOOKUP(KV48,Language!$D$5:$E$63,2,0))</f>
        <v/>
      </c>
      <c r="KX48" s="452"/>
      <c r="KY48" s="448" t="str">
        <f>IF(KX48="","",VLOOKUP(KX48,Language!$D$5:$E$63,2,0))</f>
        <v/>
      </c>
      <c r="KZ48" s="463"/>
      <c r="LA48" s="464"/>
      <c r="LB48" s="465"/>
      <c r="LC48" s="465"/>
      <c r="LD48" s="466">
        <f>COUNTIF(KV$48:KV$55,KV48)+COUNTIF(KX$48:KX$55,KV48)</f>
        <v>0</v>
      </c>
      <c r="LE48" s="466">
        <f t="shared" ref="LE48:LE55" si="543">COUNTIF(KV$48:KV$55,KX48)+COUNTIF(KX$48:KX$55,KX48)</f>
        <v>0</v>
      </c>
      <c r="LF48" s="466"/>
      <c r="LG48" s="467" t="str">
        <f>IF(OR(KV48&lt;&gt;"",KX48&lt;&gt;""),IF(LD48&lt;&gt;1,0,COUNTIF($B$48:$B$55,KV48)+COUNTIF($D$48:$D$55,KV48))+IF(LE48&lt;&gt;1,0,COUNTIF($B$48:$B$55,KX48)+COUNTIF($D$48:$D$55,KX48)),"")</f>
        <v/>
      </c>
      <c r="LI48" s="462"/>
      <c r="LJ48" s="448" t="str">
        <f>IF(LI48="","",VLOOKUP(LI48,Language!$D$5:$E$63,2,0))</f>
        <v/>
      </c>
      <c r="LK48" s="452"/>
      <c r="LL48" s="448" t="str">
        <f>IF(LK48="","",VLOOKUP(LK48,Language!$D$5:$E$63,2,0))</f>
        <v/>
      </c>
      <c r="LM48" s="463"/>
      <c r="LN48" s="464"/>
      <c r="LO48" s="465"/>
      <c r="LP48" s="465"/>
      <c r="LQ48" s="466">
        <f>COUNTIF(LI$48:LI$55,LI48)+COUNTIF(LK$48:LK$55,LI48)</f>
        <v>0</v>
      </c>
      <c r="LR48" s="466">
        <f t="shared" ref="LR48:LR55" si="544">COUNTIF(LI$48:LI$55,LK48)+COUNTIF(LK$48:LK$55,LK48)</f>
        <v>0</v>
      </c>
      <c r="LS48" s="466"/>
      <c r="LT48" s="467" t="str">
        <f>IF(OR(LI48&lt;&gt;"",LK48&lt;&gt;""),IF(LQ48&lt;&gt;1,0,COUNTIF($B$48:$B$55,LI48)+COUNTIF($D$48:$D$55,LI48))+IF(LR48&lt;&gt;1,0,COUNTIF($B$48:$B$55,LK48)+COUNTIF($D$48:$D$55,LK48)),"")</f>
        <v/>
      </c>
      <c r="LV48" s="462"/>
      <c r="LW48" s="448" t="str">
        <f>IF(LV48="","",VLOOKUP(LV48,Language!$D$5:$E$63,2,0))</f>
        <v/>
      </c>
      <c r="LX48" s="452"/>
      <c r="LY48" s="448" t="str">
        <f>IF(LX48="","",VLOOKUP(LX48,Language!$D$5:$E$63,2,0))</f>
        <v/>
      </c>
      <c r="LZ48" s="463"/>
      <c r="MA48" s="464"/>
      <c r="MB48" s="465"/>
      <c r="MC48" s="465"/>
      <c r="MD48" s="466">
        <f>COUNTIF(LV$48:LV$55,LV48)+COUNTIF(LX$48:LX$55,LV48)</f>
        <v>0</v>
      </c>
      <c r="ME48" s="466">
        <f t="shared" ref="ME48:ME55" si="545">COUNTIF(LV$48:LV$55,LX48)+COUNTIF(LX$48:LX$55,LX48)</f>
        <v>0</v>
      </c>
      <c r="MF48" s="466"/>
      <c r="MG48" s="467" t="str">
        <f>IF(OR(LV48&lt;&gt;"",LX48&lt;&gt;""),IF(MD48&lt;&gt;1,0,COUNTIF($B$48:$B$55,LV48)+COUNTIF($D$48:$D$55,LV48))+IF(ME48&lt;&gt;1,0,COUNTIF($B$48:$B$55,LX48)+COUNTIF($D$48:$D$55,LX48)),"")</f>
        <v/>
      </c>
    </row>
    <row r="49" spans="1:345" s="709" customFormat="1" x14ac:dyDescent="0.25">
      <c r="A49" s="428"/>
      <c r="B49" s="447" t="str">
        <f ca="1">IF(C49="","",INDEX(Groups!$C$7:$C$35,MATCH(C49,Groups!$D$7:$D$35,0)))</f>
        <v/>
      </c>
      <c r="C49" s="448" t="str">
        <f ca="1">INDIRECT("'"&amp;References!$A$1&amp;"'!"&amp;"$E$54")</f>
        <v/>
      </c>
      <c r="D49" s="449" t="str">
        <f ca="1">IF(E49="","",INDEX(Groups!$C$7:$C$35,MATCH(E49,Groups!$D$7:$D$35,0)))</f>
        <v/>
      </c>
      <c r="E49" s="448" t="str">
        <f ca="1">INDIRECT("'"&amp;References!$A$1&amp;"'!"&amp;"$F$54")</f>
        <v/>
      </c>
      <c r="F49" s="450" t="str">
        <f ca="1">IF(AND(INDIRECT("'"&amp;References!$A$1&amp;"'!"&amp;"$E$55")&lt;&gt;"",INDIRECT("'"&amp;References!$A$1&amp;"'!"&amp;"$F$55")&lt;&gt;""),INDIRECT("'"&amp;References!$A$1&amp;"'!"&amp;"$E$55")+IF(AND(INDIRECT("'"&amp;References!$A$1&amp;"'!"&amp;"$E$57")&lt;&gt;"",INDIRECT("'"&amp;References!$A$1&amp;"'!"&amp;"$F$57")&lt;&gt;"",INDIRECT("'"&amp;References!$A$1&amp;"'!"&amp;"$E$55")=INDIRECT("'"&amp;References!$A$1&amp;"'!"&amp;"$F$55")),INDIRECT("'"&amp;References!$A$1&amp;"'!"&amp;"$E$57"),0),"")</f>
        <v/>
      </c>
      <c r="G49" s="451" t="str">
        <f ca="1">IF(AND(INDIRECT("'"&amp;References!$A$1&amp;"'!"&amp;"$E$55")&lt;&gt;"",INDIRECT("'"&amp;References!$A$1&amp;"'!"&amp;"$F$55")&lt;&gt;""),INDIRECT("'"&amp;References!$A$1&amp;"'!"&amp;"$F$55")+IF(AND(INDIRECT("'"&amp;References!$A$1&amp;"'!"&amp;"$E$57")&lt;&gt;"",INDIRECT("'"&amp;References!$A$1&amp;"'!"&amp;"$F$57")&lt;&gt;"",INDIRECT("'"&amp;References!$A$1&amp;"'!"&amp;"$E$55")=INDIRECT("'"&amp;References!$A$1&amp;"'!"&amp;"$F$55")),INDIRECT("'"&amp;References!$A$1&amp;"'!"&amp;"$F$57"),0),"")</f>
        <v/>
      </c>
      <c r="I49" s="462"/>
      <c r="J49" s="448" t="str">
        <f>IF(I49="","",VLOOKUP(I49,Language!$D$5:$E$63,2,0))</f>
        <v/>
      </c>
      <c r="K49" s="452"/>
      <c r="L49" s="448" t="str">
        <f>IF(K49="","",VLOOKUP(K49,Language!$D$5:$E$63,2,0))</f>
        <v/>
      </c>
      <c r="M49" s="468"/>
      <c r="N49" s="469"/>
      <c r="O49" s="470"/>
      <c r="P49" s="470"/>
      <c r="Q49" s="471">
        <f t="shared" ref="Q49:Q55" si="546">COUNTIF(I$48:I$55,I49)+COUNTIF(K$48:K$55,I49)</f>
        <v>0</v>
      </c>
      <c r="R49" s="471">
        <f t="shared" si="520"/>
        <v>0</v>
      </c>
      <c r="S49" s="471"/>
      <c r="T49" s="467" t="str">
        <f t="shared" ref="T49:T55" si="547">IF(OR(I49&lt;&gt;"",K49&lt;&gt;""),IF(Q49&lt;&gt;1,0,COUNTIF($B$48:$B$55,I49)+COUNTIF($D$48:$D$55,I49))+IF(R49&lt;&gt;1,0,COUNTIF($B$48:$B$55,K49)+COUNTIF($D$48:$D$55,K49)),"")</f>
        <v/>
      </c>
      <c r="V49" s="462"/>
      <c r="W49" s="448" t="str">
        <f>IF(V49="","",VLOOKUP(V49,Language!$D$5:$E$63,2,0))</f>
        <v/>
      </c>
      <c r="X49" s="452"/>
      <c r="Y49" s="448" t="str">
        <f>IF(X49="","",VLOOKUP(X49,Language!$D$5:$E$63,2,0))</f>
        <v/>
      </c>
      <c r="Z49" s="468"/>
      <c r="AA49" s="469"/>
      <c r="AB49" s="470"/>
      <c r="AC49" s="470"/>
      <c r="AD49" s="471">
        <f t="shared" ref="AD49:AD55" si="548">COUNTIF(V$48:V$55,V49)+COUNTIF(X$48:X$55,V49)</f>
        <v>0</v>
      </c>
      <c r="AE49" s="471">
        <f t="shared" si="521"/>
        <v>0</v>
      </c>
      <c r="AF49" s="471"/>
      <c r="AG49" s="467" t="str">
        <f t="shared" ref="AG49:AG55" si="549">IF(OR(V49&lt;&gt;"",X49&lt;&gt;""),IF(AD49&lt;&gt;1,0,COUNTIF($B$48:$B$55,V49)+COUNTIF($D$48:$D$55,V49))+IF(AE49&lt;&gt;1,0,COUNTIF($B$48:$B$55,X49)+COUNTIF($D$48:$D$55,X49)),"")</f>
        <v/>
      </c>
      <c r="AI49" s="462"/>
      <c r="AJ49" s="448" t="str">
        <f>IF(AI49="","",VLOOKUP(AI49,Language!$D$5:$E$63,2,0))</f>
        <v/>
      </c>
      <c r="AK49" s="452"/>
      <c r="AL49" s="448" t="str">
        <f>IF(AK49="","",VLOOKUP(AK49,Language!$D$5:$E$63,2,0))</f>
        <v/>
      </c>
      <c r="AM49" s="468"/>
      <c r="AN49" s="469"/>
      <c r="AO49" s="470"/>
      <c r="AP49" s="470"/>
      <c r="AQ49" s="471">
        <f t="shared" ref="AQ49:AQ55" si="550">COUNTIF(AI$48:AI$55,AI49)+COUNTIF(AK$48:AK$55,AI49)</f>
        <v>0</v>
      </c>
      <c r="AR49" s="471">
        <f t="shared" si="522"/>
        <v>0</v>
      </c>
      <c r="AS49" s="471"/>
      <c r="AT49" s="467" t="str">
        <f t="shared" ref="AT49:AT55" si="551">IF(OR(AI49&lt;&gt;"",AK49&lt;&gt;""),IF(AQ49&lt;&gt;1,0,COUNTIF($B$48:$B$55,AI49)+COUNTIF($D$48:$D$55,AI49))+IF(AR49&lt;&gt;1,0,COUNTIF($B$48:$B$55,AK49)+COUNTIF($D$48:$D$55,AK49)),"")</f>
        <v/>
      </c>
      <c r="AV49" s="462"/>
      <c r="AW49" s="448" t="str">
        <f>IF(AV49="","",VLOOKUP(AV49,Language!$D$5:$E$63,2,0))</f>
        <v/>
      </c>
      <c r="AX49" s="452"/>
      <c r="AY49" s="448" t="str">
        <f>IF(AX49="","",VLOOKUP(AX49,Language!$D$5:$E$63,2,0))</f>
        <v/>
      </c>
      <c r="AZ49" s="468"/>
      <c r="BA49" s="469"/>
      <c r="BB49" s="470"/>
      <c r="BC49" s="470"/>
      <c r="BD49" s="471">
        <f t="shared" ref="BD49:BD55" si="552">COUNTIF(AV$48:AV$55,AV49)+COUNTIF(AX$48:AX$55,AV49)</f>
        <v>0</v>
      </c>
      <c r="BE49" s="471">
        <f t="shared" si="523"/>
        <v>0</v>
      </c>
      <c r="BF49" s="471"/>
      <c r="BG49" s="467" t="str">
        <f t="shared" ref="BG49:BG55" si="553">IF(OR(AV49&lt;&gt;"",AX49&lt;&gt;""),IF(BD49&lt;&gt;1,0,COUNTIF($B$48:$B$55,AV49)+COUNTIF($D$48:$D$55,AV49))+IF(BE49&lt;&gt;1,0,COUNTIF($B$48:$B$55,AX49)+COUNTIF($D$48:$D$55,AX49)),"")</f>
        <v/>
      </c>
      <c r="BI49" s="462"/>
      <c r="BJ49" s="448" t="str">
        <f>IF(BI49="","",VLOOKUP(BI49,Language!$D$5:$E$63,2,0))</f>
        <v/>
      </c>
      <c r="BK49" s="452"/>
      <c r="BL49" s="448" t="str">
        <f>IF(BK49="","",VLOOKUP(BK49,Language!$D$5:$E$63,2,0))</f>
        <v/>
      </c>
      <c r="BM49" s="468"/>
      <c r="BN49" s="469"/>
      <c r="BO49" s="470"/>
      <c r="BP49" s="470"/>
      <c r="BQ49" s="471">
        <f t="shared" ref="BQ49:BQ55" si="554">COUNTIF(BI$48:BI$55,BI49)+COUNTIF(BK$48:BK$55,BI49)</f>
        <v>0</v>
      </c>
      <c r="BR49" s="471">
        <f t="shared" si="524"/>
        <v>0</v>
      </c>
      <c r="BS49" s="471"/>
      <c r="BT49" s="467" t="str">
        <f t="shared" ref="BT49:BT55" si="555">IF(OR(BI49&lt;&gt;"",BK49&lt;&gt;""),IF(BQ49&lt;&gt;1,0,COUNTIF($B$48:$B$55,BI49)+COUNTIF($D$48:$D$55,BI49))+IF(BR49&lt;&gt;1,0,COUNTIF($B$48:$B$55,BK49)+COUNTIF($D$48:$D$55,BK49)),"")</f>
        <v/>
      </c>
      <c r="BV49" s="462"/>
      <c r="BW49" s="448" t="str">
        <f>IF(BV49="","",VLOOKUP(BV49,Language!$D$5:$E$63,2,0))</f>
        <v/>
      </c>
      <c r="BX49" s="452"/>
      <c r="BY49" s="448" t="str">
        <f>IF(BX49="","",VLOOKUP(BX49,Language!$D$5:$E$63,2,0))</f>
        <v/>
      </c>
      <c r="BZ49" s="468"/>
      <c r="CA49" s="469"/>
      <c r="CB49" s="470"/>
      <c r="CC49" s="470"/>
      <c r="CD49" s="471">
        <f t="shared" ref="CD49:CD55" si="556">COUNTIF(BV$48:BV$55,BV49)+COUNTIF(BX$48:BX$55,BV49)</f>
        <v>0</v>
      </c>
      <c r="CE49" s="471">
        <f t="shared" si="525"/>
        <v>0</v>
      </c>
      <c r="CF49" s="471"/>
      <c r="CG49" s="467" t="str">
        <f t="shared" ref="CG49:CG55" si="557">IF(OR(BV49&lt;&gt;"",BX49&lt;&gt;""),IF(CD49&lt;&gt;1,0,COUNTIF($B$48:$B$55,BV49)+COUNTIF($D$48:$D$55,BV49))+IF(CE49&lt;&gt;1,0,COUNTIF($B$48:$B$55,BX49)+COUNTIF($D$48:$D$55,BX49)),"")</f>
        <v/>
      </c>
      <c r="CI49" s="462"/>
      <c r="CJ49" s="448" t="str">
        <f>IF(CI49="","",VLOOKUP(CI49,Language!$D$5:$E$63,2,0))</f>
        <v/>
      </c>
      <c r="CK49" s="452"/>
      <c r="CL49" s="448" t="str">
        <f>IF(CK49="","",VLOOKUP(CK49,Language!$D$5:$E$63,2,0))</f>
        <v/>
      </c>
      <c r="CM49" s="468"/>
      <c r="CN49" s="469"/>
      <c r="CO49" s="470"/>
      <c r="CP49" s="470"/>
      <c r="CQ49" s="471">
        <f t="shared" ref="CQ49:CQ55" si="558">COUNTIF(CI$48:CI$55,CI49)+COUNTIF(CK$48:CK$55,CI49)</f>
        <v>0</v>
      </c>
      <c r="CR49" s="471">
        <f t="shared" si="526"/>
        <v>0</v>
      </c>
      <c r="CS49" s="471"/>
      <c r="CT49" s="467" t="str">
        <f t="shared" ref="CT49:CT55" si="559">IF(OR(CI49&lt;&gt;"",CK49&lt;&gt;""),IF(CQ49&lt;&gt;1,0,COUNTIF($B$48:$B$55,CI49)+COUNTIF($D$48:$D$55,CI49))+IF(CR49&lt;&gt;1,0,COUNTIF($B$48:$B$55,CK49)+COUNTIF($D$48:$D$55,CK49)),"")</f>
        <v/>
      </c>
      <c r="CV49" s="462"/>
      <c r="CW49" s="448" t="str">
        <f>IF(CV49="","",VLOOKUP(CV49,Language!$D$5:$E$63,2,0))</f>
        <v/>
      </c>
      <c r="CX49" s="452"/>
      <c r="CY49" s="448" t="str">
        <f>IF(CX49="","",VLOOKUP(CX49,Language!$D$5:$E$63,2,0))</f>
        <v/>
      </c>
      <c r="CZ49" s="468"/>
      <c r="DA49" s="469"/>
      <c r="DB49" s="470"/>
      <c r="DC49" s="470"/>
      <c r="DD49" s="471">
        <f t="shared" ref="DD49:DD55" si="560">COUNTIF(CV$48:CV$55,CV49)+COUNTIF(CX$48:CX$55,CV49)</f>
        <v>0</v>
      </c>
      <c r="DE49" s="471">
        <f t="shared" si="527"/>
        <v>0</v>
      </c>
      <c r="DF49" s="471"/>
      <c r="DG49" s="467" t="str">
        <f t="shared" ref="DG49:DG55" si="561">IF(OR(CV49&lt;&gt;"",CX49&lt;&gt;""),IF(DD49&lt;&gt;1,0,COUNTIF($B$48:$B$55,CV49)+COUNTIF($D$48:$D$55,CV49))+IF(DE49&lt;&gt;1,0,COUNTIF($B$48:$B$55,CX49)+COUNTIF($D$48:$D$55,CX49)),"")</f>
        <v/>
      </c>
      <c r="DI49" s="462"/>
      <c r="DJ49" s="448" t="str">
        <f>IF(DI49="","",VLOOKUP(DI49,Language!$D$5:$E$63,2,0))</f>
        <v/>
      </c>
      <c r="DK49" s="452"/>
      <c r="DL49" s="448" t="str">
        <f>IF(DK49="","",VLOOKUP(DK49,Language!$D$5:$E$63,2,0))</f>
        <v/>
      </c>
      <c r="DM49" s="468"/>
      <c r="DN49" s="469"/>
      <c r="DO49" s="470"/>
      <c r="DP49" s="470"/>
      <c r="DQ49" s="471">
        <f t="shared" ref="DQ49:DQ55" si="562">COUNTIF(DI$48:DI$55,DI49)+COUNTIF(DK$48:DK$55,DI49)</f>
        <v>0</v>
      </c>
      <c r="DR49" s="471">
        <f t="shared" si="528"/>
        <v>0</v>
      </c>
      <c r="DS49" s="471"/>
      <c r="DT49" s="467" t="str">
        <f t="shared" ref="DT49:DT55" si="563">IF(OR(DI49&lt;&gt;"",DK49&lt;&gt;""),IF(DQ49&lt;&gt;1,0,COUNTIF($B$48:$B$55,DI49)+COUNTIF($D$48:$D$55,DI49))+IF(DR49&lt;&gt;1,0,COUNTIF($B$48:$B$55,DK49)+COUNTIF($D$48:$D$55,DK49)),"")</f>
        <v/>
      </c>
      <c r="DV49" s="462"/>
      <c r="DW49" s="448" t="str">
        <f>IF(DV49="","",VLOOKUP(DV49,Language!$D$5:$E$63,2,0))</f>
        <v/>
      </c>
      <c r="DX49" s="452"/>
      <c r="DY49" s="448" t="str">
        <f>IF(DX49="","",VLOOKUP(DX49,Language!$D$5:$E$63,2,0))</f>
        <v/>
      </c>
      <c r="DZ49" s="468"/>
      <c r="EA49" s="469"/>
      <c r="EB49" s="470"/>
      <c r="EC49" s="470"/>
      <c r="ED49" s="471">
        <f t="shared" ref="ED49:ED55" si="564">COUNTIF(DV$48:DV$55,DV49)+COUNTIF(DX$48:DX$55,DV49)</f>
        <v>0</v>
      </c>
      <c r="EE49" s="471">
        <f t="shared" si="529"/>
        <v>0</v>
      </c>
      <c r="EF49" s="471"/>
      <c r="EG49" s="467" t="str">
        <f t="shared" ref="EG49:EG55" si="565">IF(OR(DV49&lt;&gt;"",DX49&lt;&gt;""),IF(ED49&lt;&gt;1,0,COUNTIF($B$48:$B$55,DV49)+COUNTIF($D$48:$D$55,DV49))+IF(EE49&lt;&gt;1,0,COUNTIF($B$48:$B$55,DX49)+COUNTIF($D$48:$D$55,DX49)),"")</f>
        <v/>
      </c>
      <c r="EI49" s="462"/>
      <c r="EJ49" s="448" t="str">
        <f>IF(EI49="","",VLOOKUP(EI49,Language!$D$5:$E$63,2,0))</f>
        <v/>
      </c>
      <c r="EK49" s="452"/>
      <c r="EL49" s="448" t="str">
        <f>IF(EK49="","",VLOOKUP(EK49,Language!$D$5:$E$63,2,0))</f>
        <v/>
      </c>
      <c r="EM49" s="468"/>
      <c r="EN49" s="469"/>
      <c r="EO49" s="470"/>
      <c r="EP49" s="470"/>
      <c r="EQ49" s="471">
        <f t="shared" ref="EQ49:EQ55" si="566">COUNTIF(EI$48:EI$55,EI49)+COUNTIF(EK$48:EK$55,EI49)</f>
        <v>0</v>
      </c>
      <c r="ER49" s="471">
        <f t="shared" si="530"/>
        <v>0</v>
      </c>
      <c r="ES49" s="471"/>
      <c r="ET49" s="467" t="str">
        <f t="shared" ref="ET49:ET55" si="567">IF(OR(EI49&lt;&gt;"",EK49&lt;&gt;""),IF(EQ49&lt;&gt;1,0,COUNTIF($B$48:$B$55,EI49)+COUNTIF($D$48:$D$55,EI49))+IF(ER49&lt;&gt;1,0,COUNTIF($B$48:$B$55,EK49)+COUNTIF($D$48:$D$55,EK49)),"")</f>
        <v/>
      </c>
      <c r="EV49" s="462"/>
      <c r="EW49" s="448" t="str">
        <f>IF(EV49="","",VLOOKUP(EV49,Language!$D$5:$E$63,2,0))</f>
        <v/>
      </c>
      <c r="EX49" s="452"/>
      <c r="EY49" s="448" t="str">
        <f>IF(EX49="","",VLOOKUP(EX49,Language!$D$5:$E$63,2,0))</f>
        <v/>
      </c>
      <c r="EZ49" s="468"/>
      <c r="FA49" s="469"/>
      <c r="FB49" s="470"/>
      <c r="FC49" s="470"/>
      <c r="FD49" s="471">
        <f t="shared" ref="FD49:FD55" si="568">COUNTIF(EV$48:EV$55,EV49)+COUNTIF(EX$48:EX$55,EV49)</f>
        <v>0</v>
      </c>
      <c r="FE49" s="471">
        <f t="shared" si="531"/>
        <v>0</v>
      </c>
      <c r="FF49" s="471"/>
      <c r="FG49" s="467" t="str">
        <f t="shared" ref="FG49:FG55" si="569">IF(OR(EV49&lt;&gt;"",EX49&lt;&gt;""),IF(FD49&lt;&gt;1,0,COUNTIF($B$48:$B$55,EV49)+COUNTIF($D$48:$D$55,EV49))+IF(FE49&lt;&gt;1,0,COUNTIF($B$48:$B$55,EX49)+COUNTIF($D$48:$D$55,EX49)),"")</f>
        <v/>
      </c>
      <c r="FI49" s="462"/>
      <c r="FJ49" s="448" t="str">
        <f>IF(FI49="","",VLOOKUP(FI49,Language!$D$5:$E$63,2,0))</f>
        <v/>
      </c>
      <c r="FK49" s="452"/>
      <c r="FL49" s="448" t="str">
        <f>IF(FK49="","",VLOOKUP(FK49,Language!$D$5:$E$63,2,0))</f>
        <v/>
      </c>
      <c r="FM49" s="468"/>
      <c r="FN49" s="469"/>
      <c r="FO49" s="470"/>
      <c r="FP49" s="470"/>
      <c r="FQ49" s="471">
        <f t="shared" ref="FQ49:FQ55" si="570">COUNTIF(FI$48:FI$55,FI49)+COUNTIF(FK$48:FK$55,FI49)</f>
        <v>0</v>
      </c>
      <c r="FR49" s="471">
        <f t="shared" si="532"/>
        <v>0</v>
      </c>
      <c r="FS49" s="471"/>
      <c r="FT49" s="467" t="str">
        <f t="shared" ref="FT49:FT55" si="571">IF(OR(FI49&lt;&gt;"",FK49&lt;&gt;""),IF(FQ49&lt;&gt;1,0,COUNTIF($B$48:$B$55,FI49)+COUNTIF($D$48:$D$55,FI49))+IF(FR49&lt;&gt;1,0,COUNTIF($B$48:$B$55,FK49)+COUNTIF($D$48:$D$55,FK49)),"")</f>
        <v/>
      </c>
      <c r="FV49" s="462"/>
      <c r="FW49" s="448" t="str">
        <f>IF(FV49="","",VLOOKUP(FV49,Language!$D$5:$E$63,2,0))</f>
        <v/>
      </c>
      <c r="FX49" s="452"/>
      <c r="FY49" s="448" t="str">
        <f>IF(FX49="","",VLOOKUP(FX49,Language!$D$5:$E$63,2,0))</f>
        <v/>
      </c>
      <c r="FZ49" s="468"/>
      <c r="GA49" s="469"/>
      <c r="GB49" s="470"/>
      <c r="GC49" s="470"/>
      <c r="GD49" s="471">
        <f t="shared" ref="GD49:GD55" si="572">COUNTIF(FV$48:FV$55,FV49)+COUNTIF(FX$48:FX$55,FV49)</f>
        <v>0</v>
      </c>
      <c r="GE49" s="471">
        <f t="shared" si="533"/>
        <v>0</v>
      </c>
      <c r="GF49" s="471"/>
      <c r="GG49" s="467" t="str">
        <f t="shared" ref="GG49:GG55" si="573">IF(OR(FV49&lt;&gt;"",FX49&lt;&gt;""),IF(GD49&lt;&gt;1,0,COUNTIF($B$48:$B$55,FV49)+COUNTIF($D$48:$D$55,FV49))+IF(GE49&lt;&gt;1,0,COUNTIF($B$48:$B$55,FX49)+COUNTIF($D$48:$D$55,FX49)),"")</f>
        <v/>
      </c>
      <c r="GI49" s="462"/>
      <c r="GJ49" s="448" t="str">
        <f>IF(GI49="","",VLOOKUP(GI49,Language!$D$5:$E$63,2,0))</f>
        <v/>
      </c>
      <c r="GK49" s="452"/>
      <c r="GL49" s="448" t="str">
        <f>IF(GK49="","",VLOOKUP(GK49,Language!$D$5:$E$63,2,0))</f>
        <v/>
      </c>
      <c r="GM49" s="468"/>
      <c r="GN49" s="469"/>
      <c r="GO49" s="470"/>
      <c r="GP49" s="470"/>
      <c r="GQ49" s="471">
        <f t="shared" ref="GQ49:GQ55" si="574">COUNTIF(GI$48:GI$55,GI49)+COUNTIF(GK$48:GK$55,GI49)</f>
        <v>0</v>
      </c>
      <c r="GR49" s="471">
        <f t="shared" si="534"/>
        <v>0</v>
      </c>
      <c r="GS49" s="471"/>
      <c r="GT49" s="467" t="str">
        <f t="shared" ref="GT49:GT55" si="575">IF(OR(GI49&lt;&gt;"",GK49&lt;&gt;""),IF(GQ49&lt;&gt;1,0,COUNTIF($B$48:$B$55,GI49)+COUNTIF($D$48:$D$55,GI49))+IF(GR49&lt;&gt;1,0,COUNTIF($B$48:$B$55,GK49)+COUNTIF($D$48:$D$55,GK49)),"")</f>
        <v/>
      </c>
      <c r="GV49" s="462"/>
      <c r="GW49" s="448" t="str">
        <f>IF(GV49="","",VLOOKUP(GV49,Language!$D$5:$E$63,2,0))</f>
        <v/>
      </c>
      <c r="GX49" s="452"/>
      <c r="GY49" s="448" t="str">
        <f>IF(GX49="","",VLOOKUP(GX49,Language!$D$5:$E$63,2,0))</f>
        <v/>
      </c>
      <c r="GZ49" s="468"/>
      <c r="HA49" s="469"/>
      <c r="HB49" s="470"/>
      <c r="HC49" s="470"/>
      <c r="HD49" s="471">
        <f t="shared" ref="HD49:HD55" si="576">COUNTIF(GV$48:GV$55,GV49)+COUNTIF(GX$48:GX$55,GV49)</f>
        <v>0</v>
      </c>
      <c r="HE49" s="471">
        <f t="shared" si="535"/>
        <v>0</v>
      </c>
      <c r="HF49" s="471"/>
      <c r="HG49" s="467" t="str">
        <f t="shared" ref="HG49:HG55" si="577">IF(OR(GV49&lt;&gt;"",GX49&lt;&gt;""),IF(HD49&lt;&gt;1,0,COUNTIF($B$48:$B$55,GV49)+COUNTIF($D$48:$D$55,GV49))+IF(HE49&lt;&gt;1,0,COUNTIF($B$48:$B$55,GX49)+COUNTIF($D$48:$D$55,GX49)),"")</f>
        <v/>
      </c>
      <c r="HI49" s="462"/>
      <c r="HJ49" s="448" t="str">
        <f>IF(HI49="","",VLOOKUP(HI49,Language!$D$5:$E$63,2,0))</f>
        <v/>
      </c>
      <c r="HK49" s="452"/>
      <c r="HL49" s="448" t="str">
        <f>IF(HK49="","",VLOOKUP(HK49,Language!$D$5:$E$63,2,0))</f>
        <v/>
      </c>
      <c r="HM49" s="468"/>
      <c r="HN49" s="469"/>
      <c r="HO49" s="470"/>
      <c r="HP49" s="470"/>
      <c r="HQ49" s="471">
        <f t="shared" ref="HQ49:HQ55" si="578">COUNTIF(HI$48:HI$55,HI49)+COUNTIF(HK$48:HK$55,HI49)</f>
        <v>0</v>
      </c>
      <c r="HR49" s="471">
        <f t="shared" si="536"/>
        <v>0</v>
      </c>
      <c r="HS49" s="471"/>
      <c r="HT49" s="467" t="str">
        <f t="shared" ref="HT49:HT55" si="579">IF(OR(HI49&lt;&gt;"",HK49&lt;&gt;""),IF(HQ49&lt;&gt;1,0,COUNTIF($B$48:$B$55,HI49)+COUNTIF($D$48:$D$55,HI49))+IF(HR49&lt;&gt;1,0,COUNTIF($B$48:$B$55,HK49)+COUNTIF($D$48:$D$55,HK49)),"")</f>
        <v/>
      </c>
      <c r="HV49" s="462"/>
      <c r="HW49" s="448" t="str">
        <f>IF(HV49="","",VLOOKUP(HV49,Language!$D$5:$E$63,2,0))</f>
        <v/>
      </c>
      <c r="HX49" s="452"/>
      <c r="HY49" s="448" t="str">
        <f>IF(HX49="","",VLOOKUP(HX49,Language!$D$5:$E$63,2,0))</f>
        <v/>
      </c>
      <c r="HZ49" s="468"/>
      <c r="IA49" s="469"/>
      <c r="IB49" s="470"/>
      <c r="IC49" s="470"/>
      <c r="ID49" s="471">
        <f t="shared" ref="ID49:ID55" si="580">COUNTIF(HV$48:HV$55,HV49)+COUNTIF(HX$48:HX$55,HV49)</f>
        <v>0</v>
      </c>
      <c r="IE49" s="471">
        <f t="shared" si="537"/>
        <v>0</v>
      </c>
      <c r="IF49" s="471"/>
      <c r="IG49" s="467" t="str">
        <f t="shared" ref="IG49:IG55" si="581">IF(OR(HV49&lt;&gt;"",HX49&lt;&gt;""),IF(ID49&lt;&gt;1,0,COUNTIF($B$48:$B$55,HV49)+COUNTIF($D$48:$D$55,HV49))+IF(IE49&lt;&gt;1,0,COUNTIF($B$48:$B$55,HX49)+COUNTIF($D$48:$D$55,HX49)),"")</f>
        <v/>
      </c>
      <c r="II49" s="462"/>
      <c r="IJ49" s="448" t="str">
        <f>IF(II49="","",VLOOKUP(II49,Language!$D$5:$E$63,2,0))</f>
        <v/>
      </c>
      <c r="IK49" s="452"/>
      <c r="IL49" s="448" t="str">
        <f>IF(IK49="","",VLOOKUP(IK49,Language!$D$5:$E$63,2,0))</f>
        <v/>
      </c>
      <c r="IM49" s="468"/>
      <c r="IN49" s="469"/>
      <c r="IO49" s="470"/>
      <c r="IP49" s="470"/>
      <c r="IQ49" s="471">
        <f t="shared" ref="IQ49:IQ55" si="582">COUNTIF(II$48:II$55,II49)+COUNTIF(IK$48:IK$55,II49)</f>
        <v>0</v>
      </c>
      <c r="IR49" s="471">
        <f t="shared" si="538"/>
        <v>0</v>
      </c>
      <c r="IS49" s="471"/>
      <c r="IT49" s="467" t="str">
        <f t="shared" ref="IT49:IT55" si="583">IF(OR(II49&lt;&gt;"",IK49&lt;&gt;""),IF(IQ49&lt;&gt;1,0,COUNTIF($B$48:$B$55,II49)+COUNTIF($D$48:$D$55,II49))+IF(IR49&lt;&gt;1,0,COUNTIF($B$48:$B$55,IK49)+COUNTIF($D$48:$D$55,IK49)),"")</f>
        <v/>
      </c>
      <c r="IV49" s="462"/>
      <c r="IW49" s="448" t="str">
        <f>IF(IV49="","",VLOOKUP(IV49,Language!$D$5:$E$63,2,0))</f>
        <v/>
      </c>
      <c r="IX49" s="452"/>
      <c r="IY49" s="448" t="str">
        <f>IF(IX49="","",VLOOKUP(IX49,Language!$D$5:$E$63,2,0))</f>
        <v/>
      </c>
      <c r="IZ49" s="468"/>
      <c r="JA49" s="469"/>
      <c r="JB49" s="470"/>
      <c r="JC49" s="470"/>
      <c r="JD49" s="471">
        <f t="shared" ref="JD49:JD55" si="584">COUNTIF(IV$48:IV$55,IV49)+COUNTIF(IX$48:IX$55,IV49)</f>
        <v>0</v>
      </c>
      <c r="JE49" s="471">
        <f t="shared" si="539"/>
        <v>0</v>
      </c>
      <c r="JF49" s="471"/>
      <c r="JG49" s="467" t="str">
        <f t="shared" ref="JG49:JG55" si="585">IF(OR(IV49&lt;&gt;"",IX49&lt;&gt;""),IF(JD49&lt;&gt;1,0,COUNTIF($B$48:$B$55,IV49)+COUNTIF($D$48:$D$55,IV49))+IF(JE49&lt;&gt;1,0,COUNTIF($B$48:$B$55,IX49)+COUNTIF($D$48:$D$55,IX49)),"")</f>
        <v/>
      </c>
      <c r="JI49" s="462"/>
      <c r="JJ49" s="448" t="str">
        <f>IF(JI49="","",VLOOKUP(JI49,Language!$D$5:$E$63,2,0))</f>
        <v/>
      </c>
      <c r="JK49" s="452"/>
      <c r="JL49" s="448" t="str">
        <f>IF(JK49="","",VLOOKUP(JK49,Language!$D$5:$E$63,2,0))</f>
        <v/>
      </c>
      <c r="JM49" s="468"/>
      <c r="JN49" s="469"/>
      <c r="JO49" s="470"/>
      <c r="JP49" s="470"/>
      <c r="JQ49" s="471">
        <f t="shared" ref="JQ49:JQ55" si="586">COUNTIF(JI$48:JI$55,JI49)+COUNTIF(JK$48:JK$55,JI49)</f>
        <v>0</v>
      </c>
      <c r="JR49" s="471">
        <f t="shared" si="540"/>
        <v>0</v>
      </c>
      <c r="JS49" s="471"/>
      <c r="JT49" s="467" t="str">
        <f t="shared" ref="JT49:JT55" si="587">IF(OR(JI49&lt;&gt;"",JK49&lt;&gt;""),IF(JQ49&lt;&gt;1,0,COUNTIF($B$48:$B$55,JI49)+COUNTIF($D$48:$D$55,JI49))+IF(JR49&lt;&gt;1,0,COUNTIF($B$48:$B$55,JK49)+COUNTIF($D$48:$D$55,JK49)),"")</f>
        <v/>
      </c>
      <c r="JV49" s="462"/>
      <c r="JW49" s="448" t="str">
        <f>IF(JV49="","",VLOOKUP(JV49,Language!$D$5:$E$63,2,0))</f>
        <v/>
      </c>
      <c r="JX49" s="452"/>
      <c r="JY49" s="448" t="str">
        <f>IF(JX49="","",VLOOKUP(JX49,Language!$D$5:$E$63,2,0))</f>
        <v/>
      </c>
      <c r="JZ49" s="468"/>
      <c r="KA49" s="469"/>
      <c r="KB49" s="470"/>
      <c r="KC49" s="470"/>
      <c r="KD49" s="471">
        <f t="shared" ref="KD49:KD55" si="588">COUNTIF(JV$48:JV$55,JV49)+COUNTIF(JX$48:JX$55,JV49)</f>
        <v>0</v>
      </c>
      <c r="KE49" s="471">
        <f t="shared" si="541"/>
        <v>0</v>
      </c>
      <c r="KF49" s="471"/>
      <c r="KG49" s="467" t="str">
        <f t="shared" ref="KG49:KG55" si="589">IF(OR(JV49&lt;&gt;"",JX49&lt;&gt;""),IF(KD49&lt;&gt;1,0,COUNTIF($B$48:$B$55,JV49)+COUNTIF($D$48:$D$55,JV49))+IF(KE49&lt;&gt;1,0,COUNTIF($B$48:$B$55,JX49)+COUNTIF($D$48:$D$55,JX49)),"")</f>
        <v/>
      </c>
      <c r="KI49" s="462"/>
      <c r="KJ49" s="448" t="str">
        <f>IF(KI49="","",VLOOKUP(KI49,Language!$D$5:$E$63,2,0))</f>
        <v/>
      </c>
      <c r="KK49" s="452"/>
      <c r="KL49" s="448" t="str">
        <f>IF(KK49="","",VLOOKUP(KK49,Language!$D$5:$E$63,2,0))</f>
        <v/>
      </c>
      <c r="KM49" s="468"/>
      <c r="KN49" s="469"/>
      <c r="KO49" s="470"/>
      <c r="KP49" s="470"/>
      <c r="KQ49" s="471">
        <f t="shared" ref="KQ49:KQ55" si="590">COUNTIF(KI$48:KI$55,KI49)+COUNTIF(KK$48:KK$55,KI49)</f>
        <v>0</v>
      </c>
      <c r="KR49" s="471">
        <f t="shared" si="542"/>
        <v>0</v>
      </c>
      <c r="KS49" s="471"/>
      <c r="KT49" s="467" t="str">
        <f t="shared" ref="KT49:KT55" si="591">IF(OR(KI49&lt;&gt;"",KK49&lt;&gt;""),IF(KQ49&lt;&gt;1,0,COUNTIF($B$48:$B$55,KI49)+COUNTIF($D$48:$D$55,KI49))+IF(KR49&lt;&gt;1,0,COUNTIF($B$48:$B$55,KK49)+COUNTIF($D$48:$D$55,KK49)),"")</f>
        <v/>
      </c>
      <c r="KV49" s="462"/>
      <c r="KW49" s="448" t="str">
        <f>IF(KV49="","",VLOOKUP(KV49,Language!$D$5:$E$63,2,0))</f>
        <v/>
      </c>
      <c r="KX49" s="452"/>
      <c r="KY49" s="448" t="str">
        <f>IF(KX49="","",VLOOKUP(KX49,Language!$D$5:$E$63,2,0))</f>
        <v/>
      </c>
      <c r="KZ49" s="468"/>
      <c r="LA49" s="469"/>
      <c r="LB49" s="470"/>
      <c r="LC49" s="470"/>
      <c r="LD49" s="471">
        <f t="shared" ref="LD49:LD55" si="592">COUNTIF(KV$48:KV$55,KV49)+COUNTIF(KX$48:KX$55,KV49)</f>
        <v>0</v>
      </c>
      <c r="LE49" s="471">
        <f t="shared" si="543"/>
        <v>0</v>
      </c>
      <c r="LF49" s="471"/>
      <c r="LG49" s="467" t="str">
        <f t="shared" ref="LG49:LG55" si="593">IF(OR(KV49&lt;&gt;"",KX49&lt;&gt;""),IF(LD49&lt;&gt;1,0,COUNTIF($B$48:$B$55,KV49)+COUNTIF($D$48:$D$55,KV49))+IF(LE49&lt;&gt;1,0,COUNTIF($B$48:$B$55,KX49)+COUNTIF($D$48:$D$55,KX49)),"")</f>
        <v/>
      </c>
      <c r="LI49" s="462"/>
      <c r="LJ49" s="448" t="str">
        <f>IF(LI49="","",VLOOKUP(LI49,Language!$D$5:$E$63,2,0))</f>
        <v/>
      </c>
      <c r="LK49" s="452"/>
      <c r="LL49" s="448" t="str">
        <f>IF(LK49="","",VLOOKUP(LK49,Language!$D$5:$E$63,2,0))</f>
        <v/>
      </c>
      <c r="LM49" s="468"/>
      <c r="LN49" s="469"/>
      <c r="LO49" s="470"/>
      <c r="LP49" s="470"/>
      <c r="LQ49" s="471">
        <f t="shared" ref="LQ49:LQ55" si="594">COUNTIF(LI$48:LI$55,LI49)+COUNTIF(LK$48:LK$55,LI49)</f>
        <v>0</v>
      </c>
      <c r="LR49" s="471">
        <f t="shared" si="544"/>
        <v>0</v>
      </c>
      <c r="LS49" s="471"/>
      <c r="LT49" s="467" t="str">
        <f t="shared" ref="LT49:LT55" si="595">IF(OR(LI49&lt;&gt;"",LK49&lt;&gt;""),IF(LQ49&lt;&gt;1,0,COUNTIF($B$48:$B$55,LI49)+COUNTIF($D$48:$D$55,LI49))+IF(LR49&lt;&gt;1,0,COUNTIF($B$48:$B$55,LK49)+COUNTIF($D$48:$D$55,LK49)),"")</f>
        <v/>
      </c>
      <c r="LV49" s="462"/>
      <c r="LW49" s="448" t="str">
        <f>IF(LV49="","",VLOOKUP(LV49,Language!$D$5:$E$63,2,0))</f>
        <v/>
      </c>
      <c r="LX49" s="452"/>
      <c r="LY49" s="448" t="str">
        <f>IF(LX49="","",VLOOKUP(LX49,Language!$D$5:$E$63,2,0))</f>
        <v/>
      </c>
      <c r="LZ49" s="468"/>
      <c r="MA49" s="469"/>
      <c r="MB49" s="470"/>
      <c r="MC49" s="470"/>
      <c r="MD49" s="471">
        <f t="shared" ref="MD49:MD55" si="596">COUNTIF(LV$48:LV$55,LV49)+COUNTIF(LX$48:LX$55,LV49)</f>
        <v>0</v>
      </c>
      <c r="ME49" s="471">
        <f t="shared" si="545"/>
        <v>0</v>
      </c>
      <c r="MF49" s="471"/>
      <c r="MG49" s="467" t="str">
        <f t="shared" ref="MG49:MG55" si="597">IF(OR(LV49&lt;&gt;"",LX49&lt;&gt;""),IF(MD49&lt;&gt;1,0,COUNTIF($B$48:$B$55,LV49)+COUNTIF($D$48:$D$55,LV49))+IF(ME49&lt;&gt;1,0,COUNTIF($B$48:$B$55,LX49)+COUNTIF($D$48:$D$55,LX49)),"")</f>
        <v/>
      </c>
    </row>
    <row r="50" spans="1:345" s="709" customFormat="1" x14ac:dyDescent="0.25">
      <c r="A50" s="428"/>
      <c r="B50" s="447" t="str">
        <f ca="1">IF(C50="","",INDEX(Groups!$C$7:$C$35,MATCH(C50,Groups!$D$7:$D$35,0)))</f>
        <v/>
      </c>
      <c r="C50" s="448" t="str">
        <f ca="1">INDIRECT("'"&amp;References!$A$1&amp;"'!"&amp;"$H$54")</f>
        <v/>
      </c>
      <c r="D50" s="449" t="str">
        <f ca="1">IF(E50="","",INDEX(Groups!$C$7:$C$35,MATCH(E50,Groups!$D$7:$D$35,0)))</f>
        <v/>
      </c>
      <c r="E50" s="448" t="str">
        <f ca="1">INDIRECT("'"&amp;References!$A$1&amp;"'!"&amp;"$I$54")</f>
        <v/>
      </c>
      <c r="F50" s="450" t="str">
        <f ca="1">IF(AND(INDIRECT("'"&amp;References!$A$1&amp;"'!"&amp;"$H$55")&lt;&gt;"",INDIRECT("'"&amp;References!$A$1&amp;"'!"&amp;"$I$55")&lt;&gt;""),INDIRECT("'"&amp;References!$A$1&amp;"'!"&amp;"$H$55")+IF(AND(INDIRECT("'"&amp;References!$A$1&amp;"'!"&amp;"$H$57")&lt;&gt;"",INDIRECT("'"&amp;References!$A$1&amp;"'!"&amp;"$I$57")&lt;&gt;"",INDIRECT("'"&amp;References!$A$1&amp;"'!"&amp;"$H$55")=INDIRECT("'"&amp;References!$A$1&amp;"'!"&amp;"$I$55")),INDIRECT("'"&amp;References!$A$1&amp;"'!"&amp;"$H$57"),0),"")</f>
        <v/>
      </c>
      <c r="G50" s="451" t="str">
        <f ca="1">IF(AND(INDIRECT("'"&amp;References!$A$1&amp;"'!"&amp;"$H$55")&lt;&gt;"",INDIRECT("'"&amp;References!$A$1&amp;"'!"&amp;"$I$55")&lt;&gt;""),INDIRECT("'"&amp;References!$A$1&amp;"'!"&amp;"$I$55")+IF(AND(INDIRECT("'"&amp;References!$A$1&amp;"'!"&amp;"$H$57")&lt;&gt;"",INDIRECT("'"&amp;References!$A$1&amp;"'!"&amp;"$I$57")&lt;&gt;"",INDIRECT("'"&amp;References!$A$1&amp;"'!"&amp;"$H$55")=INDIRECT("'"&amp;References!$A$1&amp;"'!"&amp;"$I$55")),INDIRECT("'"&amp;References!$A$1&amp;"'!"&amp;"$I$57"),0),"")</f>
        <v/>
      </c>
      <c r="I50" s="462"/>
      <c r="J50" s="448" t="str">
        <f>IF(I50="","",VLOOKUP(I50,Language!$D$5:$E$63,2,0))</f>
        <v/>
      </c>
      <c r="K50" s="452"/>
      <c r="L50" s="448" t="str">
        <f>IF(K50="","",VLOOKUP(K50,Language!$D$5:$E$63,2,0))</f>
        <v/>
      </c>
      <c r="M50" s="468"/>
      <c r="N50" s="469"/>
      <c r="O50" s="470"/>
      <c r="P50" s="470"/>
      <c r="Q50" s="471">
        <f t="shared" si="546"/>
        <v>0</v>
      </c>
      <c r="R50" s="471">
        <f t="shared" si="520"/>
        <v>0</v>
      </c>
      <c r="S50" s="471"/>
      <c r="T50" s="467" t="str">
        <f t="shared" si="547"/>
        <v/>
      </c>
      <c r="V50" s="462"/>
      <c r="W50" s="448" t="str">
        <f>IF(V50="","",VLOOKUP(V50,Language!$D$5:$E$63,2,0))</f>
        <v/>
      </c>
      <c r="X50" s="452"/>
      <c r="Y50" s="448" t="str">
        <f>IF(X50="","",VLOOKUP(X50,Language!$D$5:$E$63,2,0))</f>
        <v/>
      </c>
      <c r="Z50" s="468"/>
      <c r="AA50" s="469"/>
      <c r="AB50" s="470"/>
      <c r="AC50" s="470"/>
      <c r="AD50" s="471">
        <f t="shared" si="548"/>
        <v>0</v>
      </c>
      <c r="AE50" s="471">
        <f t="shared" si="521"/>
        <v>0</v>
      </c>
      <c r="AF50" s="471"/>
      <c r="AG50" s="467" t="str">
        <f t="shared" si="549"/>
        <v/>
      </c>
      <c r="AI50" s="462"/>
      <c r="AJ50" s="448" t="str">
        <f>IF(AI50="","",VLOOKUP(AI50,Language!$D$5:$E$63,2,0))</f>
        <v/>
      </c>
      <c r="AK50" s="452"/>
      <c r="AL50" s="448" t="str">
        <f>IF(AK50="","",VLOOKUP(AK50,Language!$D$5:$E$63,2,0))</f>
        <v/>
      </c>
      <c r="AM50" s="468"/>
      <c r="AN50" s="469"/>
      <c r="AO50" s="470"/>
      <c r="AP50" s="470"/>
      <c r="AQ50" s="471">
        <f t="shared" si="550"/>
        <v>0</v>
      </c>
      <c r="AR50" s="471">
        <f t="shared" si="522"/>
        <v>0</v>
      </c>
      <c r="AS50" s="471"/>
      <c r="AT50" s="467" t="str">
        <f t="shared" si="551"/>
        <v/>
      </c>
      <c r="AV50" s="462"/>
      <c r="AW50" s="448" t="str">
        <f>IF(AV50="","",VLOOKUP(AV50,Language!$D$5:$E$63,2,0))</f>
        <v/>
      </c>
      <c r="AX50" s="452"/>
      <c r="AY50" s="448" t="str">
        <f>IF(AX50="","",VLOOKUP(AX50,Language!$D$5:$E$63,2,0))</f>
        <v/>
      </c>
      <c r="AZ50" s="468"/>
      <c r="BA50" s="469"/>
      <c r="BB50" s="470"/>
      <c r="BC50" s="470"/>
      <c r="BD50" s="471">
        <f t="shared" si="552"/>
        <v>0</v>
      </c>
      <c r="BE50" s="471">
        <f t="shared" si="523"/>
        <v>0</v>
      </c>
      <c r="BF50" s="471"/>
      <c r="BG50" s="467" t="str">
        <f t="shared" si="553"/>
        <v/>
      </c>
      <c r="BI50" s="462"/>
      <c r="BJ50" s="448" t="str">
        <f>IF(BI50="","",VLOOKUP(BI50,Language!$D$5:$E$63,2,0))</f>
        <v/>
      </c>
      <c r="BK50" s="452"/>
      <c r="BL50" s="448" t="str">
        <f>IF(BK50="","",VLOOKUP(BK50,Language!$D$5:$E$63,2,0))</f>
        <v/>
      </c>
      <c r="BM50" s="468"/>
      <c r="BN50" s="469"/>
      <c r="BO50" s="470"/>
      <c r="BP50" s="470"/>
      <c r="BQ50" s="471">
        <f t="shared" si="554"/>
        <v>0</v>
      </c>
      <c r="BR50" s="471">
        <f t="shared" si="524"/>
        <v>0</v>
      </c>
      <c r="BS50" s="471"/>
      <c r="BT50" s="467" t="str">
        <f t="shared" si="555"/>
        <v/>
      </c>
      <c r="BV50" s="462"/>
      <c r="BW50" s="448" t="str">
        <f>IF(BV50="","",VLOOKUP(BV50,Language!$D$5:$E$63,2,0))</f>
        <v/>
      </c>
      <c r="BX50" s="452"/>
      <c r="BY50" s="448" t="str">
        <f>IF(BX50="","",VLOOKUP(BX50,Language!$D$5:$E$63,2,0))</f>
        <v/>
      </c>
      <c r="BZ50" s="468"/>
      <c r="CA50" s="469"/>
      <c r="CB50" s="470"/>
      <c r="CC50" s="470"/>
      <c r="CD50" s="471">
        <f t="shared" si="556"/>
        <v>0</v>
      </c>
      <c r="CE50" s="471">
        <f t="shared" si="525"/>
        <v>0</v>
      </c>
      <c r="CF50" s="471"/>
      <c r="CG50" s="467" t="str">
        <f t="shared" si="557"/>
        <v/>
      </c>
      <c r="CI50" s="462"/>
      <c r="CJ50" s="448" t="str">
        <f>IF(CI50="","",VLOOKUP(CI50,Language!$D$5:$E$63,2,0))</f>
        <v/>
      </c>
      <c r="CK50" s="452"/>
      <c r="CL50" s="448" t="str">
        <f>IF(CK50="","",VLOOKUP(CK50,Language!$D$5:$E$63,2,0))</f>
        <v/>
      </c>
      <c r="CM50" s="468"/>
      <c r="CN50" s="469"/>
      <c r="CO50" s="470"/>
      <c r="CP50" s="470"/>
      <c r="CQ50" s="471">
        <f t="shared" si="558"/>
        <v>0</v>
      </c>
      <c r="CR50" s="471">
        <f t="shared" si="526"/>
        <v>0</v>
      </c>
      <c r="CS50" s="471"/>
      <c r="CT50" s="467" t="str">
        <f t="shared" si="559"/>
        <v/>
      </c>
      <c r="CV50" s="462"/>
      <c r="CW50" s="448" t="str">
        <f>IF(CV50="","",VLOOKUP(CV50,Language!$D$5:$E$63,2,0))</f>
        <v/>
      </c>
      <c r="CX50" s="452"/>
      <c r="CY50" s="448" t="str">
        <f>IF(CX50="","",VLOOKUP(CX50,Language!$D$5:$E$63,2,0))</f>
        <v/>
      </c>
      <c r="CZ50" s="468"/>
      <c r="DA50" s="469"/>
      <c r="DB50" s="470"/>
      <c r="DC50" s="470"/>
      <c r="DD50" s="471">
        <f t="shared" si="560"/>
        <v>0</v>
      </c>
      <c r="DE50" s="471">
        <f t="shared" si="527"/>
        <v>0</v>
      </c>
      <c r="DF50" s="471"/>
      <c r="DG50" s="467" t="str">
        <f t="shared" si="561"/>
        <v/>
      </c>
      <c r="DI50" s="462"/>
      <c r="DJ50" s="448" t="str">
        <f>IF(DI50="","",VLOOKUP(DI50,Language!$D$5:$E$63,2,0))</f>
        <v/>
      </c>
      <c r="DK50" s="452"/>
      <c r="DL50" s="448" t="str">
        <f>IF(DK50="","",VLOOKUP(DK50,Language!$D$5:$E$63,2,0))</f>
        <v/>
      </c>
      <c r="DM50" s="468"/>
      <c r="DN50" s="469"/>
      <c r="DO50" s="470"/>
      <c r="DP50" s="470"/>
      <c r="DQ50" s="471">
        <f t="shared" si="562"/>
        <v>0</v>
      </c>
      <c r="DR50" s="471">
        <f t="shared" si="528"/>
        <v>0</v>
      </c>
      <c r="DS50" s="471"/>
      <c r="DT50" s="467" t="str">
        <f t="shared" si="563"/>
        <v/>
      </c>
      <c r="DV50" s="462"/>
      <c r="DW50" s="448" t="str">
        <f>IF(DV50="","",VLOOKUP(DV50,Language!$D$5:$E$63,2,0))</f>
        <v/>
      </c>
      <c r="DX50" s="452"/>
      <c r="DY50" s="448" t="str">
        <f>IF(DX50="","",VLOOKUP(DX50,Language!$D$5:$E$63,2,0))</f>
        <v/>
      </c>
      <c r="DZ50" s="468"/>
      <c r="EA50" s="469"/>
      <c r="EB50" s="470"/>
      <c r="EC50" s="470"/>
      <c r="ED50" s="471">
        <f t="shared" si="564"/>
        <v>0</v>
      </c>
      <c r="EE50" s="471">
        <f t="shared" si="529"/>
        <v>0</v>
      </c>
      <c r="EF50" s="471"/>
      <c r="EG50" s="467" t="str">
        <f t="shared" si="565"/>
        <v/>
      </c>
      <c r="EI50" s="462"/>
      <c r="EJ50" s="448" t="str">
        <f>IF(EI50="","",VLOOKUP(EI50,Language!$D$5:$E$63,2,0))</f>
        <v/>
      </c>
      <c r="EK50" s="452"/>
      <c r="EL50" s="448" t="str">
        <f>IF(EK50="","",VLOOKUP(EK50,Language!$D$5:$E$63,2,0))</f>
        <v/>
      </c>
      <c r="EM50" s="468"/>
      <c r="EN50" s="469"/>
      <c r="EO50" s="470"/>
      <c r="EP50" s="470"/>
      <c r="EQ50" s="471">
        <f t="shared" si="566"/>
        <v>0</v>
      </c>
      <c r="ER50" s="471">
        <f t="shared" si="530"/>
        <v>0</v>
      </c>
      <c r="ES50" s="471"/>
      <c r="ET50" s="467" t="str">
        <f t="shared" si="567"/>
        <v/>
      </c>
      <c r="EV50" s="462"/>
      <c r="EW50" s="448" t="str">
        <f>IF(EV50="","",VLOOKUP(EV50,Language!$D$5:$E$63,2,0))</f>
        <v/>
      </c>
      <c r="EX50" s="452"/>
      <c r="EY50" s="448" t="str">
        <f>IF(EX50="","",VLOOKUP(EX50,Language!$D$5:$E$63,2,0))</f>
        <v/>
      </c>
      <c r="EZ50" s="468"/>
      <c r="FA50" s="469"/>
      <c r="FB50" s="470"/>
      <c r="FC50" s="470"/>
      <c r="FD50" s="471">
        <f t="shared" si="568"/>
        <v>0</v>
      </c>
      <c r="FE50" s="471">
        <f t="shared" si="531"/>
        <v>0</v>
      </c>
      <c r="FF50" s="471"/>
      <c r="FG50" s="467" t="str">
        <f t="shared" si="569"/>
        <v/>
      </c>
      <c r="FI50" s="462"/>
      <c r="FJ50" s="448" t="str">
        <f>IF(FI50="","",VLOOKUP(FI50,Language!$D$5:$E$63,2,0))</f>
        <v/>
      </c>
      <c r="FK50" s="452"/>
      <c r="FL50" s="448" t="str">
        <f>IF(FK50="","",VLOOKUP(FK50,Language!$D$5:$E$63,2,0))</f>
        <v/>
      </c>
      <c r="FM50" s="468"/>
      <c r="FN50" s="469"/>
      <c r="FO50" s="470"/>
      <c r="FP50" s="470"/>
      <c r="FQ50" s="471">
        <f t="shared" si="570"/>
        <v>0</v>
      </c>
      <c r="FR50" s="471">
        <f t="shared" si="532"/>
        <v>0</v>
      </c>
      <c r="FS50" s="471"/>
      <c r="FT50" s="467" t="str">
        <f t="shared" si="571"/>
        <v/>
      </c>
      <c r="FV50" s="462"/>
      <c r="FW50" s="448" t="str">
        <f>IF(FV50="","",VLOOKUP(FV50,Language!$D$5:$E$63,2,0))</f>
        <v/>
      </c>
      <c r="FX50" s="452"/>
      <c r="FY50" s="448" t="str">
        <f>IF(FX50="","",VLOOKUP(FX50,Language!$D$5:$E$63,2,0))</f>
        <v/>
      </c>
      <c r="FZ50" s="468"/>
      <c r="GA50" s="469"/>
      <c r="GB50" s="470"/>
      <c r="GC50" s="470"/>
      <c r="GD50" s="471">
        <f t="shared" si="572"/>
        <v>0</v>
      </c>
      <c r="GE50" s="471">
        <f t="shared" si="533"/>
        <v>0</v>
      </c>
      <c r="GF50" s="471"/>
      <c r="GG50" s="467" t="str">
        <f t="shared" si="573"/>
        <v/>
      </c>
      <c r="GI50" s="462"/>
      <c r="GJ50" s="448" t="str">
        <f>IF(GI50="","",VLOOKUP(GI50,Language!$D$5:$E$63,2,0))</f>
        <v/>
      </c>
      <c r="GK50" s="452"/>
      <c r="GL50" s="448" t="str">
        <f>IF(GK50="","",VLOOKUP(GK50,Language!$D$5:$E$63,2,0))</f>
        <v/>
      </c>
      <c r="GM50" s="468"/>
      <c r="GN50" s="469"/>
      <c r="GO50" s="470"/>
      <c r="GP50" s="470"/>
      <c r="GQ50" s="471">
        <f t="shared" si="574"/>
        <v>0</v>
      </c>
      <c r="GR50" s="471">
        <f t="shared" si="534"/>
        <v>0</v>
      </c>
      <c r="GS50" s="471"/>
      <c r="GT50" s="467" t="str">
        <f t="shared" si="575"/>
        <v/>
      </c>
      <c r="GV50" s="462"/>
      <c r="GW50" s="448" t="str">
        <f>IF(GV50="","",VLOOKUP(GV50,Language!$D$5:$E$63,2,0))</f>
        <v/>
      </c>
      <c r="GX50" s="452"/>
      <c r="GY50" s="448" t="str">
        <f>IF(GX50="","",VLOOKUP(GX50,Language!$D$5:$E$63,2,0))</f>
        <v/>
      </c>
      <c r="GZ50" s="468"/>
      <c r="HA50" s="469"/>
      <c r="HB50" s="470"/>
      <c r="HC50" s="470"/>
      <c r="HD50" s="471">
        <f t="shared" si="576"/>
        <v>0</v>
      </c>
      <c r="HE50" s="471">
        <f t="shared" si="535"/>
        <v>0</v>
      </c>
      <c r="HF50" s="471"/>
      <c r="HG50" s="467" t="str">
        <f t="shared" si="577"/>
        <v/>
      </c>
      <c r="HI50" s="462"/>
      <c r="HJ50" s="448" t="str">
        <f>IF(HI50="","",VLOOKUP(HI50,Language!$D$5:$E$63,2,0))</f>
        <v/>
      </c>
      <c r="HK50" s="452"/>
      <c r="HL50" s="448" t="str">
        <f>IF(HK50="","",VLOOKUP(HK50,Language!$D$5:$E$63,2,0))</f>
        <v/>
      </c>
      <c r="HM50" s="468"/>
      <c r="HN50" s="469"/>
      <c r="HO50" s="470"/>
      <c r="HP50" s="470"/>
      <c r="HQ50" s="471">
        <f t="shared" si="578"/>
        <v>0</v>
      </c>
      <c r="HR50" s="471">
        <f t="shared" si="536"/>
        <v>0</v>
      </c>
      <c r="HS50" s="471"/>
      <c r="HT50" s="467" t="str">
        <f t="shared" si="579"/>
        <v/>
      </c>
      <c r="HV50" s="462"/>
      <c r="HW50" s="448" t="str">
        <f>IF(HV50="","",VLOOKUP(HV50,Language!$D$5:$E$63,2,0))</f>
        <v/>
      </c>
      <c r="HX50" s="452"/>
      <c r="HY50" s="448" t="str">
        <f>IF(HX50="","",VLOOKUP(HX50,Language!$D$5:$E$63,2,0))</f>
        <v/>
      </c>
      <c r="HZ50" s="468"/>
      <c r="IA50" s="469"/>
      <c r="IB50" s="470"/>
      <c r="IC50" s="470"/>
      <c r="ID50" s="471">
        <f t="shared" si="580"/>
        <v>0</v>
      </c>
      <c r="IE50" s="471">
        <f t="shared" si="537"/>
        <v>0</v>
      </c>
      <c r="IF50" s="471"/>
      <c r="IG50" s="467" t="str">
        <f t="shared" si="581"/>
        <v/>
      </c>
      <c r="II50" s="462"/>
      <c r="IJ50" s="448" t="str">
        <f>IF(II50="","",VLOOKUP(II50,Language!$D$5:$E$63,2,0))</f>
        <v/>
      </c>
      <c r="IK50" s="452"/>
      <c r="IL50" s="448" t="str">
        <f>IF(IK50="","",VLOOKUP(IK50,Language!$D$5:$E$63,2,0))</f>
        <v/>
      </c>
      <c r="IM50" s="468"/>
      <c r="IN50" s="469"/>
      <c r="IO50" s="470"/>
      <c r="IP50" s="470"/>
      <c r="IQ50" s="471">
        <f t="shared" si="582"/>
        <v>0</v>
      </c>
      <c r="IR50" s="471">
        <f t="shared" si="538"/>
        <v>0</v>
      </c>
      <c r="IS50" s="471"/>
      <c r="IT50" s="467" t="str">
        <f t="shared" si="583"/>
        <v/>
      </c>
      <c r="IV50" s="462"/>
      <c r="IW50" s="448" t="str">
        <f>IF(IV50="","",VLOOKUP(IV50,Language!$D$5:$E$63,2,0))</f>
        <v/>
      </c>
      <c r="IX50" s="452"/>
      <c r="IY50" s="448" t="str">
        <f>IF(IX50="","",VLOOKUP(IX50,Language!$D$5:$E$63,2,0))</f>
        <v/>
      </c>
      <c r="IZ50" s="468"/>
      <c r="JA50" s="469"/>
      <c r="JB50" s="470"/>
      <c r="JC50" s="470"/>
      <c r="JD50" s="471">
        <f t="shared" si="584"/>
        <v>0</v>
      </c>
      <c r="JE50" s="471">
        <f t="shared" si="539"/>
        <v>0</v>
      </c>
      <c r="JF50" s="471"/>
      <c r="JG50" s="467" t="str">
        <f t="shared" si="585"/>
        <v/>
      </c>
      <c r="JI50" s="462"/>
      <c r="JJ50" s="448" t="str">
        <f>IF(JI50="","",VLOOKUP(JI50,Language!$D$5:$E$63,2,0))</f>
        <v/>
      </c>
      <c r="JK50" s="452"/>
      <c r="JL50" s="448" t="str">
        <f>IF(JK50="","",VLOOKUP(JK50,Language!$D$5:$E$63,2,0))</f>
        <v/>
      </c>
      <c r="JM50" s="468"/>
      <c r="JN50" s="469"/>
      <c r="JO50" s="470"/>
      <c r="JP50" s="470"/>
      <c r="JQ50" s="471">
        <f t="shared" si="586"/>
        <v>0</v>
      </c>
      <c r="JR50" s="471">
        <f t="shared" si="540"/>
        <v>0</v>
      </c>
      <c r="JS50" s="471"/>
      <c r="JT50" s="467" t="str">
        <f t="shared" si="587"/>
        <v/>
      </c>
      <c r="JV50" s="462"/>
      <c r="JW50" s="448" t="str">
        <f>IF(JV50="","",VLOOKUP(JV50,Language!$D$5:$E$63,2,0))</f>
        <v/>
      </c>
      <c r="JX50" s="452"/>
      <c r="JY50" s="448" t="str">
        <f>IF(JX50="","",VLOOKUP(JX50,Language!$D$5:$E$63,2,0))</f>
        <v/>
      </c>
      <c r="JZ50" s="468"/>
      <c r="KA50" s="469"/>
      <c r="KB50" s="470"/>
      <c r="KC50" s="470"/>
      <c r="KD50" s="471">
        <f t="shared" si="588"/>
        <v>0</v>
      </c>
      <c r="KE50" s="471">
        <f t="shared" si="541"/>
        <v>0</v>
      </c>
      <c r="KF50" s="471"/>
      <c r="KG50" s="467" t="str">
        <f t="shared" si="589"/>
        <v/>
      </c>
      <c r="KI50" s="462"/>
      <c r="KJ50" s="448" t="str">
        <f>IF(KI50="","",VLOOKUP(KI50,Language!$D$5:$E$63,2,0))</f>
        <v/>
      </c>
      <c r="KK50" s="452"/>
      <c r="KL50" s="448" t="str">
        <f>IF(KK50="","",VLOOKUP(KK50,Language!$D$5:$E$63,2,0))</f>
        <v/>
      </c>
      <c r="KM50" s="468"/>
      <c r="KN50" s="469"/>
      <c r="KO50" s="470"/>
      <c r="KP50" s="470"/>
      <c r="KQ50" s="471">
        <f t="shared" si="590"/>
        <v>0</v>
      </c>
      <c r="KR50" s="471">
        <f t="shared" si="542"/>
        <v>0</v>
      </c>
      <c r="KS50" s="471"/>
      <c r="KT50" s="467" t="str">
        <f t="shared" si="591"/>
        <v/>
      </c>
      <c r="KV50" s="462"/>
      <c r="KW50" s="448" t="str">
        <f>IF(KV50="","",VLOOKUP(KV50,Language!$D$5:$E$63,2,0))</f>
        <v/>
      </c>
      <c r="KX50" s="452"/>
      <c r="KY50" s="448" t="str">
        <f>IF(KX50="","",VLOOKUP(KX50,Language!$D$5:$E$63,2,0))</f>
        <v/>
      </c>
      <c r="KZ50" s="468"/>
      <c r="LA50" s="469"/>
      <c r="LB50" s="470"/>
      <c r="LC50" s="470"/>
      <c r="LD50" s="471">
        <f t="shared" si="592"/>
        <v>0</v>
      </c>
      <c r="LE50" s="471">
        <f t="shared" si="543"/>
        <v>0</v>
      </c>
      <c r="LF50" s="471"/>
      <c r="LG50" s="467" t="str">
        <f t="shared" si="593"/>
        <v/>
      </c>
      <c r="LI50" s="462"/>
      <c r="LJ50" s="448" t="str">
        <f>IF(LI50="","",VLOOKUP(LI50,Language!$D$5:$E$63,2,0))</f>
        <v/>
      </c>
      <c r="LK50" s="452"/>
      <c r="LL50" s="448" t="str">
        <f>IF(LK50="","",VLOOKUP(LK50,Language!$D$5:$E$63,2,0))</f>
        <v/>
      </c>
      <c r="LM50" s="468"/>
      <c r="LN50" s="469"/>
      <c r="LO50" s="470"/>
      <c r="LP50" s="470"/>
      <c r="LQ50" s="471">
        <f t="shared" si="594"/>
        <v>0</v>
      </c>
      <c r="LR50" s="471">
        <f t="shared" si="544"/>
        <v>0</v>
      </c>
      <c r="LS50" s="471"/>
      <c r="LT50" s="467" t="str">
        <f t="shared" si="595"/>
        <v/>
      </c>
      <c r="LV50" s="462"/>
      <c r="LW50" s="448" t="str">
        <f>IF(LV50="","",VLOOKUP(LV50,Language!$D$5:$E$63,2,0))</f>
        <v/>
      </c>
      <c r="LX50" s="452"/>
      <c r="LY50" s="448" t="str">
        <f>IF(LX50="","",VLOOKUP(LX50,Language!$D$5:$E$63,2,0))</f>
        <v/>
      </c>
      <c r="LZ50" s="468"/>
      <c r="MA50" s="469"/>
      <c r="MB50" s="470"/>
      <c r="MC50" s="470"/>
      <c r="MD50" s="471">
        <f t="shared" si="596"/>
        <v>0</v>
      </c>
      <c r="ME50" s="471">
        <f t="shared" si="545"/>
        <v>0</v>
      </c>
      <c r="MF50" s="471"/>
      <c r="MG50" s="467" t="str">
        <f t="shared" si="597"/>
        <v/>
      </c>
    </row>
    <row r="51" spans="1:345" s="709" customFormat="1" x14ac:dyDescent="0.25">
      <c r="A51" s="428"/>
      <c r="B51" s="447" t="str">
        <f ca="1">IF(C51="","",INDEX(Groups!$C$7:$C$35,MATCH(C51,Groups!$D$7:$D$35,0)))</f>
        <v/>
      </c>
      <c r="C51" s="448" t="str">
        <f ca="1">INDIRECT("'"&amp;References!$A$1&amp;"'!"&amp;"$K$54")</f>
        <v/>
      </c>
      <c r="D51" s="449" t="str">
        <f ca="1">IF(E51="","",INDEX(Groups!$C$7:$C$35,MATCH(E51,Groups!$D$7:$D$35,0)))</f>
        <v/>
      </c>
      <c r="E51" s="448" t="str">
        <f ca="1">INDIRECT("'"&amp;References!$A$1&amp;"'!"&amp;"$L$54")</f>
        <v/>
      </c>
      <c r="F51" s="450" t="str">
        <f ca="1">IF(AND(INDIRECT("'"&amp;References!$A$1&amp;"'!"&amp;"$K$55")&lt;&gt;"",INDIRECT("'"&amp;References!$A$1&amp;"'!"&amp;"$L$55")&lt;&gt;""),INDIRECT("'"&amp;References!$A$1&amp;"'!"&amp;"$K$55")+IF(AND(INDIRECT("'"&amp;References!$A$1&amp;"'!"&amp;"$K$57")&lt;&gt;"",INDIRECT("'"&amp;References!$A$1&amp;"'!"&amp;"$L$57")&lt;&gt;"",INDIRECT("'"&amp;References!$A$1&amp;"'!"&amp;"$K$55")=INDIRECT("'"&amp;References!$A$1&amp;"'!"&amp;"$L$55")),INDIRECT("'"&amp;References!$A$1&amp;"'!"&amp;"$K$57"),0),"")</f>
        <v/>
      </c>
      <c r="G51" s="451" t="str">
        <f ca="1">IF(AND(INDIRECT("'"&amp;References!$A$1&amp;"'!"&amp;"$K$55")&lt;&gt;"",INDIRECT("'"&amp;References!$A$1&amp;"'!"&amp;"$L$55")&lt;&gt;""),INDIRECT("'"&amp;References!$A$1&amp;"'!"&amp;"$L$55")+IF(AND(INDIRECT("'"&amp;References!$A$1&amp;"'!"&amp;"$K$57")&lt;&gt;"",INDIRECT("'"&amp;References!$A$1&amp;"'!"&amp;"$L$57")&lt;&gt;"",INDIRECT("'"&amp;References!$A$1&amp;"'!"&amp;"$K$55")=INDIRECT("'"&amp;References!$A$1&amp;"'!"&amp;"$L$55")),INDIRECT("'"&amp;References!$A$1&amp;"'!"&amp;"$L$57"),0),"")</f>
        <v/>
      </c>
      <c r="I51" s="462"/>
      <c r="J51" s="448" t="str">
        <f>IF(I51="","",VLOOKUP(I51,Language!$D$5:$E$63,2,0))</f>
        <v/>
      </c>
      <c r="K51" s="452"/>
      <c r="L51" s="448" t="str">
        <f>IF(K51="","",VLOOKUP(K51,Language!$D$5:$E$63,2,0))</f>
        <v/>
      </c>
      <c r="M51" s="468"/>
      <c r="N51" s="469"/>
      <c r="O51" s="470"/>
      <c r="P51" s="470"/>
      <c r="Q51" s="471">
        <f t="shared" si="546"/>
        <v>0</v>
      </c>
      <c r="R51" s="471">
        <f t="shared" si="520"/>
        <v>0</v>
      </c>
      <c r="S51" s="471"/>
      <c r="T51" s="467" t="str">
        <f t="shared" si="547"/>
        <v/>
      </c>
      <c r="V51" s="462"/>
      <c r="W51" s="448" t="str">
        <f>IF(V51="","",VLOOKUP(V51,Language!$D$5:$E$63,2,0))</f>
        <v/>
      </c>
      <c r="X51" s="452"/>
      <c r="Y51" s="448" t="str">
        <f>IF(X51="","",VLOOKUP(X51,Language!$D$5:$E$63,2,0))</f>
        <v/>
      </c>
      <c r="Z51" s="468"/>
      <c r="AA51" s="469"/>
      <c r="AB51" s="470"/>
      <c r="AC51" s="470"/>
      <c r="AD51" s="471">
        <f t="shared" si="548"/>
        <v>0</v>
      </c>
      <c r="AE51" s="471">
        <f t="shared" si="521"/>
        <v>0</v>
      </c>
      <c r="AF51" s="471"/>
      <c r="AG51" s="467" t="str">
        <f t="shared" si="549"/>
        <v/>
      </c>
      <c r="AI51" s="462"/>
      <c r="AJ51" s="448" t="str">
        <f>IF(AI51="","",VLOOKUP(AI51,Language!$D$5:$E$63,2,0))</f>
        <v/>
      </c>
      <c r="AK51" s="452"/>
      <c r="AL51" s="448" t="str">
        <f>IF(AK51="","",VLOOKUP(AK51,Language!$D$5:$E$63,2,0))</f>
        <v/>
      </c>
      <c r="AM51" s="468"/>
      <c r="AN51" s="469"/>
      <c r="AO51" s="470"/>
      <c r="AP51" s="470"/>
      <c r="AQ51" s="471">
        <f t="shared" si="550"/>
        <v>0</v>
      </c>
      <c r="AR51" s="471">
        <f t="shared" si="522"/>
        <v>0</v>
      </c>
      <c r="AS51" s="471"/>
      <c r="AT51" s="467" t="str">
        <f t="shared" si="551"/>
        <v/>
      </c>
      <c r="AV51" s="462"/>
      <c r="AW51" s="448" t="str">
        <f>IF(AV51="","",VLOOKUP(AV51,Language!$D$5:$E$63,2,0))</f>
        <v/>
      </c>
      <c r="AX51" s="452"/>
      <c r="AY51" s="448" t="str">
        <f>IF(AX51="","",VLOOKUP(AX51,Language!$D$5:$E$63,2,0))</f>
        <v/>
      </c>
      <c r="AZ51" s="468"/>
      <c r="BA51" s="469"/>
      <c r="BB51" s="470"/>
      <c r="BC51" s="470"/>
      <c r="BD51" s="471">
        <f t="shared" si="552"/>
        <v>0</v>
      </c>
      <c r="BE51" s="471">
        <f t="shared" si="523"/>
        <v>0</v>
      </c>
      <c r="BF51" s="471"/>
      <c r="BG51" s="467" t="str">
        <f t="shared" si="553"/>
        <v/>
      </c>
      <c r="BI51" s="462"/>
      <c r="BJ51" s="448" t="str">
        <f>IF(BI51="","",VLOOKUP(BI51,Language!$D$5:$E$63,2,0))</f>
        <v/>
      </c>
      <c r="BK51" s="452"/>
      <c r="BL51" s="448" t="str">
        <f>IF(BK51="","",VLOOKUP(BK51,Language!$D$5:$E$63,2,0))</f>
        <v/>
      </c>
      <c r="BM51" s="468"/>
      <c r="BN51" s="469"/>
      <c r="BO51" s="470"/>
      <c r="BP51" s="470"/>
      <c r="BQ51" s="471">
        <f t="shared" si="554"/>
        <v>0</v>
      </c>
      <c r="BR51" s="471">
        <f t="shared" si="524"/>
        <v>0</v>
      </c>
      <c r="BS51" s="471"/>
      <c r="BT51" s="467" t="str">
        <f t="shared" si="555"/>
        <v/>
      </c>
      <c r="BV51" s="462"/>
      <c r="BW51" s="448" t="str">
        <f>IF(BV51="","",VLOOKUP(BV51,Language!$D$5:$E$63,2,0))</f>
        <v/>
      </c>
      <c r="BX51" s="452"/>
      <c r="BY51" s="448" t="str">
        <f>IF(BX51="","",VLOOKUP(BX51,Language!$D$5:$E$63,2,0))</f>
        <v/>
      </c>
      <c r="BZ51" s="468"/>
      <c r="CA51" s="469"/>
      <c r="CB51" s="470"/>
      <c r="CC51" s="470"/>
      <c r="CD51" s="471">
        <f t="shared" si="556"/>
        <v>0</v>
      </c>
      <c r="CE51" s="471">
        <f t="shared" si="525"/>
        <v>0</v>
      </c>
      <c r="CF51" s="471"/>
      <c r="CG51" s="467" t="str">
        <f t="shared" si="557"/>
        <v/>
      </c>
      <c r="CI51" s="462"/>
      <c r="CJ51" s="448" t="str">
        <f>IF(CI51="","",VLOOKUP(CI51,Language!$D$5:$E$63,2,0))</f>
        <v/>
      </c>
      <c r="CK51" s="452"/>
      <c r="CL51" s="448" t="str">
        <f>IF(CK51="","",VLOOKUP(CK51,Language!$D$5:$E$63,2,0))</f>
        <v/>
      </c>
      <c r="CM51" s="468"/>
      <c r="CN51" s="469"/>
      <c r="CO51" s="470"/>
      <c r="CP51" s="470"/>
      <c r="CQ51" s="471">
        <f t="shared" si="558"/>
        <v>0</v>
      </c>
      <c r="CR51" s="471">
        <f t="shared" si="526"/>
        <v>0</v>
      </c>
      <c r="CS51" s="471"/>
      <c r="CT51" s="467" t="str">
        <f t="shared" si="559"/>
        <v/>
      </c>
      <c r="CV51" s="462"/>
      <c r="CW51" s="448" t="str">
        <f>IF(CV51="","",VLOOKUP(CV51,Language!$D$5:$E$63,2,0))</f>
        <v/>
      </c>
      <c r="CX51" s="452"/>
      <c r="CY51" s="448" t="str">
        <f>IF(CX51="","",VLOOKUP(CX51,Language!$D$5:$E$63,2,0))</f>
        <v/>
      </c>
      <c r="CZ51" s="468"/>
      <c r="DA51" s="469"/>
      <c r="DB51" s="470"/>
      <c r="DC51" s="470"/>
      <c r="DD51" s="471">
        <f t="shared" si="560"/>
        <v>0</v>
      </c>
      <c r="DE51" s="471">
        <f t="shared" si="527"/>
        <v>0</v>
      </c>
      <c r="DF51" s="471"/>
      <c r="DG51" s="467" t="str">
        <f t="shared" si="561"/>
        <v/>
      </c>
      <c r="DI51" s="462"/>
      <c r="DJ51" s="448" t="str">
        <f>IF(DI51="","",VLOOKUP(DI51,Language!$D$5:$E$63,2,0))</f>
        <v/>
      </c>
      <c r="DK51" s="452"/>
      <c r="DL51" s="448" t="str">
        <f>IF(DK51="","",VLOOKUP(DK51,Language!$D$5:$E$63,2,0))</f>
        <v/>
      </c>
      <c r="DM51" s="468"/>
      <c r="DN51" s="469"/>
      <c r="DO51" s="470"/>
      <c r="DP51" s="470"/>
      <c r="DQ51" s="471">
        <f t="shared" si="562"/>
        <v>0</v>
      </c>
      <c r="DR51" s="471">
        <f t="shared" si="528"/>
        <v>0</v>
      </c>
      <c r="DS51" s="471"/>
      <c r="DT51" s="467" t="str">
        <f t="shared" si="563"/>
        <v/>
      </c>
      <c r="DV51" s="462"/>
      <c r="DW51" s="448" t="str">
        <f>IF(DV51="","",VLOOKUP(DV51,Language!$D$5:$E$63,2,0))</f>
        <v/>
      </c>
      <c r="DX51" s="452"/>
      <c r="DY51" s="448" t="str">
        <f>IF(DX51="","",VLOOKUP(DX51,Language!$D$5:$E$63,2,0))</f>
        <v/>
      </c>
      <c r="DZ51" s="468"/>
      <c r="EA51" s="469"/>
      <c r="EB51" s="470"/>
      <c r="EC51" s="470"/>
      <c r="ED51" s="471">
        <f t="shared" si="564"/>
        <v>0</v>
      </c>
      <c r="EE51" s="471">
        <f t="shared" si="529"/>
        <v>0</v>
      </c>
      <c r="EF51" s="471"/>
      <c r="EG51" s="467" t="str">
        <f t="shared" si="565"/>
        <v/>
      </c>
      <c r="EI51" s="462"/>
      <c r="EJ51" s="448" t="str">
        <f>IF(EI51="","",VLOOKUP(EI51,Language!$D$5:$E$63,2,0))</f>
        <v/>
      </c>
      <c r="EK51" s="452"/>
      <c r="EL51" s="448" t="str">
        <f>IF(EK51="","",VLOOKUP(EK51,Language!$D$5:$E$63,2,0))</f>
        <v/>
      </c>
      <c r="EM51" s="468"/>
      <c r="EN51" s="469"/>
      <c r="EO51" s="470"/>
      <c r="EP51" s="470"/>
      <c r="EQ51" s="471">
        <f t="shared" si="566"/>
        <v>0</v>
      </c>
      <c r="ER51" s="471">
        <f t="shared" si="530"/>
        <v>0</v>
      </c>
      <c r="ES51" s="471"/>
      <c r="ET51" s="467" t="str">
        <f t="shared" si="567"/>
        <v/>
      </c>
      <c r="EV51" s="462"/>
      <c r="EW51" s="448" t="str">
        <f>IF(EV51="","",VLOOKUP(EV51,Language!$D$5:$E$63,2,0))</f>
        <v/>
      </c>
      <c r="EX51" s="452"/>
      <c r="EY51" s="448" t="str">
        <f>IF(EX51="","",VLOOKUP(EX51,Language!$D$5:$E$63,2,0))</f>
        <v/>
      </c>
      <c r="EZ51" s="468"/>
      <c r="FA51" s="469"/>
      <c r="FB51" s="470"/>
      <c r="FC51" s="470"/>
      <c r="FD51" s="471">
        <f t="shared" si="568"/>
        <v>0</v>
      </c>
      <c r="FE51" s="471">
        <f t="shared" si="531"/>
        <v>0</v>
      </c>
      <c r="FF51" s="471"/>
      <c r="FG51" s="467" t="str">
        <f t="shared" si="569"/>
        <v/>
      </c>
      <c r="FI51" s="462"/>
      <c r="FJ51" s="448" t="str">
        <f>IF(FI51="","",VLOOKUP(FI51,Language!$D$5:$E$63,2,0))</f>
        <v/>
      </c>
      <c r="FK51" s="452"/>
      <c r="FL51" s="448" t="str">
        <f>IF(FK51="","",VLOOKUP(FK51,Language!$D$5:$E$63,2,0))</f>
        <v/>
      </c>
      <c r="FM51" s="468"/>
      <c r="FN51" s="469"/>
      <c r="FO51" s="470"/>
      <c r="FP51" s="470"/>
      <c r="FQ51" s="471">
        <f t="shared" si="570"/>
        <v>0</v>
      </c>
      <c r="FR51" s="471">
        <f t="shared" si="532"/>
        <v>0</v>
      </c>
      <c r="FS51" s="471"/>
      <c r="FT51" s="467" t="str">
        <f t="shared" si="571"/>
        <v/>
      </c>
      <c r="FV51" s="462"/>
      <c r="FW51" s="448" t="str">
        <f>IF(FV51="","",VLOOKUP(FV51,Language!$D$5:$E$63,2,0))</f>
        <v/>
      </c>
      <c r="FX51" s="452"/>
      <c r="FY51" s="448" t="str">
        <f>IF(FX51="","",VLOOKUP(FX51,Language!$D$5:$E$63,2,0))</f>
        <v/>
      </c>
      <c r="FZ51" s="468"/>
      <c r="GA51" s="469"/>
      <c r="GB51" s="470"/>
      <c r="GC51" s="470"/>
      <c r="GD51" s="471">
        <f t="shared" si="572"/>
        <v>0</v>
      </c>
      <c r="GE51" s="471">
        <f t="shared" si="533"/>
        <v>0</v>
      </c>
      <c r="GF51" s="471"/>
      <c r="GG51" s="467" t="str">
        <f t="shared" si="573"/>
        <v/>
      </c>
      <c r="GI51" s="462"/>
      <c r="GJ51" s="448" t="str">
        <f>IF(GI51="","",VLOOKUP(GI51,Language!$D$5:$E$63,2,0))</f>
        <v/>
      </c>
      <c r="GK51" s="452"/>
      <c r="GL51" s="448" t="str">
        <f>IF(GK51="","",VLOOKUP(GK51,Language!$D$5:$E$63,2,0))</f>
        <v/>
      </c>
      <c r="GM51" s="468"/>
      <c r="GN51" s="469"/>
      <c r="GO51" s="470"/>
      <c r="GP51" s="470"/>
      <c r="GQ51" s="471">
        <f t="shared" si="574"/>
        <v>0</v>
      </c>
      <c r="GR51" s="471">
        <f t="shared" si="534"/>
        <v>0</v>
      </c>
      <c r="GS51" s="471"/>
      <c r="GT51" s="467" t="str">
        <f t="shared" si="575"/>
        <v/>
      </c>
      <c r="GV51" s="462"/>
      <c r="GW51" s="448" t="str">
        <f>IF(GV51="","",VLOOKUP(GV51,Language!$D$5:$E$63,2,0))</f>
        <v/>
      </c>
      <c r="GX51" s="452"/>
      <c r="GY51" s="448" t="str">
        <f>IF(GX51="","",VLOOKUP(GX51,Language!$D$5:$E$63,2,0))</f>
        <v/>
      </c>
      <c r="GZ51" s="468"/>
      <c r="HA51" s="469"/>
      <c r="HB51" s="470"/>
      <c r="HC51" s="470"/>
      <c r="HD51" s="471">
        <f t="shared" si="576"/>
        <v>0</v>
      </c>
      <c r="HE51" s="471">
        <f t="shared" si="535"/>
        <v>0</v>
      </c>
      <c r="HF51" s="471"/>
      <c r="HG51" s="467" t="str">
        <f t="shared" si="577"/>
        <v/>
      </c>
      <c r="HI51" s="462"/>
      <c r="HJ51" s="448" t="str">
        <f>IF(HI51="","",VLOOKUP(HI51,Language!$D$5:$E$63,2,0))</f>
        <v/>
      </c>
      <c r="HK51" s="452"/>
      <c r="HL51" s="448" t="str">
        <f>IF(HK51="","",VLOOKUP(HK51,Language!$D$5:$E$63,2,0))</f>
        <v/>
      </c>
      <c r="HM51" s="468"/>
      <c r="HN51" s="469"/>
      <c r="HO51" s="470"/>
      <c r="HP51" s="470"/>
      <c r="HQ51" s="471">
        <f t="shared" si="578"/>
        <v>0</v>
      </c>
      <c r="HR51" s="471">
        <f t="shared" si="536"/>
        <v>0</v>
      </c>
      <c r="HS51" s="471"/>
      <c r="HT51" s="467" t="str">
        <f t="shared" si="579"/>
        <v/>
      </c>
      <c r="HV51" s="462"/>
      <c r="HW51" s="448" t="str">
        <f>IF(HV51="","",VLOOKUP(HV51,Language!$D$5:$E$63,2,0))</f>
        <v/>
      </c>
      <c r="HX51" s="452"/>
      <c r="HY51" s="448" t="str">
        <f>IF(HX51="","",VLOOKUP(HX51,Language!$D$5:$E$63,2,0))</f>
        <v/>
      </c>
      <c r="HZ51" s="468"/>
      <c r="IA51" s="469"/>
      <c r="IB51" s="470"/>
      <c r="IC51" s="470"/>
      <c r="ID51" s="471">
        <f t="shared" si="580"/>
        <v>0</v>
      </c>
      <c r="IE51" s="471">
        <f t="shared" si="537"/>
        <v>0</v>
      </c>
      <c r="IF51" s="471"/>
      <c r="IG51" s="467" t="str">
        <f t="shared" si="581"/>
        <v/>
      </c>
      <c r="II51" s="462"/>
      <c r="IJ51" s="448" t="str">
        <f>IF(II51="","",VLOOKUP(II51,Language!$D$5:$E$63,2,0))</f>
        <v/>
      </c>
      <c r="IK51" s="452"/>
      <c r="IL51" s="448" t="str">
        <f>IF(IK51="","",VLOOKUP(IK51,Language!$D$5:$E$63,2,0))</f>
        <v/>
      </c>
      <c r="IM51" s="468"/>
      <c r="IN51" s="469"/>
      <c r="IO51" s="470"/>
      <c r="IP51" s="470"/>
      <c r="IQ51" s="471">
        <f t="shared" si="582"/>
        <v>0</v>
      </c>
      <c r="IR51" s="471">
        <f t="shared" si="538"/>
        <v>0</v>
      </c>
      <c r="IS51" s="471"/>
      <c r="IT51" s="467" t="str">
        <f t="shared" si="583"/>
        <v/>
      </c>
      <c r="IV51" s="462"/>
      <c r="IW51" s="448" t="str">
        <f>IF(IV51="","",VLOOKUP(IV51,Language!$D$5:$E$63,2,0))</f>
        <v/>
      </c>
      <c r="IX51" s="452"/>
      <c r="IY51" s="448" t="str">
        <f>IF(IX51="","",VLOOKUP(IX51,Language!$D$5:$E$63,2,0))</f>
        <v/>
      </c>
      <c r="IZ51" s="468"/>
      <c r="JA51" s="469"/>
      <c r="JB51" s="470"/>
      <c r="JC51" s="470"/>
      <c r="JD51" s="471">
        <f t="shared" si="584"/>
        <v>0</v>
      </c>
      <c r="JE51" s="471">
        <f t="shared" si="539"/>
        <v>0</v>
      </c>
      <c r="JF51" s="471"/>
      <c r="JG51" s="467" t="str">
        <f t="shared" si="585"/>
        <v/>
      </c>
      <c r="JI51" s="462"/>
      <c r="JJ51" s="448" t="str">
        <f>IF(JI51="","",VLOOKUP(JI51,Language!$D$5:$E$63,2,0))</f>
        <v/>
      </c>
      <c r="JK51" s="452"/>
      <c r="JL51" s="448" t="str">
        <f>IF(JK51="","",VLOOKUP(JK51,Language!$D$5:$E$63,2,0))</f>
        <v/>
      </c>
      <c r="JM51" s="468"/>
      <c r="JN51" s="469"/>
      <c r="JO51" s="470"/>
      <c r="JP51" s="470"/>
      <c r="JQ51" s="471">
        <f t="shared" si="586"/>
        <v>0</v>
      </c>
      <c r="JR51" s="471">
        <f t="shared" si="540"/>
        <v>0</v>
      </c>
      <c r="JS51" s="471"/>
      <c r="JT51" s="467" t="str">
        <f t="shared" si="587"/>
        <v/>
      </c>
      <c r="JV51" s="462"/>
      <c r="JW51" s="448" t="str">
        <f>IF(JV51="","",VLOOKUP(JV51,Language!$D$5:$E$63,2,0))</f>
        <v/>
      </c>
      <c r="JX51" s="452"/>
      <c r="JY51" s="448" t="str">
        <f>IF(JX51="","",VLOOKUP(JX51,Language!$D$5:$E$63,2,0))</f>
        <v/>
      </c>
      <c r="JZ51" s="468"/>
      <c r="KA51" s="469"/>
      <c r="KB51" s="470"/>
      <c r="KC51" s="470"/>
      <c r="KD51" s="471">
        <f t="shared" si="588"/>
        <v>0</v>
      </c>
      <c r="KE51" s="471">
        <f t="shared" si="541"/>
        <v>0</v>
      </c>
      <c r="KF51" s="471"/>
      <c r="KG51" s="467" t="str">
        <f t="shared" si="589"/>
        <v/>
      </c>
      <c r="KI51" s="462"/>
      <c r="KJ51" s="448" t="str">
        <f>IF(KI51="","",VLOOKUP(KI51,Language!$D$5:$E$63,2,0))</f>
        <v/>
      </c>
      <c r="KK51" s="452"/>
      <c r="KL51" s="448" t="str">
        <f>IF(KK51="","",VLOOKUP(KK51,Language!$D$5:$E$63,2,0))</f>
        <v/>
      </c>
      <c r="KM51" s="468"/>
      <c r="KN51" s="469"/>
      <c r="KO51" s="470"/>
      <c r="KP51" s="470"/>
      <c r="KQ51" s="471">
        <f t="shared" si="590"/>
        <v>0</v>
      </c>
      <c r="KR51" s="471">
        <f t="shared" si="542"/>
        <v>0</v>
      </c>
      <c r="KS51" s="471"/>
      <c r="KT51" s="467" t="str">
        <f t="shared" si="591"/>
        <v/>
      </c>
      <c r="KV51" s="462"/>
      <c r="KW51" s="448" t="str">
        <f>IF(KV51="","",VLOOKUP(KV51,Language!$D$5:$E$63,2,0))</f>
        <v/>
      </c>
      <c r="KX51" s="452"/>
      <c r="KY51" s="448" t="str">
        <f>IF(KX51="","",VLOOKUP(KX51,Language!$D$5:$E$63,2,0))</f>
        <v/>
      </c>
      <c r="KZ51" s="468"/>
      <c r="LA51" s="469"/>
      <c r="LB51" s="470"/>
      <c r="LC51" s="470"/>
      <c r="LD51" s="471">
        <f t="shared" si="592"/>
        <v>0</v>
      </c>
      <c r="LE51" s="471">
        <f t="shared" si="543"/>
        <v>0</v>
      </c>
      <c r="LF51" s="471"/>
      <c r="LG51" s="467" t="str">
        <f t="shared" si="593"/>
        <v/>
      </c>
      <c r="LI51" s="462"/>
      <c r="LJ51" s="448" t="str">
        <f>IF(LI51="","",VLOOKUP(LI51,Language!$D$5:$E$63,2,0))</f>
        <v/>
      </c>
      <c r="LK51" s="452"/>
      <c r="LL51" s="448" t="str">
        <f>IF(LK51="","",VLOOKUP(LK51,Language!$D$5:$E$63,2,0))</f>
        <v/>
      </c>
      <c r="LM51" s="468"/>
      <c r="LN51" s="469"/>
      <c r="LO51" s="470"/>
      <c r="LP51" s="470"/>
      <c r="LQ51" s="471">
        <f t="shared" si="594"/>
        <v>0</v>
      </c>
      <c r="LR51" s="471">
        <f t="shared" si="544"/>
        <v>0</v>
      </c>
      <c r="LS51" s="471"/>
      <c r="LT51" s="467" t="str">
        <f t="shared" si="595"/>
        <v/>
      </c>
      <c r="LV51" s="462"/>
      <c r="LW51" s="448" t="str">
        <f>IF(LV51="","",VLOOKUP(LV51,Language!$D$5:$E$63,2,0))</f>
        <v/>
      </c>
      <c r="LX51" s="452"/>
      <c r="LY51" s="448" t="str">
        <f>IF(LX51="","",VLOOKUP(LX51,Language!$D$5:$E$63,2,0))</f>
        <v/>
      </c>
      <c r="LZ51" s="468"/>
      <c r="MA51" s="469"/>
      <c r="MB51" s="470"/>
      <c r="MC51" s="470"/>
      <c r="MD51" s="471">
        <f t="shared" si="596"/>
        <v>0</v>
      </c>
      <c r="ME51" s="471">
        <f t="shared" si="545"/>
        <v>0</v>
      </c>
      <c r="MF51" s="471"/>
      <c r="MG51" s="467" t="str">
        <f t="shared" si="597"/>
        <v/>
      </c>
    </row>
    <row r="52" spans="1:345" s="709" customFormat="1" x14ac:dyDescent="0.25">
      <c r="A52" s="428"/>
      <c r="B52" s="447" t="str">
        <f ca="1">IF(C52="","",INDEX(Groups!$C$7:$C$35,MATCH(C52,Groups!$D$7:$D$35,0)))</f>
        <v/>
      </c>
      <c r="C52" s="448" t="str">
        <f ca="1">INDIRECT("'"&amp;References!$A$1&amp;"'!"&amp;"$N$54")</f>
        <v/>
      </c>
      <c r="D52" s="449" t="str">
        <f ca="1">IF(E52="","",INDEX(Groups!$C$7:$C$35,MATCH(E52,Groups!$D$7:$D$35,0)))</f>
        <v/>
      </c>
      <c r="E52" s="448" t="str">
        <f ca="1">INDIRECT("'"&amp;References!$A$1&amp;"'!"&amp;"$O$54")</f>
        <v/>
      </c>
      <c r="F52" s="450" t="str">
        <f ca="1">IF(AND(INDIRECT("'"&amp;References!$A$1&amp;"'!"&amp;"$N$55")&lt;&gt;"",INDIRECT("'"&amp;References!$A$1&amp;"'!"&amp;"$O$55")&lt;&gt;""),INDIRECT("'"&amp;References!$A$1&amp;"'!"&amp;"$N$55")+IF(AND(INDIRECT("'"&amp;References!$A$1&amp;"'!"&amp;"$N$57")&lt;&gt;"",INDIRECT("'"&amp;References!$A$1&amp;"'!"&amp;"$O$57")&lt;&gt;"",INDIRECT("'"&amp;References!$A$1&amp;"'!"&amp;"$N$55")=INDIRECT("'"&amp;References!$A$1&amp;"'!"&amp;"$O$55")),INDIRECT("'"&amp;References!$A$1&amp;"'!"&amp;"$N$57"),0),"")</f>
        <v/>
      </c>
      <c r="G52" s="451" t="str">
        <f ca="1">IF(AND(INDIRECT("'"&amp;References!$A$1&amp;"'!"&amp;"$N$55")&lt;&gt;"",INDIRECT("'"&amp;References!$A$1&amp;"'!"&amp;"$O$55")&lt;&gt;""),INDIRECT("'"&amp;References!$A$1&amp;"'!"&amp;"$O$55")+IF(AND(INDIRECT("'"&amp;References!$A$1&amp;"'!"&amp;"$N$57")&lt;&gt;"",INDIRECT("'"&amp;References!$A$1&amp;"'!"&amp;"$O$57")&lt;&gt;"",INDIRECT("'"&amp;References!$A$1&amp;"'!"&amp;"$N$55")=INDIRECT("'"&amp;References!$A$1&amp;"'!"&amp;"$O$55")),INDIRECT("'"&amp;References!$A$1&amp;"'!"&amp;"$O$57"),0),"")</f>
        <v/>
      </c>
      <c r="I52" s="462"/>
      <c r="J52" s="448" t="str">
        <f>IF(I52="","",VLOOKUP(I52,Language!$D$5:$E$63,2,0))</f>
        <v/>
      </c>
      <c r="K52" s="452"/>
      <c r="L52" s="448" t="str">
        <f>IF(K52="","",VLOOKUP(K52,Language!$D$5:$E$63,2,0))</f>
        <v/>
      </c>
      <c r="M52" s="468"/>
      <c r="N52" s="469"/>
      <c r="O52" s="470"/>
      <c r="P52" s="470"/>
      <c r="Q52" s="471">
        <f t="shared" si="546"/>
        <v>0</v>
      </c>
      <c r="R52" s="471">
        <f t="shared" si="520"/>
        <v>0</v>
      </c>
      <c r="S52" s="471"/>
      <c r="T52" s="467" t="str">
        <f t="shared" si="547"/>
        <v/>
      </c>
      <c r="V52" s="462"/>
      <c r="W52" s="448" t="str">
        <f>IF(V52="","",VLOOKUP(V52,Language!$D$5:$E$63,2,0))</f>
        <v/>
      </c>
      <c r="X52" s="452"/>
      <c r="Y52" s="448" t="str">
        <f>IF(X52="","",VLOOKUP(X52,Language!$D$5:$E$63,2,0))</f>
        <v/>
      </c>
      <c r="Z52" s="468"/>
      <c r="AA52" s="469"/>
      <c r="AB52" s="470"/>
      <c r="AC52" s="470"/>
      <c r="AD52" s="471">
        <f t="shared" si="548"/>
        <v>0</v>
      </c>
      <c r="AE52" s="471">
        <f t="shared" si="521"/>
        <v>0</v>
      </c>
      <c r="AF52" s="471"/>
      <c r="AG52" s="467" t="str">
        <f t="shared" si="549"/>
        <v/>
      </c>
      <c r="AI52" s="462"/>
      <c r="AJ52" s="448" t="str">
        <f>IF(AI52="","",VLOOKUP(AI52,Language!$D$5:$E$63,2,0))</f>
        <v/>
      </c>
      <c r="AK52" s="452"/>
      <c r="AL52" s="448" t="str">
        <f>IF(AK52="","",VLOOKUP(AK52,Language!$D$5:$E$63,2,0))</f>
        <v/>
      </c>
      <c r="AM52" s="468"/>
      <c r="AN52" s="469"/>
      <c r="AO52" s="470"/>
      <c r="AP52" s="470"/>
      <c r="AQ52" s="471">
        <f t="shared" si="550"/>
        <v>0</v>
      </c>
      <c r="AR52" s="471">
        <f t="shared" si="522"/>
        <v>0</v>
      </c>
      <c r="AS52" s="471"/>
      <c r="AT52" s="467" t="str">
        <f t="shared" si="551"/>
        <v/>
      </c>
      <c r="AV52" s="462"/>
      <c r="AW52" s="448" t="str">
        <f>IF(AV52="","",VLOOKUP(AV52,Language!$D$5:$E$63,2,0))</f>
        <v/>
      </c>
      <c r="AX52" s="452"/>
      <c r="AY52" s="448" t="str">
        <f>IF(AX52="","",VLOOKUP(AX52,Language!$D$5:$E$63,2,0))</f>
        <v/>
      </c>
      <c r="AZ52" s="468"/>
      <c r="BA52" s="469"/>
      <c r="BB52" s="470"/>
      <c r="BC52" s="470"/>
      <c r="BD52" s="471">
        <f t="shared" si="552"/>
        <v>0</v>
      </c>
      <c r="BE52" s="471">
        <f t="shared" si="523"/>
        <v>0</v>
      </c>
      <c r="BF52" s="471"/>
      <c r="BG52" s="467" t="str">
        <f t="shared" si="553"/>
        <v/>
      </c>
      <c r="BI52" s="462"/>
      <c r="BJ52" s="448" t="str">
        <f>IF(BI52="","",VLOOKUP(BI52,Language!$D$5:$E$63,2,0))</f>
        <v/>
      </c>
      <c r="BK52" s="452"/>
      <c r="BL52" s="448" t="str">
        <f>IF(BK52="","",VLOOKUP(BK52,Language!$D$5:$E$63,2,0))</f>
        <v/>
      </c>
      <c r="BM52" s="468"/>
      <c r="BN52" s="469"/>
      <c r="BO52" s="470"/>
      <c r="BP52" s="470"/>
      <c r="BQ52" s="471">
        <f t="shared" si="554"/>
        <v>0</v>
      </c>
      <c r="BR52" s="471">
        <f t="shared" si="524"/>
        <v>0</v>
      </c>
      <c r="BS52" s="471"/>
      <c r="BT52" s="467" t="str">
        <f t="shared" si="555"/>
        <v/>
      </c>
      <c r="BV52" s="462"/>
      <c r="BW52" s="448" t="str">
        <f>IF(BV52="","",VLOOKUP(BV52,Language!$D$5:$E$63,2,0))</f>
        <v/>
      </c>
      <c r="BX52" s="452"/>
      <c r="BY52" s="448" t="str">
        <f>IF(BX52="","",VLOOKUP(BX52,Language!$D$5:$E$63,2,0))</f>
        <v/>
      </c>
      <c r="BZ52" s="468"/>
      <c r="CA52" s="469"/>
      <c r="CB52" s="470"/>
      <c r="CC52" s="470"/>
      <c r="CD52" s="471">
        <f t="shared" si="556"/>
        <v>0</v>
      </c>
      <c r="CE52" s="471">
        <f t="shared" si="525"/>
        <v>0</v>
      </c>
      <c r="CF52" s="471"/>
      <c r="CG52" s="467" t="str">
        <f t="shared" si="557"/>
        <v/>
      </c>
      <c r="CI52" s="462"/>
      <c r="CJ52" s="448" t="str">
        <f>IF(CI52="","",VLOOKUP(CI52,Language!$D$5:$E$63,2,0))</f>
        <v/>
      </c>
      <c r="CK52" s="452"/>
      <c r="CL52" s="448" t="str">
        <f>IF(CK52="","",VLOOKUP(CK52,Language!$D$5:$E$63,2,0))</f>
        <v/>
      </c>
      <c r="CM52" s="468"/>
      <c r="CN52" s="469"/>
      <c r="CO52" s="470"/>
      <c r="CP52" s="470"/>
      <c r="CQ52" s="471">
        <f t="shared" si="558"/>
        <v>0</v>
      </c>
      <c r="CR52" s="471">
        <f t="shared" si="526"/>
        <v>0</v>
      </c>
      <c r="CS52" s="471"/>
      <c r="CT52" s="467" t="str">
        <f t="shared" si="559"/>
        <v/>
      </c>
      <c r="CV52" s="462"/>
      <c r="CW52" s="448" t="str">
        <f>IF(CV52="","",VLOOKUP(CV52,Language!$D$5:$E$63,2,0))</f>
        <v/>
      </c>
      <c r="CX52" s="452"/>
      <c r="CY52" s="448" t="str">
        <f>IF(CX52="","",VLOOKUP(CX52,Language!$D$5:$E$63,2,0))</f>
        <v/>
      </c>
      <c r="CZ52" s="468"/>
      <c r="DA52" s="469"/>
      <c r="DB52" s="470"/>
      <c r="DC52" s="470"/>
      <c r="DD52" s="471">
        <f t="shared" si="560"/>
        <v>0</v>
      </c>
      <c r="DE52" s="471">
        <f t="shared" si="527"/>
        <v>0</v>
      </c>
      <c r="DF52" s="471"/>
      <c r="DG52" s="467" t="str">
        <f t="shared" si="561"/>
        <v/>
      </c>
      <c r="DI52" s="462"/>
      <c r="DJ52" s="448" t="str">
        <f>IF(DI52="","",VLOOKUP(DI52,Language!$D$5:$E$63,2,0))</f>
        <v/>
      </c>
      <c r="DK52" s="452"/>
      <c r="DL52" s="448" t="str">
        <f>IF(DK52="","",VLOOKUP(DK52,Language!$D$5:$E$63,2,0))</f>
        <v/>
      </c>
      <c r="DM52" s="468"/>
      <c r="DN52" s="469"/>
      <c r="DO52" s="470"/>
      <c r="DP52" s="470"/>
      <c r="DQ52" s="471">
        <f t="shared" si="562"/>
        <v>0</v>
      </c>
      <c r="DR52" s="471">
        <f t="shared" si="528"/>
        <v>0</v>
      </c>
      <c r="DS52" s="471"/>
      <c r="DT52" s="467" t="str">
        <f t="shared" si="563"/>
        <v/>
      </c>
      <c r="DV52" s="462"/>
      <c r="DW52" s="448" t="str">
        <f>IF(DV52="","",VLOOKUP(DV52,Language!$D$5:$E$63,2,0))</f>
        <v/>
      </c>
      <c r="DX52" s="452"/>
      <c r="DY52" s="448" t="str">
        <f>IF(DX52="","",VLOOKUP(DX52,Language!$D$5:$E$63,2,0))</f>
        <v/>
      </c>
      <c r="DZ52" s="468"/>
      <c r="EA52" s="469"/>
      <c r="EB52" s="470"/>
      <c r="EC52" s="470"/>
      <c r="ED52" s="471">
        <f t="shared" si="564"/>
        <v>0</v>
      </c>
      <c r="EE52" s="471">
        <f t="shared" si="529"/>
        <v>0</v>
      </c>
      <c r="EF52" s="471"/>
      <c r="EG52" s="467" t="str">
        <f t="shared" si="565"/>
        <v/>
      </c>
      <c r="EI52" s="462"/>
      <c r="EJ52" s="448" t="str">
        <f>IF(EI52="","",VLOOKUP(EI52,Language!$D$5:$E$63,2,0))</f>
        <v/>
      </c>
      <c r="EK52" s="452"/>
      <c r="EL52" s="448" t="str">
        <f>IF(EK52="","",VLOOKUP(EK52,Language!$D$5:$E$63,2,0))</f>
        <v/>
      </c>
      <c r="EM52" s="468"/>
      <c r="EN52" s="469"/>
      <c r="EO52" s="470"/>
      <c r="EP52" s="470"/>
      <c r="EQ52" s="471">
        <f t="shared" si="566"/>
        <v>0</v>
      </c>
      <c r="ER52" s="471">
        <f t="shared" si="530"/>
        <v>0</v>
      </c>
      <c r="ES52" s="471"/>
      <c r="ET52" s="467" t="str">
        <f t="shared" si="567"/>
        <v/>
      </c>
      <c r="EV52" s="462"/>
      <c r="EW52" s="448" t="str">
        <f>IF(EV52="","",VLOOKUP(EV52,Language!$D$5:$E$63,2,0))</f>
        <v/>
      </c>
      <c r="EX52" s="452"/>
      <c r="EY52" s="448" t="str">
        <f>IF(EX52="","",VLOOKUP(EX52,Language!$D$5:$E$63,2,0))</f>
        <v/>
      </c>
      <c r="EZ52" s="468"/>
      <c r="FA52" s="469"/>
      <c r="FB52" s="470"/>
      <c r="FC52" s="470"/>
      <c r="FD52" s="471">
        <f t="shared" si="568"/>
        <v>0</v>
      </c>
      <c r="FE52" s="471">
        <f t="shared" si="531"/>
        <v>0</v>
      </c>
      <c r="FF52" s="471"/>
      <c r="FG52" s="467" t="str">
        <f t="shared" si="569"/>
        <v/>
      </c>
      <c r="FI52" s="462"/>
      <c r="FJ52" s="448" t="str">
        <f>IF(FI52="","",VLOOKUP(FI52,Language!$D$5:$E$63,2,0))</f>
        <v/>
      </c>
      <c r="FK52" s="452"/>
      <c r="FL52" s="448" t="str">
        <f>IF(FK52="","",VLOOKUP(FK52,Language!$D$5:$E$63,2,0))</f>
        <v/>
      </c>
      <c r="FM52" s="468"/>
      <c r="FN52" s="469"/>
      <c r="FO52" s="470"/>
      <c r="FP52" s="470"/>
      <c r="FQ52" s="471">
        <f t="shared" si="570"/>
        <v>0</v>
      </c>
      <c r="FR52" s="471">
        <f t="shared" si="532"/>
        <v>0</v>
      </c>
      <c r="FS52" s="471"/>
      <c r="FT52" s="467" t="str">
        <f t="shared" si="571"/>
        <v/>
      </c>
      <c r="FV52" s="462"/>
      <c r="FW52" s="448" t="str">
        <f>IF(FV52="","",VLOOKUP(FV52,Language!$D$5:$E$63,2,0))</f>
        <v/>
      </c>
      <c r="FX52" s="452"/>
      <c r="FY52" s="448" t="str">
        <f>IF(FX52="","",VLOOKUP(FX52,Language!$D$5:$E$63,2,0))</f>
        <v/>
      </c>
      <c r="FZ52" s="468"/>
      <c r="GA52" s="469"/>
      <c r="GB52" s="470"/>
      <c r="GC52" s="470"/>
      <c r="GD52" s="471">
        <f t="shared" si="572"/>
        <v>0</v>
      </c>
      <c r="GE52" s="471">
        <f t="shared" si="533"/>
        <v>0</v>
      </c>
      <c r="GF52" s="471"/>
      <c r="GG52" s="467" t="str">
        <f t="shared" si="573"/>
        <v/>
      </c>
      <c r="GI52" s="462"/>
      <c r="GJ52" s="448" t="str">
        <f>IF(GI52="","",VLOOKUP(GI52,Language!$D$5:$E$63,2,0))</f>
        <v/>
      </c>
      <c r="GK52" s="452"/>
      <c r="GL52" s="448" t="str">
        <f>IF(GK52="","",VLOOKUP(GK52,Language!$D$5:$E$63,2,0))</f>
        <v/>
      </c>
      <c r="GM52" s="468"/>
      <c r="GN52" s="469"/>
      <c r="GO52" s="470"/>
      <c r="GP52" s="470"/>
      <c r="GQ52" s="471">
        <f t="shared" si="574"/>
        <v>0</v>
      </c>
      <c r="GR52" s="471">
        <f t="shared" si="534"/>
        <v>0</v>
      </c>
      <c r="GS52" s="471"/>
      <c r="GT52" s="467" t="str">
        <f t="shared" si="575"/>
        <v/>
      </c>
      <c r="GV52" s="462"/>
      <c r="GW52" s="448" t="str">
        <f>IF(GV52="","",VLOOKUP(GV52,Language!$D$5:$E$63,2,0))</f>
        <v/>
      </c>
      <c r="GX52" s="452"/>
      <c r="GY52" s="448" t="str">
        <f>IF(GX52="","",VLOOKUP(GX52,Language!$D$5:$E$63,2,0))</f>
        <v/>
      </c>
      <c r="GZ52" s="468"/>
      <c r="HA52" s="469"/>
      <c r="HB52" s="470"/>
      <c r="HC52" s="470"/>
      <c r="HD52" s="471">
        <f t="shared" si="576"/>
        <v>0</v>
      </c>
      <c r="HE52" s="471">
        <f t="shared" si="535"/>
        <v>0</v>
      </c>
      <c r="HF52" s="471"/>
      <c r="HG52" s="467" t="str">
        <f t="shared" si="577"/>
        <v/>
      </c>
      <c r="HI52" s="462"/>
      <c r="HJ52" s="448" t="str">
        <f>IF(HI52="","",VLOOKUP(HI52,Language!$D$5:$E$63,2,0))</f>
        <v/>
      </c>
      <c r="HK52" s="452"/>
      <c r="HL52" s="448" t="str">
        <f>IF(HK52="","",VLOOKUP(HK52,Language!$D$5:$E$63,2,0))</f>
        <v/>
      </c>
      <c r="HM52" s="468"/>
      <c r="HN52" s="469"/>
      <c r="HO52" s="470"/>
      <c r="HP52" s="470"/>
      <c r="HQ52" s="471">
        <f t="shared" si="578"/>
        <v>0</v>
      </c>
      <c r="HR52" s="471">
        <f t="shared" si="536"/>
        <v>0</v>
      </c>
      <c r="HS52" s="471"/>
      <c r="HT52" s="467" t="str">
        <f t="shared" si="579"/>
        <v/>
      </c>
      <c r="HV52" s="462"/>
      <c r="HW52" s="448" t="str">
        <f>IF(HV52="","",VLOOKUP(HV52,Language!$D$5:$E$63,2,0))</f>
        <v/>
      </c>
      <c r="HX52" s="452"/>
      <c r="HY52" s="448" t="str">
        <f>IF(HX52="","",VLOOKUP(HX52,Language!$D$5:$E$63,2,0))</f>
        <v/>
      </c>
      <c r="HZ52" s="468"/>
      <c r="IA52" s="469"/>
      <c r="IB52" s="470"/>
      <c r="IC52" s="470"/>
      <c r="ID52" s="471">
        <f t="shared" si="580"/>
        <v>0</v>
      </c>
      <c r="IE52" s="471">
        <f t="shared" si="537"/>
        <v>0</v>
      </c>
      <c r="IF52" s="471"/>
      <c r="IG52" s="467" t="str">
        <f t="shared" si="581"/>
        <v/>
      </c>
      <c r="II52" s="462"/>
      <c r="IJ52" s="448" t="str">
        <f>IF(II52="","",VLOOKUP(II52,Language!$D$5:$E$63,2,0))</f>
        <v/>
      </c>
      <c r="IK52" s="452"/>
      <c r="IL52" s="448" t="str">
        <f>IF(IK52="","",VLOOKUP(IK52,Language!$D$5:$E$63,2,0))</f>
        <v/>
      </c>
      <c r="IM52" s="468"/>
      <c r="IN52" s="469"/>
      <c r="IO52" s="470"/>
      <c r="IP52" s="470"/>
      <c r="IQ52" s="471">
        <f t="shared" si="582"/>
        <v>0</v>
      </c>
      <c r="IR52" s="471">
        <f t="shared" si="538"/>
        <v>0</v>
      </c>
      <c r="IS52" s="471"/>
      <c r="IT52" s="467" t="str">
        <f t="shared" si="583"/>
        <v/>
      </c>
      <c r="IV52" s="462"/>
      <c r="IW52" s="448" t="str">
        <f>IF(IV52="","",VLOOKUP(IV52,Language!$D$5:$E$63,2,0))</f>
        <v/>
      </c>
      <c r="IX52" s="452"/>
      <c r="IY52" s="448" t="str">
        <f>IF(IX52="","",VLOOKUP(IX52,Language!$D$5:$E$63,2,0))</f>
        <v/>
      </c>
      <c r="IZ52" s="468"/>
      <c r="JA52" s="469"/>
      <c r="JB52" s="470"/>
      <c r="JC52" s="470"/>
      <c r="JD52" s="471">
        <f t="shared" si="584"/>
        <v>0</v>
      </c>
      <c r="JE52" s="471">
        <f t="shared" si="539"/>
        <v>0</v>
      </c>
      <c r="JF52" s="471"/>
      <c r="JG52" s="467" t="str">
        <f t="shared" si="585"/>
        <v/>
      </c>
      <c r="JI52" s="462"/>
      <c r="JJ52" s="448" t="str">
        <f>IF(JI52="","",VLOOKUP(JI52,Language!$D$5:$E$63,2,0))</f>
        <v/>
      </c>
      <c r="JK52" s="452"/>
      <c r="JL52" s="448" t="str">
        <f>IF(JK52="","",VLOOKUP(JK52,Language!$D$5:$E$63,2,0))</f>
        <v/>
      </c>
      <c r="JM52" s="468"/>
      <c r="JN52" s="469"/>
      <c r="JO52" s="470"/>
      <c r="JP52" s="470"/>
      <c r="JQ52" s="471">
        <f t="shared" si="586"/>
        <v>0</v>
      </c>
      <c r="JR52" s="471">
        <f t="shared" si="540"/>
        <v>0</v>
      </c>
      <c r="JS52" s="471"/>
      <c r="JT52" s="467" t="str">
        <f t="shared" si="587"/>
        <v/>
      </c>
      <c r="JV52" s="462"/>
      <c r="JW52" s="448" t="str">
        <f>IF(JV52="","",VLOOKUP(JV52,Language!$D$5:$E$63,2,0))</f>
        <v/>
      </c>
      <c r="JX52" s="452"/>
      <c r="JY52" s="448" t="str">
        <f>IF(JX52="","",VLOOKUP(JX52,Language!$D$5:$E$63,2,0))</f>
        <v/>
      </c>
      <c r="JZ52" s="468"/>
      <c r="KA52" s="469"/>
      <c r="KB52" s="470"/>
      <c r="KC52" s="470"/>
      <c r="KD52" s="471">
        <f t="shared" si="588"/>
        <v>0</v>
      </c>
      <c r="KE52" s="471">
        <f t="shared" si="541"/>
        <v>0</v>
      </c>
      <c r="KF52" s="471"/>
      <c r="KG52" s="467" t="str">
        <f t="shared" si="589"/>
        <v/>
      </c>
      <c r="KI52" s="462"/>
      <c r="KJ52" s="448" t="str">
        <f>IF(KI52="","",VLOOKUP(KI52,Language!$D$5:$E$63,2,0))</f>
        <v/>
      </c>
      <c r="KK52" s="452"/>
      <c r="KL52" s="448" t="str">
        <f>IF(KK52="","",VLOOKUP(KK52,Language!$D$5:$E$63,2,0))</f>
        <v/>
      </c>
      <c r="KM52" s="468"/>
      <c r="KN52" s="469"/>
      <c r="KO52" s="470"/>
      <c r="KP52" s="470"/>
      <c r="KQ52" s="471">
        <f t="shared" si="590"/>
        <v>0</v>
      </c>
      <c r="KR52" s="471">
        <f t="shared" si="542"/>
        <v>0</v>
      </c>
      <c r="KS52" s="471"/>
      <c r="KT52" s="467" t="str">
        <f t="shared" si="591"/>
        <v/>
      </c>
      <c r="KV52" s="462"/>
      <c r="KW52" s="448" t="str">
        <f>IF(KV52="","",VLOOKUP(KV52,Language!$D$5:$E$63,2,0))</f>
        <v/>
      </c>
      <c r="KX52" s="452"/>
      <c r="KY52" s="448" t="str">
        <f>IF(KX52="","",VLOOKUP(KX52,Language!$D$5:$E$63,2,0))</f>
        <v/>
      </c>
      <c r="KZ52" s="468"/>
      <c r="LA52" s="469"/>
      <c r="LB52" s="470"/>
      <c r="LC52" s="470"/>
      <c r="LD52" s="471">
        <f t="shared" si="592"/>
        <v>0</v>
      </c>
      <c r="LE52" s="471">
        <f t="shared" si="543"/>
        <v>0</v>
      </c>
      <c r="LF52" s="471"/>
      <c r="LG52" s="467" t="str">
        <f t="shared" si="593"/>
        <v/>
      </c>
      <c r="LI52" s="462"/>
      <c r="LJ52" s="448" t="str">
        <f>IF(LI52="","",VLOOKUP(LI52,Language!$D$5:$E$63,2,0))</f>
        <v/>
      </c>
      <c r="LK52" s="452"/>
      <c r="LL52" s="448" t="str">
        <f>IF(LK52="","",VLOOKUP(LK52,Language!$D$5:$E$63,2,0))</f>
        <v/>
      </c>
      <c r="LM52" s="468"/>
      <c r="LN52" s="469"/>
      <c r="LO52" s="470"/>
      <c r="LP52" s="470"/>
      <c r="LQ52" s="471">
        <f t="shared" si="594"/>
        <v>0</v>
      </c>
      <c r="LR52" s="471">
        <f t="shared" si="544"/>
        <v>0</v>
      </c>
      <c r="LS52" s="471"/>
      <c r="LT52" s="467" t="str">
        <f t="shared" si="595"/>
        <v/>
      </c>
      <c r="LV52" s="462"/>
      <c r="LW52" s="448" t="str">
        <f>IF(LV52="","",VLOOKUP(LV52,Language!$D$5:$E$63,2,0))</f>
        <v/>
      </c>
      <c r="LX52" s="452"/>
      <c r="LY52" s="448" t="str">
        <f>IF(LX52="","",VLOOKUP(LX52,Language!$D$5:$E$63,2,0))</f>
        <v/>
      </c>
      <c r="LZ52" s="468"/>
      <c r="MA52" s="469"/>
      <c r="MB52" s="470"/>
      <c r="MC52" s="470"/>
      <c r="MD52" s="471">
        <f t="shared" si="596"/>
        <v>0</v>
      </c>
      <c r="ME52" s="471">
        <f t="shared" si="545"/>
        <v>0</v>
      </c>
      <c r="MF52" s="471"/>
      <c r="MG52" s="467" t="str">
        <f t="shared" si="597"/>
        <v/>
      </c>
    </row>
    <row r="53" spans="1:345" s="709" customFormat="1" x14ac:dyDescent="0.25">
      <c r="A53" s="428"/>
      <c r="B53" s="447" t="str">
        <f ca="1">IF(C53="","",INDEX(Groups!$C$7:$C$35,MATCH(C53,Groups!$D$7:$D$35,0)))</f>
        <v/>
      </c>
      <c r="C53" s="448" t="str">
        <f ca="1">INDIRECT("'"&amp;References!$A$1&amp;"'!"&amp;"$Q$54")</f>
        <v/>
      </c>
      <c r="D53" s="449" t="str">
        <f ca="1">IF(E53="","",INDEX(Groups!$C$7:$C$35,MATCH(E53,Groups!$D$7:$D$35,0)))</f>
        <v/>
      </c>
      <c r="E53" s="448" t="str">
        <f ca="1">INDIRECT("'"&amp;References!$A$1&amp;"'!"&amp;"$R$54")</f>
        <v/>
      </c>
      <c r="F53" s="450" t="str">
        <f ca="1">IF(AND(INDIRECT("'"&amp;References!$A$1&amp;"'!"&amp;"$Q$55")&lt;&gt;"",INDIRECT("'"&amp;References!$A$1&amp;"'!"&amp;"$R$55")&lt;&gt;""),INDIRECT("'"&amp;References!$A$1&amp;"'!"&amp;"$Q$55")+IF(AND(INDIRECT("'"&amp;References!$A$1&amp;"'!"&amp;"$Q$57")&lt;&gt;"",INDIRECT("'"&amp;References!$A$1&amp;"'!"&amp;"$R$57")&lt;&gt;"",INDIRECT("'"&amp;References!$A$1&amp;"'!"&amp;"$Q$55")=INDIRECT("'"&amp;References!$A$1&amp;"'!"&amp;"$R$55")),INDIRECT("'"&amp;References!$A$1&amp;"'!"&amp;"$Q$57"),0),"")</f>
        <v/>
      </c>
      <c r="G53" s="451" t="str">
        <f ca="1">IF(AND(INDIRECT("'"&amp;References!$A$1&amp;"'!"&amp;"$Q$55")&lt;&gt;"",INDIRECT("'"&amp;References!$A$1&amp;"'!"&amp;"$R$55")&lt;&gt;""),INDIRECT("'"&amp;References!$A$1&amp;"'!"&amp;"$R$55")+IF(AND(INDIRECT("'"&amp;References!$A$1&amp;"'!"&amp;"$Q$57")&lt;&gt;"",INDIRECT("'"&amp;References!$A$1&amp;"'!"&amp;"$R$57")&lt;&gt;"",INDIRECT("'"&amp;References!$A$1&amp;"'!"&amp;"$Q$55")=INDIRECT("'"&amp;References!$A$1&amp;"'!"&amp;"$R$55")),INDIRECT("'"&amp;References!$A$1&amp;"'!"&amp;"$R$57"),0),"")</f>
        <v/>
      </c>
      <c r="I53" s="462"/>
      <c r="J53" s="448" t="str">
        <f>IF(I53="","",VLOOKUP(I53,Language!$D$5:$E$63,2,0))</f>
        <v/>
      </c>
      <c r="K53" s="452"/>
      <c r="L53" s="448" t="str">
        <f>IF(K53="","",VLOOKUP(K53,Language!$D$5:$E$63,2,0))</f>
        <v/>
      </c>
      <c r="M53" s="468"/>
      <c r="N53" s="469"/>
      <c r="O53" s="470"/>
      <c r="P53" s="470"/>
      <c r="Q53" s="471">
        <f t="shared" si="546"/>
        <v>0</v>
      </c>
      <c r="R53" s="471">
        <f t="shared" si="520"/>
        <v>0</v>
      </c>
      <c r="S53" s="471"/>
      <c r="T53" s="467" t="str">
        <f t="shared" si="547"/>
        <v/>
      </c>
      <c r="V53" s="462"/>
      <c r="W53" s="448" t="str">
        <f>IF(V53="","",VLOOKUP(V53,Language!$D$5:$E$63,2,0))</f>
        <v/>
      </c>
      <c r="X53" s="452"/>
      <c r="Y53" s="448" t="str">
        <f>IF(X53="","",VLOOKUP(X53,Language!$D$5:$E$63,2,0))</f>
        <v/>
      </c>
      <c r="Z53" s="468"/>
      <c r="AA53" s="469"/>
      <c r="AB53" s="470"/>
      <c r="AC53" s="470"/>
      <c r="AD53" s="471">
        <f t="shared" si="548"/>
        <v>0</v>
      </c>
      <c r="AE53" s="471">
        <f t="shared" si="521"/>
        <v>0</v>
      </c>
      <c r="AF53" s="471"/>
      <c r="AG53" s="467" t="str">
        <f t="shared" si="549"/>
        <v/>
      </c>
      <c r="AI53" s="462"/>
      <c r="AJ53" s="448" t="str">
        <f>IF(AI53="","",VLOOKUP(AI53,Language!$D$5:$E$63,2,0))</f>
        <v/>
      </c>
      <c r="AK53" s="452"/>
      <c r="AL53" s="448" t="str">
        <f>IF(AK53="","",VLOOKUP(AK53,Language!$D$5:$E$63,2,0))</f>
        <v/>
      </c>
      <c r="AM53" s="468"/>
      <c r="AN53" s="469"/>
      <c r="AO53" s="470"/>
      <c r="AP53" s="470"/>
      <c r="AQ53" s="471">
        <f t="shared" si="550"/>
        <v>0</v>
      </c>
      <c r="AR53" s="471">
        <f t="shared" si="522"/>
        <v>0</v>
      </c>
      <c r="AS53" s="471"/>
      <c r="AT53" s="467" t="str">
        <f t="shared" si="551"/>
        <v/>
      </c>
      <c r="AV53" s="462"/>
      <c r="AW53" s="448" t="str">
        <f>IF(AV53="","",VLOOKUP(AV53,Language!$D$5:$E$63,2,0))</f>
        <v/>
      </c>
      <c r="AX53" s="452"/>
      <c r="AY53" s="448" t="str">
        <f>IF(AX53="","",VLOOKUP(AX53,Language!$D$5:$E$63,2,0))</f>
        <v/>
      </c>
      <c r="AZ53" s="468"/>
      <c r="BA53" s="469"/>
      <c r="BB53" s="470"/>
      <c r="BC53" s="470"/>
      <c r="BD53" s="471">
        <f t="shared" si="552"/>
        <v>0</v>
      </c>
      <c r="BE53" s="471">
        <f t="shared" si="523"/>
        <v>0</v>
      </c>
      <c r="BF53" s="471"/>
      <c r="BG53" s="467" t="str">
        <f t="shared" si="553"/>
        <v/>
      </c>
      <c r="BI53" s="462"/>
      <c r="BJ53" s="448" t="str">
        <f>IF(BI53="","",VLOOKUP(BI53,Language!$D$5:$E$63,2,0))</f>
        <v/>
      </c>
      <c r="BK53" s="452"/>
      <c r="BL53" s="448" t="str">
        <f>IF(BK53="","",VLOOKUP(BK53,Language!$D$5:$E$63,2,0))</f>
        <v/>
      </c>
      <c r="BM53" s="468"/>
      <c r="BN53" s="469"/>
      <c r="BO53" s="470"/>
      <c r="BP53" s="470"/>
      <c r="BQ53" s="471">
        <f t="shared" si="554"/>
        <v>0</v>
      </c>
      <c r="BR53" s="471">
        <f t="shared" si="524"/>
        <v>0</v>
      </c>
      <c r="BS53" s="471"/>
      <c r="BT53" s="467" t="str">
        <f t="shared" si="555"/>
        <v/>
      </c>
      <c r="BV53" s="462"/>
      <c r="BW53" s="448" t="str">
        <f>IF(BV53="","",VLOOKUP(BV53,Language!$D$5:$E$63,2,0))</f>
        <v/>
      </c>
      <c r="BX53" s="452"/>
      <c r="BY53" s="448" t="str">
        <f>IF(BX53="","",VLOOKUP(BX53,Language!$D$5:$E$63,2,0))</f>
        <v/>
      </c>
      <c r="BZ53" s="468"/>
      <c r="CA53" s="469"/>
      <c r="CB53" s="470"/>
      <c r="CC53" s="470"/>
      <c r="CD53" s="471">
        <f t="shared" si="556"/>
        <v>0</v>
      </c>
      <c r="CE53" s="471">
        <f t="shared" si="525"/>
        <v>0</v>
      </c>
      <c r="CF53" s="471"/>
      <c r="CG53" s="467" t="str">
        <f t="shared" si="557"/>
        <v/>
      </c>
      <c r="CI53" s="462"/>
      <c r="CJ53" s="448" t="str">
        <f>IF(CI53="","",VLOOKUP(CI53,Language!$D$5:$E$63,2,0))</f>
        <v/>
      </c>
      <c r="CK53" s="452"/>
      <c r="CL53" s="448" t="str">
        <f>IF(CK53="","",VLOOKUP(CK53,Language!$D$5:$E$63,2,0))</f>
        <v/>
      </c>
      <c r="CM53" s="468"/>
      <c r="CN53" s="469"/>
      <c r="CO53" s="470"/>
      <c r="CP53" s="470"/>
      <c r="CQ53" s="471">
        <f t="shared" si="558"/>
        <v>0</v>
      </c>
      <c r="CR53" s="471">
        <f t="shared" si="526"/>
        <v>0</v>
      </c>
      <c r="CS53" s="471"/>
      <c r="CT53" s="467" t="str">
        <f t="shared" si="559"/>
        <v/>
      </c>
      <c r="CV53" s="462"/>
      <c r="CW53" s="448" t="str">
        <f>IF(CV53="","",VLOOKUP(CV53,Language!$D$5:$E$63,2,0))</f>
        <v/>
      </c>
      <c r="CX53" s="452"/>
      <c r="CY53" s="448" t="str">
        <f>IF(CX53="","",VLOOKUP(CX53,Language!$D$5:$E$63,2,0))</f>
        <v/>
      </c>
      <c r="CZ53" s="468"/>
      <c r="DA53" s="469"/>
      <c r="DB53" s="470"/>
      <c r="DC53" s="470"/>
      <c r="DD53" s="471">
        <f t="shared" si="560"/>
        <v>0</v>
      </c>
      <c r="DE53" s="471">
        <f t="shared" si="527"/>
        <v>0</v>
      </c>
      <c r="DF53" s="471"/>
      <c r="DG53" s="467" t="str">
        <f t="shared" si="561"/>
        <v/>
      </c>
      <c r="DI53" s="462"/>
      <c r="DJ53" s="448" t="str">
        <f>IF(DI53="","",VLOOKUP(DI53,Language!$D$5:$E$63,2,0))</f>
        <v/>
      </c>
      <c r="DK53" s="452"/>
      <c r="DL53" s="448" t="str">
        <f>IF(DK53="","",VLOOKUP(DK53,Language!$D$5:$E$63,2,0))</f>
        <v/>
      </c>
      <c r="DM53" s="468"/>
      <c r="DN53" s="469"/>
      <c r="DO53" s="470"/>
      <c r="DP53" s="470"/>
      <c r="DQ53" s="471">
        <f t="shared" si="562"/>
        <v>0</v>
      </c>
      <c r="DR53" s="471">
        <f t="shared" si="528"/>
        <v>0</v>
      </c>
      <c r="DS53" s="471"/>
      <c r="DT53" s="467" t="str">
        <f t="shared" si="563"/>
        <v/>
      </c>
      <c r="DV53" s="462"/>
      <c r="DW53" s="448" t="str">
        <f>IF(DV53="","",VLOOKUP(DV53,Language!$D$5:$E$63,2,0))</f>
        <v/>
      </c>
      <c r="DX53" s="452"/>
      <c r="DY53" s="448" t="str">
        <f>IF(DX53="","",VLOOKUP(DX53,Language!$D$5:$E$63,2,0))</f>
        <v/>
      </c>
      <c r="DZ53" s="468"/>
      <c r="EA53" s="469"/>
      <c r="EB53" s="470"/>
      <c r="EC53" s="470"/>
      <c r="ED53" s="471">
        <f t="shared" si="564"/>
        <v>0</v>
      </c>
      <c r="EE53" s="471">
        <f t="shared" si="529"/>
        <v>0</v>
      </c>
      <c r="EF53" s="471"/>
      <c r="EG53" s="467" t="str">
        <f t="shared" si="565"/>
        <v/>
      </c>
      <c r="EI53" s="462"/>
      <c r="EJ53" s="448" t="str">
        <f>IF(EI53="","",VLOOKUP(EI53,Language!$D$5:$E$63,2,0))</f>
        <v/>
      </c>
      <c r="EK53" s="452"/>
      <c r="EL53" s="448" t="str">
        <f>IF(EK53="","",VLOOKUP(EK53,Language!$D$5:$E$63,2,0))</f>
        <v/>
      </c>
      <c r="EM53" s="468"/>
      <c r="EN53" s="469"/>
      <c r="EO53" s="470"/>
      <c r="EP53" s="470"/>
      <c r="EQ53" s="471">
        <f t="shared" si="566"/>
        <v>0</v>
      </c>
      <c r="ER53" s="471">
        <f t="shared" si="530"/>
        <v>0</v>
      </c>
      <c r="ES53" s="471"/>
      <c r="ET53" s="467" t="str">
        <f t="shared" si="567"/>
        <v/>
      </c>
      <c r="EV53" s="462"/>
      <c r="EW53" s="448" t="str">
        <f>IF(EV53="","",VLOOKUP(EV53,Language!$D$5:$E$63,2,0))</f>
        <v/>
      </c>
      <c r="EX53" s="452"/>
      <c r="EY53" s="448" t="str">
        <f>IF(EX53="","",VLOOKUP(EX53,Language!$D$5:$E$63,2,0))</f>
        <v/>
      </c>
      <c r="EZ53" s="468"/>
      <c r="FA53" s="469"/>
      <c r="FB53" s="470"/>
      <c r="FC53" s="470"/>
      <c r="FD53" s="471">
        <f t="shared" si="568"/>
        <v>0</v>
      </c>
      <c r="FE53" s="471">
        <f t="shared" si="531"/>
        <v>0</v>
      </c>
      <c r="FF53" s="471"/>
      <c r="FG53" s="467" t="str">
        <f t="shared" si="569"/>
        <v/>
      </c>
      <c r="FI53" s="462"/>
      <c r="FJ53" s="448" t="str">
        <f>IF(FI53="","",VLOOKUP(FI53,Language!$D$5:$E$63,2,0))</f>
        <v/>
      </c>
      <c r="FK53" s="452"/>
      <c r="FL53" s="448" t="str">
        <f>IF(FK53="","",VLOOKUP(FK53,Language!$D$5:$E$63,2,0))</f>
        <v/>
      </c>
      <c r="FM53" s="468"/>
      <c r="FN53" s="469"/>
      <c r="FO53" s="470"/>
      <c r="FP53" s="470"/>
      <c r="FQ53" s="471">
        <f t="shared" si="570"/>
        <v>0</v>
      </c>
      <c r="FR53" s="471">
        <f t="shared" si="532"/>
        <v>0</v>
      </c>
      <c r="FS53" s="471"/>
      <c r="FT53" s="467" t="str">
        <f t="shared" si="571"/>
        <v/>
      </c>
      <c r="FV53" s="462"/>
      <c r="FW53" s="448" t="str">
        <f>IF(FV53="","",VLOOKUP(FV53,Language!$D$5:$E$63,2,0))</f>
        <v/>
      </c>
      <c r="FX53" s="452"/>
      <c r="FY53" s="448" t="str">
        <f>IF(FX53="","",VLOOKUP(FX53,Language!$D$5:$E$63,2,0))</f>
        <v/>
      </c>
      <c r="FZ53" s="468"/>
      <c r="GA53" s="469"/>
      <c r="GB53" s="470"/>
      <c r="GC53" s="470"/>
      <c r="GD53" s="471">
        <f t="shared" si="572"/>
        <v>0</v>
      </c>
      <c r="GE53" s="471">
        <f t="shared" si="533"/>
        <v>0</v>
      </c>
      <c r="GF53" s="471"/>
      <c r="GG53" s="467" t="str">
        <f t="shared" si="573"/>
        <v/>
      </c>
      <c r="GI53" s="462"/>
      <c r="GJ53" s="448" t="str">
        <f>IF(GI53="","",VLOOKUP(GI53,Language!$D$5:$E$63,2,0))</f>
        <v/>
      </c>
      <c r="GK53" s="452"/>
      <c r="GL53" s="448" t="str">
        <f>IF(GK53="","",VLOOKUP(GK53,Language!$D$5:$E$63,2,0))</f>
        <v/>
      </c>
      <c r="GM53" s="468"/>
      <c r="GN53" s="469"/>
      <c r="GO53" s="470"/>
      <c r="GP53" s="470"/>
      <c r="GQ53" s="471">
        <f t="shared" si="574"/>
        <v>0</v>
      </c>
      <c r="GR53" s="471">
        <f t="shared" si="534"/>
        <v>0</v>
      </c>
      <c r="GS53" s="471"/>
      <c r="GT53" s="467" t="str">
        <f t="shared" si="575"/>
        <v/>
      </c>
      <c r="GV53" s="462"/>
      <c r="GW53" s="448" t="str">
        <f>IF(GV53="","",VLOOKUP(GV53,Language!$D$5:$E$63,2,0))</f>
        <v/>
      </c>
      <c r="GX53" s="452"/>
      <c r="GY53" s="448" t="str">
        <f>IF(GX53="","",VLOOKUP(GX53,Language!$D$5:$E$63,2,0))</f>
        <v/>
      </c>
      <c r="GZ53" s="468"/>
      <c r="HA53" s="469"/>
      <c r="HB53" s="470"/>
      <c r="HC53" s="470"/>
      <c r="HD53" s="471">
        <f t="shared" si="576"/>
        <v>0</v>
      </c>
      <c r="HE53" s="471">
        <f t="shared" si="535"/>
        <v>0</v>
      </c>
      <c r="HF53" s="471"/>
      <c r="HG53" s="467" t="str">
        <f t="shared" si="577"/>
        <v/>
      </c>
      <c r="HI53" s="462"/>
      <c r="HJ53" s="448" t="str">
        <f>IF(HI53="","",VLOOKUP(HI53,Language!$D$5:$E$63,2,0))</f>
        <v/>
      </c>
      <c r="HK53" s="452"/>
      <c r="HL53" s="448" t="str">
        <f>IF(HK53="","",VLOOKUP(HK53,Language!$D$5:$E$63,2,0))</f>
        <v/>
      </c>
      <c r="HM53" s="468"/>
      <c r="HN53" s="469"/>
      <c r="HO53" s="470"/>
      <c r="HP53" s="470"/>
      <c r="HQ53" s="471">
        <f t="shared" si="578"/>
        <v>0</v>
      </c>
      <c r="HR53" s="471">
        <f t="shared" si="536"/>
        <v>0</v>
      </c>
      <c r="HS53" s="471"/>
      <c r="HT53" s="467" t="str">
        <f t="shared" si="579"/>
        <v/>
      </c>
      <c r="HV53" s="462"/>
      <c r="HW53" s="448" t="str">
        <f>IF(HV53="","",VLOOKUP(HV53,Language!$D$5:$E$63,2,0))</f>
        <v/>
      </c>
      <c r="HX53" s="452"/>
      <c r="HY53" s="448" t="str">
        <f>IF(HX53="","",VLOOKUP(HX53,Language!$D$5:$E$63,2,0))</f>
        <v/>
      </c>
      <c r="HZ53" s="468"/>
      <c r="IA53" s="469"/>
      <c r="IB53" s="470"/>
      <c r="IC53" s="470"/>
      <c r="ID53" s="471">
        <f t="shared" si="580"/>
        <v>0</v>
      </c>
      <c r="IE53" s="471">
        <f t="shared" si="537"/>
        <v>0</v>
      </c>
      <c r="IF53" s="471"/>
      <c r="IG53" s="467" t="str">
        <f t="shared" si="581"/>
        <v/>
      </c>
      <c r="II53" s="462"/>
      <c r="IJ53" s="448" t="str">
        <f>IF(II53="","",VLOOKUP(II53,Language!$D$5:$E$63,2,0))</f>
        <v/>
      </c>
      <c r="IK53" s="452"/>
      <c r="IL53" s="448" t="str">
        <f>IF(IK53="","",VLOOKUP(IK53,Language!$D$5:$E$63,2,0))</f>
        <v/>
      </c>
      <c r="IM53" s="468"/>
      <c r="IN53" s="469"/>
      <c r="IO53" s="470"/>
      <c r="IP53" s="470"/>
      <c r="IQ53" s="471">
        <f t="shared" si="582"/>
        <v>0</v>
      </c>
      <c r="IR53" s="471">
        <f t="shared" si="538"/>
        <v>0</v>
      </c>
      <c r="IS53" s="471"/>
      <c r="IT53" s="467" t="str">
        <f t="shared" si="583"/>
        <v/>
      </c>
      <c r="IV53" s="462"/>
      <c r="IW53" s="448" t="str">
        <f>IF(IV53="","",VLOOKUP(IV53,Language!$D$5:$E$63,2,0))</f>
        <v/>
      </c>
      <c r="IX53" s="452"/>
      <c r="IY53" s="448" t="str">
        <f>IF(IX53="","",VLOOKUP(IX53,Language!$D$5:$E$63,2,0))</f>
        <v/>
      </c>
      <c r="IZ53" s="468"/>
      <c r="JA53" s="469"/>
      <c r="JB53" s="470"/>
      <c r="JC53" s="470"/>
      <c r="JD53" s="471">
        <f t="shared" si="584"/>
        <v>0</v>
      </c>
      <c r="JE53" s="471">
        <f t="shared" si="539"/>
        <v>0</v>
      </c>
      <c r="JF53" s="471"/>
      <c r="JG53" s="467" t="str">
        <f t="shared" si="585"/>
        <v/>
      </c>
      <c r="JI53" s="462"/>
      <c r="JJ53" s="448" t="str">
        <f>IF(JI53="","",VLOOKUP(JI53,Language!$D$5:$E$63,2,0))</f>
        <v/>
      </c>
      <c r="JK53" s="452"/>
      <c r="JL53" s="448" t="str">
        <f>IF(JK53="","",VLOOKUP(JK53,Language!$D$5:$E$63,2,0))</f>
        <v/>
      </c>
      <c r="JM53" s="468"/>
      <c r="JN53" s="469"/>
      <c r="JO53" s="470"/>
      <c r="JP53" s="470"/>
      <c r="JQ53" s="471">
        <f t="shared" si="586"/>
        <v>0</v>
      </c>
      <c r="JR53" s="471">
        <f t="shared" si="540"/>
        <v>0</v>
      </c>
      <c r="JS53" s="471"/>
      <c r="JT53" s="467" t="str">
        <f t="shared" si="587"/>
        <v/>
      </c>
      <c r="JV53" s="462"/>
      <c r="JW53" s="448" t="str">
        <f>IF(JV53="","",VLOOKUP(JV53,Language!$D$5:$E$63,2,0))</f>
        <v/>
      </c>
      <c r="JX53" s="452"/>
      <c r="JY53" s="448" t="str">
        <f>IF(JX53="","",VLOOKUP(JX53,Language!$D$5:$E$63,2,0))</f>
        <v/>
      </c>
      <c r="JZ53" s="468"/>
      <c r="KA53" s="469"/>
      <c r="KB53" s="470"/>
      <c r="KC53" s="470"/>
      <c r="KD53" s="471">
        <f t="shared" si="588"/>
        <v>0</v>
      </c>
      <c r="KE53" s="471">
        <f t="shared" si="541"/>
        <v>0</v>
      </c>
      <c r="KF53" s="471"/>
      <c r="KG53" s="467" t="str">
        <f t="shared" si="589"/>
        <v/>
      </c>
      <c r="KI53" s="462"/>
      <c r="KJ53" s="448" t="str">
        <f>IF(KI53="","",VLOOKUP(KI53,Language!$D$5:$E$63,2,0))</f>
        <v/>
      </c>
      <c r="KK53" s="452"/>
      <c r="KL53" s="448" t="str">
        <f>IF(KK53="","",VLOOKUP(KK53,Language!$D$5:$E$63,2,0))</f>
        <v/>
      </c>
      <c r="KM53" s="468"/>
      <c r="KN53" s="469"/>
      <c r="KO53" s="470"/>
      <c r="KP53" s="470"/>
      <c r="KQ53" s="471">
        <f t="shared" si="590"/>
        <v>0</v>
      </c>
      <c r="KR53" s="471">
        <f t="shared" si="542"/>
        <v>0</v>
      </c>
      <c r="KS53" s="471"/>
      <c r="KT53" s="467" t="str">
        <f t="shared" si="591"/>
        <v/>
      </c>
      <c r="KV53" s="462"/>
      <c r="KW53" s="448" t="str">
        <f>IF(KV53="","",VLOOKUP(KV53,Language!$D$5:$E$63,2,0))</f>
        <v/>
      </c>
      <c r="KX53" s="452"/>
      <c r="KY53" s="448" t="str">
        <f>IF(KX53="","",VLOOKUP(KX53,Language!$D$5:$E$63,2,0))</f>
        <v/>
      </c>
      <c r="KZ53" s="468"/>
      <c r="LA53" s="469"/>
      <c r="LB53" s="470"/>
      <c r="LC53" s="470"/>
      <c r="LD53" s="471">
        <f t="shared" si="592"/>
        <v>0</v>
      </c>
      <c r="LE53" s="471">
        <f t="shared" si="543"/>
        <v>0</v>
      </c>
      <c r="LF53" s="471"/>
      <c r="LG53" s="467" t="str">
        <f t="shared" si="593"/>
        <v/>
      </c>
      <c r="LI53" s="462"/>
      <c r="LJ53" s="448" t="str">
        <f>IF(LI53="","",VLOOKUP(LI53,Language!$D$5:$E$63,2,0))</f>
        <v/>
      </c>
      <c r="LK53" s="452"/>
      <c r="LL53" s="448" t="str">
        <f>IF(LK53="","",VLOOKUP(LK53,Language!$D$5:$E$63,2,0))</f>
        <v/>
      </c>
      <c r="LM53" s="468"/>
      <c r="LN53" s="469"/>
      <c r="LO53" s="470"/>
      <c r="LP53" s="470"/>
      <c r="LQ53" s="471">
        <f t="shared" si="594"/>
        <v>0</v>
      </c>
      <c r="LR53" s="471">
        <f t="shared" si="544"/>
        <v>0</v>
      </c>
      <c r="LS53" s="471"/>
      <c r="LT53" s="467" t="str">
        <f t="shared" si="595"/>
        <v/>
      </c>
      <c r="LV53" s="462"/>
      <c r="LW53" s="448" t="str">
        <f>IF(LV53="","",VLOOKUP(LV53,Language!$D$5:$E$63,2,0))</f>
        <v/>
      </c>
      <c r="LX53" s="452"/>
      <c r="LY53" s="448" t="str">
        <f>IF(LX53="","",VLOOKUP(LX53,Language!$D$5:$E$63,2,0))</f>
        <v/>
      </c>
      <c r="LZ53" s="468"/>
      <c r="MA53" s="469"/>
      <c r="MB53" s="470"/>
      <c r="MC53" s="470"/>
      <c r="MD53" s="471">
        <f t="shared" si="596"/>
        <v>0</v>
      </c>
      <c r="ME53" s="471">
        <f t="shared" si="545"/>
        <v>0</v>
      </c>
      <c r="MF53" s="471"/>
      <c r="MG53" s="467" t="str">
        <f t="shared" si="597"/>
        <v/>
      </c>
    </row>
    <row r="54" spans="1:345" s="709" customFormat="1" x14ac:dyDescent="0.25">
      <c r="A54" s="428"/>
      <c r="B54" s="447" t="str">
        <f ca="1">IF(C54="","",INDEX(Groups!$C$7:$C$35,MATCH(C54,Groups!$D$7:$D$35,0)))</f>
        <v/>
      </c>
      <c r="C54" s="448" t="str">
        <f ca="1">INDIRECT("'"&amp;References!$A$1&amp;"'!"&amp;"$T$54")</f>
        <v/>
      </c>
      <c r="D54" s="449" t="str">
        <f ca="1">IF(E54="","",INDEX(Groups!$C$7:$C$35,MATCH(E54,Groups!$D$7:$D$35,0)))</f>
        <v/>
      </c>
      <c r="E54" s="448" t="str">
        <f ca="1">INDIRECT("'"&amp;References!$A$1&amp;"'!"&amp;"$U$54")</f>
        <v/>
      </c>
      <c r="F54" s="450" t="str">
        <f ca="1">IF(AND(INDIRECT("'"&amp;References!$A$1&amp;"'!"&amp;"$T$55")&lt;&gt;"",INDIRECT("'"&amp;References!$A$1&amp;"'!"&amp;"$U$55")&lt;&gt;""),INDIRECT("'"&amp;References!$A$1&amp;"'!"&amp;"$T$55")+IF(AND(INDIRECT("'"&amp;References!$A$1&amp;"'!"&amp;"$T$57")&lt;&gt;"",INDIRECT("'"&amp;References!$A$1&amp;"'!"&amp;"$U$57")&lt;&gt;"",INDIRECT("'"&amp;References!$A$1&amp;"'!"&amp;"$T$55")=INDIRECT("'"&amp;References!$A$1&amp;"'!"&amp;"$U$55")),INDIRECT("'"&amp;References!$A$1&amp;"'!"&amp;"$T$57"),0),"")</f>
        <v/>
      </c>
      <c r="G54" s="451" t="str">
        <f ca="1">IF(AND(INDIRECT("'"&amp;References!$A$1&amp;"'!"&amp;"$T$55")&lt;&gt;"",INDIRECT("'"&amp;References!$A$1&amp;"'!"&amp;"$U$55")&lt;&gt;""),INDIRECT("'"&amp;References!$A$1&amp;"'!"&amp;"$U$55")+IF(AND(INDIRECT("'"&amp;References!$A$1&amp;"'!"&amp;"$T$57")&lt;&gt;"",INDIRECT("'"&amp;References!$A$1&amp;"'!"&amp;"$U$57")&lt;&gt;"",INDIRECT("'"&amp;References!$A$1&amp;"'!"&amp;"$T$55")=INDIRECT("'"&amp;References!$A$1&amp;"'!"&amp;"$U$55")),INDIRECT("'"&amp;References!$A$1&amp;"'!"&amp;"$U$57"),0),"")</f>
        <v/>
      </c>
      <c r="I54" s="462"/>
      <c r="J54" s="448" t="str">
        <f>IF(I54="","",VLOOKUP(I54,Language!$D$5:$E$63,2,0))</f>
        <v/>
      </c>
      <c r="K54" s="452"/>
      <c r="L54" s="448" t="str">
        <f>IF(K54="","",VLOOKUP(K54,Language!$D$5:$E$63,2,0))</f>
        <v/>
      </c>
      <c r="M54" s="468"/>
      <c r="N54" s="469"/>
      <c r="O54" s="470"/>
      <c r="P54" s="470"/>
      <c r="Q54" s="471">
        <f t="shared" si="546"/>
        <v>0</v>
      </c>
      <c r="R54" s="471">
        <f t="shared" si="520"/>
        <v>0</v>
      </c>
      <c r="S54" s="471"/>
      <c r="T54" s="467" t="str">
        <f t="shared" si="547"/>
        <v/>
      </c>
      <c r="V54" s="462"/>
      <c r="W54" s="448" t="str">
        <f>IF(V54="","",VLOOKUP(V54,Language!$D$5:$E$63,2,0))</f>
        <v/>
      </c>
      <c r="X54" s="452"/>
      <c r="Y54" s="448" t="str">
        <f>IF(X54="","",VLOOKUP(X54,Language!$D$5:$E$63,2,0))</f>
        <v/>
      </c>
      <c r="Z54" s="468"/>
      <c r="AA54" s="469"/>
      <c r="AB54" s="470"/>
      <c r="AC54" s="470"/>
      <c r="AD54" s="471">
        <f t="shared" si="548"/>
        <v>0</v>
      </c>
      <c r="AE54" s="471">
        <f t="shared" si="521"/>
        <v>0</v>
      </c>
      <c r="AF54" s="471"/>
      <c r="AG54" s="467" t="str">
        <f t="shared" si="549"/>
        <v/>
      </c>
      <c r="AI54" s="462"/>
      <c r="AJ54" s="448" t="str">
        <f>IF(AI54="","",VLOOKUP(AI54,Language!$D$5:$E$63,2,0))</f>
        <v/>
      </c>
      <c r="AK54" s="452"/>
      <c r="AL54" s="448" t="str">
        <f>IF(AK54="","",VLOOKUP(AK54,Language!$D$5:$E$63,2,0))</f>
        <v/>
      </c>
      <c r="AM54" s="468"/>
      <c r="AN54" s="469"/>
      <c r="AO54" s="470"/>
      <c r="AP54" s="470"/>
      <c r="AQ54" s="471">
        <f t="shared" si="550"/>
        <v>0</v>
      </c>
      <c r="AR54" s="471">
        <f t="shared" si="522"/>
        <v>0</v>
      </c>
      <c r="AS54" s="471"/>
      <c r="AT54" s="467" t="str">
        <f t="shared" si="551"/>
        <v/>
      </c>
      <c r="AV54" s="462"/>
      <c r="AW54" s="448" t="str">
        <f>IF(AV54="","",VLOOKUP(AV54,Language!$D$5:$E$63,2,0))</f>
        <v/>
      </c>
      <c r="AX54" s="452"/>
      <c r="AY54" s="448" t="str">
        <f>IF(AX54="","",VLOOKUP(AX54,Language!$D$5:$E$63,2,0))</f>
        <v/>
      </c>
      <c r="AZ54" s="468"/>
      <c r="BA54" s="469"/>
      <c r="BB54" s="470"/>
      <c r="BC54" s="470"/>
      <c r="BD54" s="471">
        <f t="shared" si="552"/>
        <v>0</v>
      </c>
      <c r="BE54" s="471">
        <f t="shared" si="523"/>
        <v>0</v>
      </c>
      <c r="BF54" s="471"/>
      <c r="BG54" s="467" t="str">
        <f t="shared" si="553"/>
        <v/>
      </c>
      <c r="BI54" s="462"/>
      <c r="BJ54" s="448" t="str">
        <f>IF(BI54="","",VLOOKUP(BI54,Language!$D$5:$E$63,2,0))</f>
        <v/>
      </c>
      <c r="BK54" s="452"/>
      <c r="BL54" s="448" t="str">
        <f>IF(BK54="","",VLOOKUP(BK54,Language!$D$5:$E$63,2,0))</f>
        <v/>
      </c>
      <c r="BM54" s="468"/>
      <c r="BN54" s="469"/>
      <c r="BO54" s="470"/>
      <c r="BP54" s="470"/>
      <c r="BQ54" s="471">
        <f t="shared" si="554"/>
        <v>0</v>
      </c>
      <c r="BR54" s="471">
        <f t="shared" si="524"/>
        <v>0</v>
      </c>
      <c r="BS54" s="471"/>
      <c r="BT54" s="467" t="str">
        <f t="shared" si="555"/>
        <v/>
      </c>
      <c r="BV54" s="462"/>
      <c r="BW54" s="448" t="str">
        <f>IF(BV54="","",VLOOKUP(BV54,Language!$D$5:$E$63,2,0))</f>
        <v/>
      </c>
      <c r="BX54" s="452"/>
      <c r="BY54" s="448" t="str">
        <f>IF(BX54="","",VLOOKUP(BX54,Language!$D$5:$E$63,2,0))</f>
        <v/>
      </c>
      <c r="BZ54" s="468"/>
      <c r="CA54" s="469"/>
      <c r="CB54" s="470"/>
      <c r="CC54" s="470"/>
      <c r="CD54" s="471">
        <f t="shared" si="556"/>
        <v>0</v>
      </c>
      <c r="CE54" s="471">
        <f t="shared" si="525"/>
        <v>0</v>
      </c>
      <c r="CF54" s="471"/>
      <c r="CG54" s="467" t="str">
        <f t="shared" si="557"/>
        <v/>
      </c>
      <c r="CI54" s="462"/>
      <c r="CJ54" s="448" t="str">
        <f>IF(CI54="","",VLOOKUP(CI54,Language!$D$5:$E$63,2,0))</f>
        <v/>
      </c>
      <c r="CK54" s="452"/>
      <c r="CL54" s="448" t="str">
        <f>IF(CK54="","",VLOOKUP(CK54,Language!$D$5:$E$63,2,0))</f>
        <v/>
      </c>
      <c r="CM54" s="468"/>
      <c r="CN54" s="469"/>
      <c r="CO54" s="470"/>
      <c r="CP54" s="470"/>
      <c r="CQ54" s="471">
        <f t="shared" si="558"/>
        <v>0</v>
      </c>
      <c r="CR54" s="471">
        <f t="shared" si="526"/>
        <v>0</v>
      </c>
      <c r="CS54" s="471"/>
      <c r="CT54" s="467" t="str">
        <f t="shared" si="559"/>
        <v/>
      </c>
      <c r="CV54" s="462"/>
      <c r="CW54" s="448" t="str">
        <f>IF(CV54="","",VLOOKUP(CV54,Language!$D$5:$E$63,2,0))</f>
        <v/>
      </c>
      <c r="CX54" s="452"/>
      <c r="CY54" s="448" t="str">
        <f>IF(CX54="","",VLOOKUP(CX54,Language!$D$5:$E$63,2,0))</f>
        <v/>
      </c>
      <c r="CZ54" s="468"/>
      <c r="DA54" s="469"/>
      <c r="DB54" s="470"/>
      <c r="DC54" s="470"/>
      <c r="DD54" s="471">
        <f t="shared" si="560"/>
        <v>0</v>
      </c>
      <c r="DE54" s="471">
        <f t="shared" si="527"/>
        <v>0</v>
      </c>
      <c r="DF54" s="471"/>
      <c r="DG54" s="467" t="str">
        <f t="shared" si="561"/>
        <v/>
      </c>
      <c r="DI54" s="462"/>
      <c r="DJ54" s="448" t="str">
        <f>IF(DI54="","",VLOOKUP(DI54,Language!$D$5:$E$63,2,0))</f>
        <v/>
      </c>
      <c r="DK54" s="452"/>
      <c r="DL54" s="448" t="str">
        <f>IF(DK54="","",VLOOKUP(DK54,Language!$D$5:$E$63,2,0))</f>
        <v/>
      </c>
      <c r="DM54" s="468"/>
      <c r="DN54" s="469"/>
      <c r="DO54" s="470"/>
      <c r="DP54" s="470"/>
      <c r="DQ54" s="471">
        <f t="shared" si="562"/>
        <v>0</v>
      </c>
      <c r="DR54" s="471">
        <f t="shared" si="528"/>
        <v>0</v>
      </c>
      <c r="DS54" s="471"/>
      <c r="DT54" s="467" t="str">
        <f t="shared" si="563"/>
        <v/>
      </c>
      <c r="DV54" s="462"/>
      <c r="DW54" s="448" t="str">
        <f>IF(DV54="","",VLOOKUP(DV54,Language!$D$5:$E$63,2,0))</f>
        <v/>
      </c>
      <c r="DX54" s="452"/>
      <c r="DY54" s="448" t="str">
        <f>IF(DX54="","",VLOOKUP(DX54,Language!$D$5:$E$63,2,0))</f>
        <v/>
      </c>
      <c r="DZ54" s="468"/>
      <c r="EA54" s="469"/>
      <c r="EB54" s="470"/>
      <c r="EC54" s="470"/>
      <c r="ED54" s="471">
        <f t="shared" si="564"/>
        <v>0</v>
      </c>
      <c r="EE54" s="471">
        <f t="shared" si="529"/>
        <v>0</v>
      </c>
      <c r="EF54" s="471"/>
      <c r="EG54" s="467" t="str">
        <f t="shared" si="565"/>
        <v/>
      </c>
      <c r="EI54" s="462"/>
      <c r="EJ54" s="448" t="str">
        <f>IF(EI54="","",VLOOKUP(EI54,Language!$D$5:$E$63,2,0))</f>
        <v/>
      </c>
      <c r="EK54" s="452"/>
      <c r="EL54" s="448" t="str">
        <f>IF(EK54="","",VLOOKUP(EK54,Language!$D$5:$E$63,2,0))</f>
        <v/>
      </c>
      <c r="EM54" s="468"/>
      <c r="EN54" s="469"/>
      <c r="EO54" s="470"/>
      <c r="EP54" s="470"/>
      <c r="EQ54" s="471">
        <f t="shared" si="566"/>
        <v>0</v>
      </c>
      <c r="ER54" s="471">
        <f t="shared" si="530"/>
        <v>0</v>
      </c>
      <c r="ES54" s="471"/>
      <c r="ET54" s="467" t="str">
        <f t="shared" si="567"/>
        <v/>
      </c>
      <c r="EV54" s="462"/>
      <c r="EW54" s="448" t="str">
        <f>IF(EV54="","",VLOOKUP(EV54,Language!$D$5:$E$63,2,0))</f>
        <v/>
      </c>
      <c r="EX54" s="452"/>
      <c r="EY54" s="448" t="str">
        <f>IF(EX54="","",VLOOKUP(EX54,Language!$D$5:$E$63,2,0))</f>
        <v/>
      </c>
      <c r="EZ54" s="468"/>
      <c r="FA54" s="469"/>
      <c r="FB54" s="470"/>
      <c r="FC54" s="470"/>
      <c r="FD54" s="471">
        <f t="shared" si="568"/>
        <v>0</v>
      </c>
      <c r="FE54" s="471">
        <f t="shared" si="531"/>
        <v>0</v>
      </c>
      <c r="FF54" s="471"/>
      <c r="FG54" s="467" t="str">
        <f t="shared" si="569"/>
        <v/>
      </c>
      <c r="FI54" s="462"/>
      <c r="FJ54" s="448" t="str">
        <f>IF(FI54="","",VLOOKUP(FI54,Language!$D$5:$E$63,2,0))</f>
        <v/>
      </c>
      <c r="FK54" s="452"/>
      <c r="FL54" s="448" t="str">
        <f>IF(FK54="","",VLOOKUP(FK54,Language!$D$5:$E$63,2,0))</f>
        <v/>
      </c>
      <c r="FM54" s="468"/>
      <c r="FN54" s="469"/>
      <c r="FO54" s="470"/>
      <c r="FP54" s="470"/>
      <c r="FQ54" s="471">
        <f t="shared" si="570"/>
        <v>0</v>
      </c>
      <c r="FR54" s="471">
        <f t="shared" si="532"/>
        <v>0</v>
      </c>
      <c r="FS54" s="471"/>
      <c r="FT54" s="467" t="str">
        <f t="shared" si="571"/>
        <v/>
      </c>
      <c r="FV54" s="462"/>
      <c r="FW54" s="448" t="str">
        <f>IF(FV54="","",VLOOKUP(FV54,Language!$D$5:$E$63,2,0))</f>
        <v/>
      </c>
      <c r="FX54" s="452"/>
      <c r="FY54" s="448" t="str">
        <f>IF(FX54="","",VLOOKUP(FX54,Language!$D$5:$E$63,2,0))</f>
        <v/>
      </c>
      <c r="FZ54" s="468"/>
      <c r="GA54" s="469"/>
      <c r="GB54" s="470"/>
      <c r="GC54" s="470"/>
      <c r="GD54" s="471">
        <f t="shared" si="572"/>
        <v>0</v>
      </c>
      <c r="GE54" s="471">
        <f t="shared" si="533"/>
        <v>0</v>
      </c>
      <c r="GF54" s="471"/>
      <c r="GG54" s="467" t="str">
        <f t="shared" si="573"/>
        <v/>
      </c>
      <c r="GI54" s="462"/>
      <c r="GJ54" s="448" t="str">
        <f>IF(GI54="","",VLOOKUP(GI54,Language!$D$5:$E$63,2,0))</f>
        <v/>
      </c>
      <c r="GK54" s="452"/>
      <c r="GL54" s="448" t="str">
        <f>IF(GK54="","",VLOOKUP(GK54,Language!$D$5:$E$63,2,0))</f>
        <v/>
      </c>
      <c r="GM54" s="468"/>
      <c r="GN54" s="469"/>
      <c r="GO54" s="470"/>
      <c r="GP54" s="470"/>
      <c r="GQ54" s="471">
        <f t="shared" si="574"/>
        <v>0</v>
      </c>
      <c r="GR54" s="471">
        <f t="shared" si="534"/>
        <v>0</v>
      </c>
      <c r="GS54" s="471"/>
      <c r="GT54" s="467" t="str">
        <f t="shared" si="575"/>
        <v/>
      </c>
      <c r="GV54" s="462"/>
      <c r="GW54" s="448" t="str">
        <f>IF(GV54="","",VLOOKUP(GV54,Language!$D$5:$E$63,2,0))</f>
        <v/>
      </c>
      <c r="GX54" s="452"/>
      <c r="GY54" s="448" t="str">
        <f>IF(GX54="","",VLOOKUP(GX54,Language!$D$5:$E$63,2,0))</f>
        <v/>
      </c>
      <c r="GZ54" s="468"/>
      <c r="HA54" s="469"/>
      <c r="HB54" s="470"/>
      <c r="HC54" s="470"/>
      <c r="HD54" s="471">
        <f t="shared" si="576"/>
        <v>0</v>
      </c>
      <c r="HE54" s="471">
        <f t="shared" si="535"/>
        <v>0</v>
      </c>
      <c r="HF54" s="471"/>
      <c r="HG54" s="467" t="str">
        <f t="shared" si="577"/>
        <v/>
      </c>
      <c r="HI54" s="462"/>
      <c r="HJ54" s="448" t="str">
        <f>IF(HI54="","",VLOOKUP(HI54,Language!$D$5:$E$63,2,0))</f>
        <v/>
      </c>
      <c r="HK54" s="452"/>
      <c r="HL54" s="448" t="str">
        <f>IF(HK54="","",VLOOKUP(HK54,Language!$D$5:$E$63,2,0))</f>
        <v/>
      </c>
      <c r="HM54" s="468"/>
      <c r="HN54" s="469"/>
      <c r="HO54" s="470"/>
      <c r="HP54" s="470"/>
      <c r="HQ54" s="471">
        <f t="shared" si="578"/>
        <v>0</v>
      </c>
      <c r="HR54" s="471">
        <f t="shared" si="536"/>
        <v>0</v>
      </c>
      <c r="HS54" s="471"/>
      <c r="HT54" s="467" t="str">
        <f t="shared" si="579"/>
        <v/>
      </c>
      <c r="HV54" s="462"/>
      <c r="HW54" s="448" t="str">
        <f>IF(HV54="","",VLOOKUP(HV54,Language!$D$5:$E$63,2,0))</f>
        <v/>
      </c>
      <c r="HX54" s="452"/>
      <c r="HY54" s="448" t="str">
        <f>IF(HX54="","",VLOOKUP(HX54,Language!$D$5:$E$63,2,0))</f>
        <v/>
      </c>
      <c r="HZ54" s="468"/>
      <c r="IA54" s="469"/>
      <c r="IB54" s="470"/>
      <c r="IC54" s="470"/>
      <c r="ID54" s="471">
        <f t="shared" si="580"/>
        <v>0</v>
      </c>
      <c r="IE54" s="471">
        <f t="shared" si="537"/>
        <v>0</v>
      </c>
      <c r="IF54" s="471"/>
      <c r="IG54" s="467" t="str">
        <f t="shared" si="581"/>
        <v/>
      </c>
      <c r="II54" s="462"/>
      <c r="IJ54" s="448" t="str">
        <f>IF(II54="","",VLOOKUP(II54,Language!$D$5:$E$63,2,0))</f>
        <v/>
      </c>
      <c r="IK54" s="452"/>
      <c r="IL54" s="448" t="str">
        <f>IF(IK54="","",VLOOKUP(IK54,Language!$D$5:$E$63,2,0))</f>
        <v/>
      </c>
      <c r="IM54" s="468"/>
      <c r="IN54" s="469"/>
      <c r="IO54" s="470"/>
      <c r="IP54" s="470"/>
      <c r="IQ54" s="471">
        <f t="shared" si="582"/>
        <v>0</v>
      </c>
      <c r="IR54" s="471">
        <f t="shared" si="538"/>
        <v>0</v>
      </c>
      <c r="IS54" s="471"/>
      <c r="IT54" s="467" t="str">
        <f t="shared" si="583"/>
        <v/>
      </c>
      <c r="IV54" s="462"/>
      <c r="IW54" s="448" t="str">
        <f>IF(IV54="","",VLOOKUP(IV54,Language!$D$5:$E$63,2,0))</f>
        <v/>
      </c>
      <c r="IX54" s="452"/>
      <c r="IY54" s="448" t="str">
        <f>IF(IX54="","",VLOOKUP(IX54,Language!$D$5:$E$63,2,0))</f>
        <v/>
      </c>
      <c r="IZ54" s="468"/>
      <c r="JA54" s="469"/>
      <c r="JB54" s="470"/>
      <c r="JC54" s="470"/>
      <c r="JD54" s="471">
        <f t="shared" si="584"/>
        <v>0</v>
      </c>
      <c r="JE54" s="471">
        <f t="shared" si="539"/>
        <v>0</v>
      </c>
      <c r="JF54" s="471"/>
      <c r="JG54" s="467" t="str">
        <f t="shared" si="585"/>
        <v/>
      </c>
      <c r="JI54" s="462"/>
      <c r="JJ54" s="448" t="str">
        <f>IF(JI54="","",VLOOKUP(JI54,Language!$D$5:$E$63,2,0))</f>
        <v/>
      </c>
      <c r="JK54" s="452"/>
      <c r="JL54" s="448" t="str">
        <f>IF(JK54="","",VLOOKUP(JK54,Language!$D$5:$E$63,2,0))</f>
        <v/>
      </c>
      <c r="JM54" s="468"/>
      <c r="JN54" s="469"/>
      <c r="JO54" s="470"/>
      <c r="JP54" s="470"/>
      <c r="JQ54" s="471">
        <f t="shared" si="586"/>
        <v>0</v>
      </c>
      <c r="JR54" s="471">
        <f t="shared" si="540"/>
        <v>0</v>
      </c>
      <c r="JS54" s="471"/>
      <c r="JT54" s="467" t="str">
        <f t="shared" si="587"/>
        <v/>
      </c>
      <c r="JV54" s="462"/>
      <c r="JW54" s="448" t="str">
        <f>IF(JV54="","",VLOOKUP(JV54,Language!$D$5:$E$63,2,0))</f>
        <v/>
      </c>
      <c r="JX54" s="452"/>
      <c r="JY54" s="448" t="str">
        <f>IF(JX54="","",VLOOKUP(JX54,Language!$D$5:$E$63,2,0))</f>
        <v/>
      </c>
      <c r="JZ54" s="468"/>
      <c r="KA54" s="469"/>
      <c r="KB54" s="470"/>
      <c r="KC54" s="470"/>
      <c r="KD54" s="471">
        <f t="shared" si="588"/>
        <v>0</v>
      </c>
      <c r="KE54" s="471">
        <f t="shared" si="541"/>
        <v>0</v>
      </c>
      <c r="KF54" s="471"/>
      <c r="KG54" s="467" t="str">
        <f t="shared" si="589"/>
        <v/>
      </c>
      <c r="KI54" s="462"/>
      <c r="KJ54" s="448" t="str">
        <f>IF(KI54="","",VLOOKUP(KI54,Language!$D$5:$E$63,2,0))</f>
        <v/>
      </c>
      <c r="KK54" s="452"/>
      <c r="KL54" s="448" t="str">
        <f>IF(KK54="","",VLOOKUP(KK54,Language!$D$5:$E$63,2,0))</f>
        <v/>
      </c>
      <c r="KM54" s="468"/>
      <c r="KN54" s="469"/>
      <c r="KO54" s="470"/>
      <c r="KP54" s="470"/>
      <c r="KQ54" s="471">
        <f t="shared" si="590"/>
        <v>0</v>
      </c>
      <c r="KR54" s="471">
        <f t="shared" si="542"/>
        <v>0</v>
      </c>
      <c r="KS54" s="471"/>
      <c r="KT54" s="467" t="str">
        <f t="shared" si="591"/>
        <v/>
      </c>
      <c r="KV54" s="462"/>
      <c r="KW54" s="448" t="str">
        <f>IF(KV54="","",VLOOKUP(KV54,Language!$D$5:$E$63,2,0))</f>
        <v/>
      </c>
      <c r="KX54" s="452"/>
      <c r="KY54" s="448" t="str">
        <f>IF(KX54="","",VLOOKUP(KX54,Language!$D$5:$E$63,2,0))</f>
        <v/>
      </c>
      <c r="KZ54" s="468"/>
      <c r="LA54" s="469"/>
      <c r="LB54" s="470"/>
      <c r="LC54" s="470"/>
      <c r="LD54" s="471">
        <f t="shared" si="592"/>
        <v>0</v>
      </c>
      <c r="LE54" s="471">
        <f t="shared" si="543"/>
        <v>0</v>
      </c>
      <c r="LF54" s="471"/>
      <c r="LG54" s="467" t="str">
        <f t="shared" si="593"/>
        <v/>
      </c>
      <c r="LI54" s="462"/>
      <c r="LJ54" s="448" t="str">
        <f>IF(LI54="","",VLOOKUP(LI54,Language!$D$5:$E$63,2,0))</f>
        <v/>
      </c>
      <c r="LK54" s="452"/>
      <c r="LL54" s="448" t="str">
        <f>IF(LK54="","",VLOOKUP(LK54,Language!$D$5:$E$63,2,0))</f>
        <v/>
      </c>
      <c r="LM54" s="468"/>
      <c r="LN54" s="469"/>
      <c r="LO54" s="470"/>
      <c r="LP54" s="470"/>
      <c r="LQ54" s="471">
        <f t="shared" si="594"/>
        <v>0</v>
      </c>
      <c r="LR54" s="471">
        <f t="shared" si="544"/>
        <v>0</v>
      </c>
      <c r="LS54" s="471"/>
      <c r="LT54" s="467" t="str">
        <f t="shared" si="595"/>
        <v/>
      </c>
      <c r="LV54" s="462"/>
      <c r="LW54" s="448" t="str">
        <f>IF(LV54="","",VLOOKUP(LV54,Language!$D$5:$E$63,2,0))</f>
        <v/>
      </c>
      <c r="LX54" s="452"/>
      <c r="LY54" s="448" t="str">
        <f>IF(LX54="","",VLOOKUP(LX54,Language!$D$5:$E$63,2,0))</f>
        <v/>
      </c>
      <c r="LZ54" s="468"/>
      <c r="MA54" s="469"/>
      <c r="MB54" s="470"/>
      <c r="MC54" s="470"/>
      <c r="MD54" s="471">
        <f t="shared" si="596"/>
        <v>0</v>
      </c>
      <c r="ME54" s="471">
        <f t="shared" si="545"/>
        <v>0</v>
      </c>
      <c r="MF54" s="471"/>
      <c r="MG54" s="467" t="str">
        <f t="shared" si="597"/>
        <v/>
      </c>
    </row>
    <row r="55" spans="1:345" s="709" customFormat="1" x14ac:dyDescent="0.25">
      <c r="A55" s="428"/>
      <c r="B55" s="447" t="str">
        <f ca="1">IF(C55="","",INDEX(Groups!$C$7:$C$35,MATCH(C55,Groups!$D$7:$D$35,0)))</f>
        <v/>
      </c>
      <c r="C55" s="448" t="str">
        <f ca="1">INDIRECT("'"&amp;References!$A$1&amp;"'!"&amp;"$W$54")</f>
        <v/>
      </c>
      <c r="D55" s="449" t="str">
        <f ca="1">IF(E55="","",INDEX(Groups!$C$7:$C$35,MATCH(E55,Groups!$D$7:$D$35,0)))</f>
        <v/>
      </c>
      <c r="E55" s="448" t="str">
        <f ca="1">INDIRECT("'"&amp;References!$A$1&amp;"'!"&amp;"$X$54")</f>
        <v/>
      </c>
      <c r="F55" s="450" t="str">
        <f ca="1">IF(AND(INDIRECT("'"&amp;References!$A$1&amp;"'!"&amp;"$W$55")&lt;&gt;"",INDIRECT("'"&amp;References!$A$1&amp;"'!"&amp;"$X$55")&lt;&gt;""),INDIRECT("'"&amp;References!$A$1&amp;"'!"&amp;"$W$55")+IF(AND(INDIRECT("'"&amp;References!$A$1&amp;"'!"&amp;"$W$57")&lt;&gt;"",INDIRECT("'"&amp;References!$A$1&amp;"'!"&amp;"$X$57")&lt;&gt;"",INDIRECT("'"&amp;References!$A$1&amp;"'!"&amp;"$W$55")=INDIRECT("'"&amp;References!$A$1&amp;"'!"&amp;"$X$55")),INDIRECT("'"&amp;References!$A$1&amp;"'!"&amp;"$W$57"),0),"")</f>
        <v/>
      </c>
      <c r="G55" s="451" t="str">
        <f ca="1">IF(AND(INDIRECT("'"&amp;References!$A$1&amp;"'!"&amp;"$W$55")&lt;&gt;"",INDIRECT("'"&amp;References!$A$1&amp;"'!"&amp;"$X$55")&lt;&gt;""),INDIRECT("'"&amp;References!$A$1&amp;"'!"&amp;"$X$55")+IF(AND(INDIRECT("'"&amp;References!$A$1&amp;"'!"&amp;"$W$57")&lt;&gt;"",INDIRECT("'"&amp;References!$A$1&amp;"'!"&amp;"$X$57")&lt;&gt;"",INDIRECT("'"&amp;References!$A$1&amp;"'!"&amp;"$W$55")=INDIRECT("'"&amp;References!$A$1&amp;"'!"&amp;"$X$55")),INDIRECT("'"&amp;References!$A$1&amp;"'!"&amp;"$X$57"),0),"")</f>
        <v/>
      </c>
      <c r="I55" s="462"/>
      <c r="J55" s="448" t="str">
        <f>IF(I55="","",VLOOKUP(I55,Language!$D$5:$E$63,2,0))</f>
        <v/>
      </c>
      <c r="K55" s="452"/>
      <c r="L55" s="448" t="str">
        <f>IF(K55="","",VLOOKUP(K55,Language!$D$5:$E$63,2,0))</f>
        <v/>
      </c>
      <c r="M55" s="472"/>
      <c r="N55" s="473"/>
      <c r="O55" s="474"/>
      <c r="P55" s="474"/>
      <c r="Q55" s="475">
        <f t="shared" si="546"/>
        <v>0</v>
      </c>
      <c r="R55" s="475">
        <f t="shared" si="520"/>
        <v>0</v>
      </c>
      <c r="S55" s="475"/>
      <c r="T55" s="467" t="str">
        <f t="shared" si="547"/>
        <v/>
      </c>
      <c r="V55" s="462"/>
      <c r="W55" s="448" t="str">
        <f>IF(V55="","",VLOOKUP(V55,Language!$D$5:$E$63,2,0))</f>
        <v/>
      </c>
      <c r="X55" s="452"/>
      <c r="Y55" s="448" t="str">
        <f>IF(X55="","",VLOOKUP(X55,Language!$D$5:$E$63,2,0))</f>
        <v/>
      </c>
      <c r="Z55" s="472"/>
      <c r="AA55" s="473"/>
      <c r="AB55" s="474"/>
      <c r="AC55" s="474"/>
      <c r="AD55" s="475">
        <f t="shared" si="548"/>
        <v>0</v>
      </c>
      <c r="AE55" s="475">
        <f t="shared" si="521"/>
        <v>0</v>
      </c>
      <c r="AF55" s="475"/>
      <c r="AG55" s="467" t="str">
        <f t="shared" si="549"/>
        <v/>
      </c>
      <c r="AI55" s="462"/>
      <c r="AJ55" s="448" t="str">
        <f>IF(AI55="","",VLOOKUP(AI55,Language!$D$5:$E$63,2,0))</f>
        <v/>
      </c>
      <c r="AK55" s="452"/>
      <c r="AL55" s="448" t="str">
        <f>IF(AK55="","",VLOOKUP(AK55,Language!$D$5:$E$63,2,0))</f>
        <v/>
      </c>
      <c r="AM55" s="472"/>
      <c r="AN55" s="473"/>
      <c r="AO55" s="474"/>
      <c r="AP55" s="474"/>
      <c r="AQ55" s="475">
        <f t="shared" si="550"/>
        <v>0</v>
      </c>
      <c r="AR55" s="475">
        <f t="shared" si="522"/>
        <v>0</v>
      </c>
      <c r="AS55" s="475"/>
      <c r="AT55" s="467" t="str">
        <f t="shared" si="551"/>
        <v/>
      </c>
      <c r="AV55" s="462"/>
      <c r="AW55" s="448" t="str">
        <f>IF(AV55="","",VLOOKUP(AV55,Language!$D$5:$E$63,2,0))</f>
        <v/>
      </c>
      <c r="AX55" s="452"/>
      <c r="AY55" s="448" t="str">
        <f>IF(AX55="","",VLOOKUP(AX55,Language!$D$5:$E$63,2,0))</f>
        <v/>
      </c>
      <c r="AZ55" s="472"/>
      <c r="BA55" s="473"/>
      <c r="BB55" s="474"/>
      <c r="BC55" s="474"/>
      <c r="BD55" s="475">
        <f t="shared" si="552"/>
        <v>0</v>
      </c>
      <c r="BE55" s="475">
        <f t="shared" si="523"/>
        <v>0</v>
      </c>
      <c r="BF55" s="475"/>
      <c r="BG55" s="467" t="str">
        <f t="shared" si="553"/>
        <v/>
      </c>
      <c r="BI55" s="462"/>
      <c r="BJ55" s="448" t="str">
        <f>IF(BI55="","",VLOOKUP(BI55,Language!$D$5:$E$63,2,0))</f>
        <v/>
      </c>
      <c r="BK55" s="452"/>
      <c r="BL55" s="448" t="str">
        <f>IF(BK55="","",VLOOKUP(BK55,Language!$D$5:$E$63,2,0))</f>
        <v/>
      </c>
      <c r="BM55" s="472"/>
      <c r="BN55" s="473"/>
      <c r="BO55" s="474"/>
      <c r="BP55" s="474"/>
      <c r="BQ55" s="475">
        <f t="shared" si="554"/>
        <v>0</v>
      </c>
      <c r="BR55" s="475">
        <f t="shared" si="524"/>
        <v>0</v>
      </c>
      <c r="BS55" s="475"/>
      <c r="BT55" s="467" t="str">
        <f t="shared" si="555"/>
        <v/>
      </c>
      <c r="BV55" s="462"/>
      <c r="BW55" s="448" t="str">
        <f>IF(BV55="","",VLOOKUP(BV55,Language!$D$5:$E$63,2,0))</f>
        <v/>
      </c>
      <c r="BX55" s="452"/>
      <c r="BY55" s="448" t="str">
        <f>IF(BX55="","",VLOOKUP(BX55,Language!$D$5:$E$63,2,0))</f>
        <v/>
      </c>
      <c r="BZ55" s="472"/>
      <c r="CA55" s="473"/>
      <c r="CB55" s="474"/>
      <c r="CC55" s="474"/>
      <c r="CD55" s="475">
        <f t="shared" si="556"/>
        <v>0</v>
      </c>
      <c r="CE55" s="475">
        <f t="shared" si="525"/>
        <v>0</v>
      </c>
      <c r="CF55" s="475"/>
      <c r="CG55" s="467" t="str">
        <f t="shared" si="557"/>
        <v/>
      </c>
      <c r="CI55" s="462"/>
      <c r="CJ55" s="448" t="str">
        <f>IF(CI55="","",VLOOKUP(CI55,Language!$D$5:$E$63,2,0))</f>
        <v/>
      </c>
      <c r="CK55" s="452"/>
      <c r="CL55" s="448" t="str">
        <f>IF(CK55="","",VLOOKUP(CK55,Language!$D$5:$E$63,2,0))</f>
        <v/>
      </c>
      <c r="CM55" s="472"/>
      <c r="CN55" s="473"/>
      <c r="CO55" s="474"/>
      <c r="CP55" s="474"/>
      <c r="CQ55" s="475">
        <f t="shared" si="558"/>
        <v>0</v>
      </c>
      <c r="CR55" s="475">
        <f t="shared" si="526"/>
        <v>0</v>
      </c>
      <c r="CS55" s="475"/>
      <c r="CT55" s="467" t="str">
        <f t="shared" si="559"/>
        <v/>
      </c>
      <c r="CV55" s="462"/>
      <c r="CW55" s="448" t="str">
        <f>IF(CV55="","",VLOOKUP(CV55,Language!$D$5:$E$63,2,0))</f>
        <v/>
      </c>
      <c r="CX55" s="452"/>
      <c r="CY55" s="448" t="str">
        <f>IF(CX55="","",VLOOKUP(CX55,Language!$D$5:$E$63,2,0))</f>
        <v/>
      </c>
      <c r="CZ55" s="472"/>
      <c r="DA55" s="473"/>
      <c r="DB55" s="474"/>
      <c r="DC55" s="474"/>
      <c r="DD55" s="475">
        <f t="shared" si="560"/>
        <v>0</v>
      </c>
      <c r="DE55" s="475">
        <f t="shared" si="527"/>
        <v>0</v>
      </c>
      <c r="DF55" s="475"/>
      <c r="DG55" s="467" t="str">
        <f t="shared" si="561"/>
        <v/>
      </c>
      <c r="DI55" s="462"/>
      <c r="DJ55" s="448" t="str">
        <f>IF(DI55="","",VLOOKUP(DI55,Language!$D$5:$E$63,2,0))</f>
        <v/>
      </c>
      <c r="DK55" s="452"/>
      <c r="DL55" s="448" t="str">
        <f>IF(DK55="","",VLOOKUP(DK55,Language!$D$5:$E$63,2,0))</f>
        <v/>
      </c>
      <c r="DM55" s="472"/>
      <c r="DN55" s="473"/>
      <c r="DO55" s="474"/>
      <c r="DP55" s="474"/>
      <c r="DQ55" s="475">
        <f t="shared" si="562"/>
        <v>0</v>
      </c>
      <c r="DR55" s="475">
        <f t="shared" si="528"/>
        <v>0</v>
      </c>
      <c r="DS55" s="475"/>
      <c r="DT55" s="467" t="str">
        <f t="shared" si="563"/>
        <v/>
      </c>
      <c r="DV55" s="462"/>
      <c r="DW55" s="448" t="str">
        <f>IF(DV55="","",VLOOKUP(DV55,Language!$D$5:$E$63,2,0))</f>
        <v/>
      </c>
      <c r="DX55" s="452"/>
      <c r="DY55" s="448" t="str">
        <f>IF(DX55="","",VLOOKUP(DX55,Language!$D$5:$E$63,2,0))</f>
        <v/>
      </c>
      <c r="DZ55" s="472"/>
      <c r="EA55" s="473"/>
      <c r="EB55" s="474"/>
      <c r="EC55" s="474"/>
      <c r="ED55" s="475">
        <f t="shared" si="564"/>
        <v>0</v>
      </c>
      <c r="EE55" s="475">
        <f t="shared" si="529"/>
        <v>0</v>
      </c>
      <c r="EF55" s="475"/>
      <c r="EG55" s="467" t="str">
        <f t="shared" si="565"/>
        <v/>
      </c>
      <c r="EI55" s="462"/>
      <c r="EJ55" s="448" t="str">
        <f>IF(EI55="","",VLOOKUP(EI55,Language!$D$5:$E$63,2,0))</f>
        <v/>
      </c>
      <c r="EK55" s="452"/>
      <c r="EL55" s="448" t="str">
        <f>IF(EK55="","",VLOOKUP(EK55,Language!$D$5:$E$63,2,0))</f>
        <v/>
      </c>
      <c r="EM55" s="472"/>
      <c r="EN55" s="473"/>
      <c r="EO55" s="474"/>
      <c r="EP55" s="474"/>
      <c r="EQ55" s="475">
        <f t="shared" si="566"/>
        <v>0</v>
      </c>
      <c r="ER55" s="475">
        <f t="shared" si="530"/>
        <v>0</v>
      </c>
      <c r="ES55" s="475"/>
      <c r="ET55" s="467" t="str">
        <f t="shared" si="567"/>
        <v/>
      </c>
      <c r="EV55" s="462"/>
      <c r="EW55" s="448" t="str">
        <f>IF(EV55="","",VLOOKUP(EV55,Language!$D$5:$E$63,2,0))</f>
        <v/>
      </c>
      <c r="EX55" s="452"/>
      <c r="EY55" s="448" t="str">
        <f>IF(EX55="","",VLOOKUP(EX55,Language!$D$5:$E$63,2,0))</f>
        <v/>
      </c>
      <c r="EZ55" s="472"/>
      <c r="FA55" s="473"/>
      <c r="FB55" s="474"/>
      <c r="FC55" s="474"/>
      <c r="FD55" s="475">
        <f t="shared" si="568"/>
        <v>0</v>
      </c>
      <c r="FE55" s="475">
        <f t="shared" si="531"/>
        <v>0</v>
      </c>
      <c r="FF55" s="475"/>
      <c r="FG55" s="467" t="str">
        <f t="shared" si="569"/>
        <v/>
      </c>
      <c r="FI55" s="462"/>
      <c r="FJ55" s="448" t="str">
        <f>IF(FI55="","",VLOOKUP(FI55,Language!$D$5:$E$63,2,0))</f>
        <v/>
      </c>
      <c r="FK55" s="452"/>
      <c r="FL55" s="448" t="str">
        <f>IF(FK55="","",VLOOKUP(FK55,Language!$D$5:$E$63,2,0))</f>
        <v/>
      </c>
      <c r="FM55" s="472"/>
      <c r="FN55" s="473"/>
      <c r="FO55" s="474"/>
      <c r="FP55" s="474"/>
      <c r="FQ55" s="475">
        <f t="shared" si="570"/>
        <v>0</v>
      </c>
      <c r="FR55" s="475">
        <f t="shared" si="532"/>
        <v>0</v>
      </c>
      <c r="FS55" s="475"/>
      <c r="FT55" s="467" t="str">
        <f t="shared" si="571"/>
        <v/>
      </c>
      <c r="FV55" s="462"/>
      <c r="FW55" s="448" t="str">
        <f>IF(FV55="","",VLOOKUP(FV55,Language!$D$5:$E$63,2,0))</f>
        <v/>
      </c>
      <c r="FX55" s="452"/>
      <c r="FY55" s="448" t="str">
        <f>IF(FX55="","",VLOOKUP(FX55,Language!$D$5:$E$63,2,0))</f>
        <v/>
      </c>
      <c r="FZ55" s="472"/>
      <c r="GA55" s="473"/>
      <c r="GB55" s="474"/>
      <c r="GC55" s="474"/>
      <c r="GD55" s="475">
        <f t="shared" si="572"/>
        <v>0</v>
      </c>
      <c r="GE55" s="475">
        <f t="shared" si="533"/>
        <v>0</v>
      </c>
      <c r="GF55" s="475"/>
      <c r="GG55" s="467" t="str">
        <f t="shared" si="573"/>
        <v/>
      </c>
      <c r="GI55" s="462"/>
      <c r="GJ55" s="448" t="str">
        <f>IF(GI55="","",VLOOKUP(GI55,Language!$D$5:$E$63,2,0))</f>
        <v/>
      </c>
      <c r="GK55" s="452"/>
      <c r="GL55" s="448" t="str">
        <f>IF(GK55="","",VLOOKUP(GK55,Language!$D$5:$E$63,2,0))</f>
        <v/>
      </c>
      <c r="GM55" s="472"/>
      <c r="GN55" s="473"/>
      <c r="GO55" s="474"/>
      <c r="GP55" s="474"/>
      <c r="GQ55" s="475">
        <f t="shared" si="574"/>
        <v>0</v>
      </c>
      <c r="GR55" s="475">
        <f t="shared" si="534"/>
        <v>0</v>
      </c>
      <c r="GS55" s="475"/>
      <c r="GT55" s="467" t="str">
        <f t="shared" si="575"/>
        <v/>
      </c>
      <c r="GV55" s="462"/>
      <c r="GW55" s="448" t="str">
        <f>IF(GV55="","",VLOOKUP(GV55,Language!$D$5:$E$63,2,0))</f>
        <v/>
      </c>
      <c r="GX55" s="452"/>
      <c r="GY55" s="448" t="str">
        <f>IF(GX55="","",VLOOKUP(GX55,Language!$D$5:$E$63,2,0))</f>
        <v/>
      </c>
      <c r="GZ55" s="472"/>
      <c r="HA55" s="473"/>
      <c r="HB55" s="474"/>
      <c r="HC55" s="474"/>
      <c r="HD55" s="475">
        <f t="shared" si="576"/>
        <v>0</v>
      </c>
      <c r="HE55" s="475">
        <f t="shared" si="535"/>
        <v>0</v>
      </c>
      <c r="HF55" s="475"/>
      <c r="HG55" s="467" t="str">
        <f t="shared" si="577"/>
        <v/>
      </c>
      <c r="HI55" s="462"/>
      <c r="HJ55" s="448" t="str">
        <f>IF(HI55="","",VLOOKUP(HI55,Language!$D$5:$E$63,2,0))</f>
        <v/>
      </c>
      <c r="HK55" s="452"/>
      <c r="HL55" s="448" t="str">
        <f>IF(HK55="","",VLOOKUP(HK55,Language!$D$5:$E$63,2,0))</f>
        <v/>
      </c>
      <c r="HM55" s="472"/>
      <c r="HN55" s="473"/>
      <c r="HO55" s="474"/>
      <c r="HP55" s="474"/>
      <c r="HQ55" s="475">
        <f t="shared" si="578"/>
        <v>0</v>
      </c>
      <c r="HR55" s="475">
        <f t="shared" si="536"/>
        <v>0</v>
      </c>
      <c r="HS55" s="475"/>
      <c r="HT55" s="467" t="str">
        <f t="shared" si="579"/>
        <v/>
      </c>
      <c r="HV55" s="462"/>
      <c r="HW55" s="448" t="str">
        <f>IF(HV55="","",VLOOKUP(HV55,Language!$D$5:$E$63,2,0))</f>
        <v/>
      </c>
      <c r="HX55" s="452"/>
      <c r="HY55" s="448" t="str">
        <f>IF(HX55="","",VLOOKUP(HX55,Language!$D$5:$E$63,2,0))</f>
        <v/>
      </c>
      <c r="HZ55" s="472"/>
      <c r="IA55" s="473"/>
      <c r="IB55" s="474"/>
      <c r="IC55" s="474"/>
      <c r="ID55" s="475">
        <f t="shared" si="580"/>
        <v>0</v>
      </c>
      <c r="IE55" s="475">
        <f t="shared" si="537"/>
        <v>0</v>
      </c>
      <c r="IF55" s="475"/>
      <c r="IG55" s="467" t="str">
        <f t="shared" si="581"/>
        <v/>
      </c>
      <c r="II55" s="462"/>
      <c r="IJ55" s="448" t="str">
        <f>IF(II55="","",VLOOKUP(II55,Language!$D$5:$E$63,2,0))</f>
        <v/>
      </c>
      <c r="IK55" s="452"/>
      <c r="IL55" s="448" t="str">
        <f>IF(IK55="","",VLOOKUP(IK55,Language!$D$5:$E$63,2,0))</f>
        <v/>
      </c>
      <c r="IM55" s="472"/>
      <c r="IN55" s="473"/>
      <c r="IO55" s="474"/>
      <c r="IP55" s="474"/>
      <c r="IQ55" s="475">
        <f t="shared" si="582"/>
        <v>0</v>
      </c>
      <c r="IR55" s="475">
        <f t="shared" si="538"/>
        <v>0</v>
      </c>
      <c r="IS55" s="475"/>
      <c r="IT55" s="467" t="str">
        <f t="shared" si="583"/>
        <v/>
      </c>
      <c r="IV55" s="462"/>
      <c r="IW55" s="448" t="str">
        <f>IF(IV55="","",VLOOKUP(IV55,Language!$D$5:$E$63,2,0))</f>
        <v/>
      </c>
      <c r="IX55" s="452"/>
      <c r="IY55" s="448" t="str">
        <f>IF(IX55="","",VLOOKUP(IX55,Language!$D$5:$E$63,2,0))</f>
        <v/>
      </c>
      <c r="IZ55" s="472"/>
      <c r="JA55" s="473"/>
      <c r="JB55" s="474"/>
      <c r="JC55" s="474"/>
      <c r="JD55" s="475">
        <f t="shared" si="584"/>
        <v>0</v>
      </c>
      <c r="JE55" s="475">
        <f t="shared" si="539"/>
        <v>0</v>
      </c>
      <c r="JF55" s="475"/>
      <c r="JG55" s="467" t="str">
        <f t="shared" si="585"/>
        <v/>
      </c>
      <c r="JI55" s="462"/>
      <c r="JJ55" s="448" t="str">
        <f>IF(JI55="","",VLOOKUP(JI55,Language!$D$5:$E$63,2,0))</f>
        <v/>
      </c>
      <c r="JK55" s="452"/>
      <c r="JL55" s="448" t="str">
        <f>IF(JK55="","",VLOOKUP(JK55,Language!$D$5:$E$63,2,0))</f>
        <v/>
      </c>
      <c r="JM55" s="472"/>
      <c r="JN55" s="473"/>
      <c r="JO55" s="474"/>
      <c r="JP55" s="474"/>
      <c r="JQ55" s="475">
        <f t="shared" si="586"/>
        <v>0</v>
      </c>
      <c r="JR55" s="475">
        <f t="shared" si="540"/>
        <v>0</v>
      </c>
      <c r="JS55" s="475"/>
      <c r="JT55" s="467" t="str">
        <f t="shared" si="587"/>
        <v/>
      </c>
      <c r="JV55" s="462"/>
      <c r="JW55" s="448" t="str">
        <f>IF(JV55="","",VLOOKUP(JV55,Language!$D$5:$E$63,2,0))</f>
        <v/>
      </c>
      <c r="JX55" s="452"/>
      <c r="JY55" s="448" t="str">
        <f>IF(JX55="","",VLOOKUP(JX55,Language!$D$5:$E$63,2,0))</f>
        <v/>
      </c>
      <c r="JZ55" s="472"/>
      <c r="KA55" s="473"/>
      <c r="KB55" s="474"/>
      <c r="KC55" s="474"/>
      <c r="KD55" s="475">
        <f t="shared" si="588"/>
        <v>0</v>
      </c>
      <c r="KE55" s="475">
        <f t="shared" si="541"/>
        <v>0</v>
      </c>
      <c r="KF55" s="475"/>
      <c r="KG55" s="467" t="str">
        <f t="shared" si="589"/>
        <v/>
      </c>
      <c r="KI55" s="462"/>
      <c r="KJ55" s="448" t="str">
        <f>IF(KI55="","",VLOOKUP(KI55,Language!$D$5:$E$63,2,0))</f>
        <v/>
      </c>
      <c r="KK55" s="452"/>
      <c r="KL55" s="448" t="str">
        <f>IF(KK55="","",VLOOKUP(KK55,Language!$D$5:$E$63,2,0))</f>
        <v/>
      </c>
      <c r="KM55" s="472"/>
      <c r="KN55" s="473"/>
      <c r="KO55" s="474"/>
      <c r="KP55" s="474"/>
      <c r="KQ55" s="475">
        <f t="shared" si="590"/>
        <v>0</v>
      </c>
      <c r="KR55" s="475">
        <f t="shared" si="542"/>
        <v>0</v>
      </c>
      <c r="KS55" s="475"/>
      <c r="KT55" s="467" t="str">
        <f t="shared" si="591"/>
        <v/>
      </c>
      <c r="KV55" s="462"/>
      <c r="KW55" s="448" t="str">
        <f>IF(KV55="","",VLOOKUP(KV55,Language!$D$5:$E$63,2,0))</f>
        <v/>
      </c>
      <c r="KX55" s="452"/>
      <c r="KY55" s="448" t="str">
        <f>IF(KX55="","",VLOOKUP(KX55,Language!$D$5:$E$63,2,0))</f>
        <v/>
      </c>
      <c r="KZ55" s="472"/>
      <c r="LA55" s="473"/>
      <c r="LB55" s="474"/>
      <c r="LC55" s="474"/>
      <c r="LD55" s="475">
        <f t="shared" si="592"/>
        <v>0</v>
      </c>
      <c r="LE55" s="475">
        <f t="shared" si="543"/>
        <v>0</v>
      </c>
      <c r="LF55" s="475"/>
      <c r="LG55" s="467" t="str">
        <f t="shared" si="593"/>
        <v/>
      </c>
      <c r="LI55" s="462"/>
      <c r="LJ55" s="448" t="str">
        <f>IF(LI55="","",VLOOKUP(LI55,Language!$D$5:$E$63,2,0))</f>
        <v/>
      </c>
      <c r="LK55" s="452"/>
      <c r="LL55" s="448" t="str">
        <f>IF(LK55="","",VLOOKUP(LK55,Language!$D$5:$E$63,2,0))</f>
        <v/>
      </c>
      <c r="LM55" s="472"/>
      <c r="LN55" s="473"/>
      <c r="LO55" s="474"/>
      <c r="LP55" s="474"/>
      <c r="LQ55" s="475">
        <f t="shared" si="594"/>
        <v>0</v>
      </c>
      <c r="LR55" s="475">
        <f t="shared" si="544"/>
        <v>0</v>
      </c>
      <c r="LS55" s="475"/>
      <c r="LT55" s="467" t="str">
        <f t="shared" si="595"/>
        <v/>
      </c>
      <c r="LV55" s="462"/>
      <c r="LW55" s="448" t="str">
        <f>IF(LV55="","",VLOOKUP(LV55,Language!$D$5:$E$63,2,0))</f>
        <v/>
      </c>
      <c r="LX55" s="452"/>
      <c r="LY55" s="448" t="str">
        <f>IF(LX55="","",VLOOKUP(LX55,Language!$D$5:$E$63,2,0))</f>
        <v/>
      </c>
      <c r="LZ55" s="472"/>
      <c r="MA55" s="473"/>
      <c r="MB55" s="474"/>
      <c r="MC55" s="474"/>
      <c r="MD55" s="475">
        <f t="shared" si="596"/>
        <v>0</v>
      </c>
      <c r="ME55" s="475">
        <f t="shared" si="545"/>
        <v>0</v>
      </c>
      <c r="MF55" s="475"/>
      <c r="MG55" s="467" t="str">
        <f t="shared" si="597"/>
        <v/>
      </c>
    </row>
    <row r="56" spans="1:345" s="709" customFormat="1" ht="24" customHeight="1" x14ac:dyDescent="0.25">
      <c r="A56" s="428"/>
      <c r="B56" s="437" t="str">
        <f>Language!$E$183</f>
        <v>Quarter final</v>
      </c>
      <c r="C56" s="459"/>
      <c r="D56" s="459"/>
      <c r="E56" s="440"/>
      <c r="F56" s="460"/>
      <c r="G56" s="461"/>
      <c r="I56" s="437" t="str">
        <f>$B56</f>
        <v>Quarter final</v>
      </c>
      <c r="J56" s="439"/>
      <c r="K56" s="439"/>
      <c r="L56" s="440"/>
      <c r="M56" s="443"/>
      <c r="N56" s="444"/>
      <c r="O56" s="441"/>
      <c r="P56" s="445"/>
      <c r="Q56" s="445"/>
      <c r="R56" s="440"/>
      <c r="S56" s="440"/>
      <c r="T56" s="446"/>
      <c r="V56" s="437" t="str">
        <f>$B56</f>
        <v>Quarter final</v>
      </c>
      <c r="W56" s="439"/>
      <c r="X56" s="439"/>
      <c r="Y56" s="440"/>
      <c r="Z56" s="443"/>
      <c r="AA56" s="444"/>
      <c r="AB56" s="441"/>
      <c r="AC56" s="445"/>
      <c r="AD56" s="445"/>
      <c r="AE56" s="440"/>
      <c r="AF56" s="440"/>
      <c r="AG56" s="446"/>
      <c r="AI56" s="437" t="str">
        <f>$B56</f>
        <v>Quarter final</v>
      </c>
      <c r="AJ56" s="439"/>
      <c r="AK56" s="439"/>
      <c r="AL56" s="440"/>
      <c r="AM56" s="443"/>
      <c r="AN56" s="444"/>
      <c r="AO56" s="441"/>
      <c r="AP56" s="445"/>
      <c r="AQ56" s="445"/>
      <c r="AR56" s="440"/>
      <c r="AS56" s="440"/>
      <c r="AT56" s="446"/>
      <c r="AV56" s="437" t="str">
        <f>$B56</f>
        <v>Quarter final</v>
      </c>
      <c r="AW56" s="439"/>
      <c r="AX56" s="439"/>
      <c r="AY56" s="440"/>
      <c r="AZ56" s="443"/>
      <c r="BA56" s="444"/>
      <c r="BB56" s="441"/>
      <c r="BC56" s="445"/>
      <c r="BD56" s="445"/>
      <c r="BE56" s="440"/>
      <c r="BF56" s="440"/>
      <c r="BG56" s="446"/>
      <c r="BI56" s="437" t="str">
        <f>$B56</f>
        <v>Quarter final</v>
      </c>
      <c r="BJ56" s="439"/>
      <c r="BK56" s="439"/>
      <c r="BL56" s="440"/>
      <c r="BM56" s="443"/>
      <c r="BN56" s="444"/>
      <c r="BO56" s="441"/>
      <c r="BP56" s="445"/>
      <c r="BQ56" s="445"/>
      <c r="BR56" s="440"/>
      <c r="BS56" s="440"/>
      <c r="BT56" s="446"/>
      <c r="BV56" s="437" t="str">
        <f>$B56</f>
        <v>Quarter final</v>
      </c>
      <c r="BW56" s="439"/>
      <c r="BX56" s="439"/>
      <c r="BY56" s="440"/>
      <c r="BZ56" s="443"/>
      <c r="CA56" s="444"/>
      <c r="CB56" s="441"/>
      <c r="CC56" s="445"/>
      <c r="CD56" s="445"/>
      <c r="CE56" s="440"/>
      <c r="CF56" s="440"/>
      <c r="CG56" s="446"/>
      <c r="CI56" s="437" t="str">
        <f>$B56</f>
        <v>Quarter final</v>
      </c>
      <c r="CJ56" s="439"/>
      <c r="CK56" s="439"/>
      <c r="CL56" s="440"/>
      <c r="CM56" s="443"/>
      <c r="CN56" s="444"/>
      <c r="CO56" s="441"/>
      <c r="CP56" s="445"/>
      <c r="CQ56" s="445"/>
      <c r="CR56" s="440"/>
      <c r="CS56" s="440"/>
      <c r="CT56" s="446"/>
      <c r="CV56" s="437" t="str">
        <f>$B56</f>
        <v>Quarter final</v>
      </c>
      <c r="CW56" s="439"/>
      <c r="CX56" s="439"/>
      <c r="CY56" s="440"/>
      <c r="CZ56" s="443"/>
      <c r="DA56" s="444"/>
      <c r="DB56" s="441"/>
      <c r="DC56" s="445"/>
      <c r="DD56" s="445"/>
      <c r="DE56" s="440"/>
      <c r="DF56" s="440"/>
      <c r="DG56" s="446"/>
      <c r="DI56" s="437" t="str">
        <f>$B56</f>
        <v>Quarter final</v>
      </c>
      <c r="DJ56" s="439"/>
      <c r="DK56" s="439"/>
      <c r="DL56" s="440"/>
      <c r="DM56" s="443"/>
      <c r="DN56" s="444"/>
      <c r="DO56" s="441"/>
      <c r="DP56" s="445"/>
      <c r="DQ56" s="445"/>
      <c r="DR56" s="440"/>
      <c r="DS56" s="440"/>
      <c r="DT56" s="446"/>
      <c r="DV56" s="437" t="str">
        <f>$B56</f>
        <v>Quarter final</v>
      </c>
      <c r="DW56" s="439"/>
      <c r="DX56" s="439"/>
      <c r="DY56" s="440"/>
      <c r="DZ56" s="443"/>
      <c r="EA56" s="444"/>
      <c r="EB56" s="441"/>
      <c r="EC56" s="445"/>
      <c r="ED56" s="445"/>
      <c r="EE56" s="440"/>
      <c r="EF56" s="440"/>
      <c r="EG56" s="446"/>
      <c r="EI56" s="437" t="str">
        <f>$B56</f>
        <v>Quarter final</v>
      </c>
      <c r="EJ56" s="439"/>
      <c r="EK56" s="439"/>
      <c r="EL56" s="440"/>
      <c r="EM56" s="443"/>
      <c r="EN56" s="444"/>
      <c r="EO56" s="441"/>
      <c r="EP56" s="445"/>
      <c r="EQ56" s="445"/>
      <c r="ER56" s="440"/>
      <c r="ES56" s="440"/>
      <c r="ET56" s="446"/>
      <c r="EV56" s="437" t="str">
        <f>$B56</f>
        <v>Quarter final</v>
      </c>
      <c r="EW56" s="439"/>
      <c r="EX56" s="439"/>
      <c r="EY56" s="440"/>
      <c r="EZ56" s="443"/>
      <c r="FA56" s="444"/>
      <c r="FB56" s="441"/>
      <c r="FC56" s="445"/>
      <c r="FD56" s="445"/>
      <c r="FE56" s="440"/>
      <c r="FF56" s="440"/>
      <c r="FG56" s="446"/>
      <c r="FI56" s="437" t="str">
        <f>$B56</f>
        <v>Quarter final</v>
      </c>
      <c r="FJ56" s="439"/>
      <c r="FK56" s="439"/>
      <c r="FL56" s="440"/>
      <c r="FM56" s="443"/>
      <c r="FN56" s="444"/>
      <c r="FO56" s="441"/>
      <c r="FP56" s="445"/>
      <c r="FQ56" s="445"/>
      <c r="FR56" s="440"/>
      <c r="FS56" s="440"/>
      <c r="FT56" s="446"/>
      <c r="FV56" s="437" t="str">
        <f>$B56</f>
        <v>Quarter final</v>
      </c>
      <c r="FW56" s="439"/>
      <c r="FX56" s="439"/>
      <c r="FY56" s="440"/>
      <c r="FZ56" s="443"/>
      <c r="GA56" s="444"/>
      <c r="GB56" s="441"/>
      <c r="GC56" s="445"/>
      <c r="GD56" s="445"/>
      <c r="GE56" s="440"/>
      <c r="GF56" s="440"/>
      <c r="GG56" s="446"/>
      <c r="GI56" s="437" t="str">
        <f>$B56</f>
        <v>Quarter final</v>
      </c>
      <c r="GJ56" s="439"/>
      <c r="GK56" s="439"/>
      <c r="GL56" s="440"/>
      <c r="GM56" s="443"/>
      <c r="GN56" s="444"/>
      <c r="GO56" s="441"/>
      <c r="GP56" s="445"/>
      <c r="GQ56" s="445"/>
      <c r="GR56" s="440"/>
      <c r="GS56" s="440"/>
      <c r="GT56" s="446"/>
      <c r="GV56" s="437" t="str">
        <f>$B56</f>
        <v>Quarter final</v>
      </c>
      <c r="GW56" s="439"/>
      <c r="GX56" s="439"/>
      <c r="GY56" s="440"/>
      <c r="GZ56" s="443"/>
      <c r="HA56" s="444"/>
      <c r="HB56" s="441"/>
      <c r="HC56" s="445"/>
      <c r="HD56" s="445"/>
      <c r="HE56" s="440"/>
      <c r="HF56" s="440"/>
      <c r="HG56" s="446"/>
      <c r="HI56" s="437" t="str">
        <f>$B56</f>
        <v>Quarter final</v>
      </c>
      <c r="HJ56" s="439"/>
      <c r="HK56" s="439"/>
      <c r="HL56" s="440"/>
      <c r="HM56" s="443"/>
      <c r="HN56" s="444"/>
      <c r="HO56" s="441"/>
      <c r="HP56" s="445"/>
      <c r="HQ56" s="445"/>
      <c r="HR56" s="440"/>
      <c r="HS56" s="440"/>
      <c r="HT56" s="446"/>
      <c r="HV56" s="437" t="str">
        <f>$B56</f>
        <v>Quarter final</v>
      </c>
      <c r="HW56" s="439"/>
      <c r="HX56" s="439"/>
      <c r="HY56" s="440"/>
      <c r="HZ56" s="443"/>
      <c r="IA56" s="444"/>
      <c r="IB56" s="441"/>
      <c r="IC56" s="445"/>
      <c r="ID56" s="445"/>
      <c r="IE56" s="440"/>
      <c r="IF56" s="440"/>
      <c r="IG56" s="446"/>
      <c r="II56" s="437" t="str">
        <f>$B56</f>
        <v>Quarter final</v>
      </c>
      <c r="IJ56" s="439"/>
      <c r="IK56" s="439"/>
      <c r="IL56" s="440"/>
      <c r="IM56" s="443"/>
      <c r="IN56" s="444"/>
      <c r="IO56" s="441"/>
      <c r="IP56" s="445"/>
      <c r="IQ56" s="445"/>
      <c r="IR56" s="440"/>
      <c r="IS56" s="440"/>
      <c r="IT56" s="446"/>
      <c r="IV56" s="437" t="str">
        <f>$B56</f>
        <v>Quarter final</v>
      </c>
      <c r="IW56" s="439"/>
      <c r="IX56" s="439"/>
      <c r="IY56" s="440"/>
      <c r="IZ56" s="443"/>
      <c r="JA56" s="444"/>
      <c r="JB56" s="441"/>
      <c r="JC56" s="445"/>
      <c r="JD56" s="445"/>
      <c r="JE56" s="440"/>
      <c r="JF56" s="440"/>
      <c r="JG56" s="446"/>
      <c r="JI56" s="437" t="str">
        <f>$B56</f>
        <v>Quarter final</v>
      </c>
      <c r="JJ56" s="439"/>
      <c r="JK56" s="439"/>
      <c r="JL56" s="440"/>
      <c r="JM56" s="443"/>
      <c r="JN56" s="444"/>
      <c r="JO56" s="441"/>
      <c r="JP56" s="445"/>
      <c r="JQ56" s="445"/>
      <c r="JR56" s="440"/>
      <c r="JS56" s="440"/>
      <c r="JT56" s="446"/>
      <c r="JV56" s="437" t="str">
        <f>$B56</f>
        <v>Quarter final</v>
      </c>
      <c r="JW56" s="439"/>
      <c r="JX56" s="439"/>
      <c r="JY56" s="440"/>
      <c r="JZ56" s="443"/>
      <c r="KA56" s="444"/>
      <c r="KB56" s="441"/>
      <c r="KC56" s="445"/>
      <c r="KD56" s="445"/>
      <c r="KE56" s="440"/>
      <c r="KF56" s="440"/>
      <c r="KG56" s="446"/>
      <c r="KI56" s="437" t="str">
        <f>$B56</f>
        <v>Quarter final</v>
      </c>
      <c r="KJ56" s="439"/>
      <c r="KK56" s="439"/>
      <c r="KL56" s="440"/>
      <c r="KM56" s="443"/>
      <c r="KN56" s="444"/>
      <c r="KO56" s="441"/>
      <c r="KP56" s="445"/>
      <c r="KQ56" s="445"/>
      <c r="KR56" s="440"/>
      <c r="KS56" s="440"/>
      <c r="KT56" s="446"/>
      <c r="KV56" s="437" t="str">
        <f>$B56</f>
        <v>Quarter final</v>
      </c>
      <c r="KW56" s="439"/>
      <c r="KX56" s="439"/>
      <c r="KY56" s="440"/>
      <c r="KZ56" s="443"/>
      <c r="LA56" s="444"/>
      <c r="LB56" s="441"/>
      <c r="LC56" s="445"/>
      <c r="LD56" s="445"/>
      <c r="LE56" s="440"/>
      <c r="LF56" s="440"/>
      <c r="LG56" s="446"/>
      <c r="LI56" s="437" t="str">
        <f>$B56</f>
        <v>Quarter final</v>
      </c>
      <c r="LJ56" s="439"/>
      <c r="LK56" s="439"/>
      <c r="LL56" s="440"/>
      <c r="LM56" s="443"/>
      <c r="LN56" s="444"/>
      <c r="LO56" s="441"/>
      <c r="LP56" s="445"/>
      <c r="LQ56" s="445"/>
      <c r="LR56" s="440"/>
      <c r="LS56" s="440"/>
      <c r="LT56" s="446"/>
      <c r="LV56" s="437" t="str">
        <f>$B56</f>
        <v>Quarter final</v>
      </c>
      <c r="LW56" s="439"/>
      <c r="LX56" s="439"/>
      <c r="LY56" s="440"/>
      <c r="LZ56" s="443"/>
      <c r="MA56" s="444"/>
      <c r="MB56" s="441"/>
      <c r="MC56" s="445"/>
      <c r="MD56" s="445"/>
      <c r="ME56" s="440"/>
      <c r="MF56" s="440"/>
      <c r="MG56" s="446"/>
    </row>
    <row r="57" spans="1:345" s="709" customFormat="1" x14ac:dyDescent="0.25">
      <c r="A57" s="428"/>
      <c r="B57" s="447" t="str">
        <f ca="1">IF(C57="","",INDEX(Groups!$C$7:$C$35,MATCH(C57,Groups!$D$7:$D$35,0)))</f>
        <v/>
      </c>
      <c r="C57" s="448" t="str">
        <f ca="1">INDIRECT("'"&amp;References!$A$1&amp;"'!"&amp;"$C$64")</f>
        <v/>
      </c>
      <c r="D57" s="449" t="str">
        <f ca="1">IF(E57="","",INDEX(Groups!$C$7:$C$35,MATCH(E57,Groups!$D$7:$D$35,0)))</f>
        <v/>
      </c>
      <c r="E57" s="448" t="str">
        <f ca="1">INDIRECT("'"&amp;References!$A$1&amp;"'!"&amp;"$E$64")</f>
        <v/>
      </c>
      <c r="F57" s="450" t="str">
        <f ca="1">IF(AND(INDIRECT("'"&amp;References!$A$1&amp;"'!"&amp;"$C$65")&lt;&gt;"",INDIRECT("'"&amp;References!$A$1&amp;"'!"&amp;"$E$65")&lt;&gt;""),INDIRECT("'"&amp;References!$A$1&amp;"'!"&amp;"$C$65")+IF(AND(INDIRECT("'"&amp;References!$A$1&amp;"'!"&amp;"$C$67")&lt;&gt;"",INDIRECT("'"&amp;References!$A$1&amp;"'!"&amp;"$E$67")&lt;&gt;"",INDIRECT("'"&amp;References!$A$1&amp;"'!"&amp;"$C$65")=INDIRECT("'"&amp;References!$A$1&amp;"'!"&amp;"$E$65")),INDIRECT("'"&amp;References!$A$1&amp;"'!"&amp;"$C$67"),0),"")</f>
        <v/>
      </c>
      <c r="G57" s="451" t="str">
        <f ca="1">IF(AND(INDIRECT("'"&amp;References!$A$1&amp;"'!"&amp;"$C$65")&lt;&gt;"",INDIRECT("'"&amp;References!$A$1&amp;"'!"&amp;"$E$65")&lt;&gt;""),INDIRECT("'"&amp;References!$A$1&amp;"'!"&amp;"$E$65")+IF(AND(INDIRECT("'"&amp;References!$A$1&amp;"'!"&amp;"$C$67")&lt;&gt;"",INDIRECT("'"&amp;References!$A$1&amp;"'!"&amp;"$E$67")&lt;&gt;"",INDIRECT("'"&amp;References!$A$1&amp;"'!"&amp;"$C$65")=INDIRECT("'"&amp;References!$A$1&amp;"'!"&amp;"$E$65")),INDIRECT("'"&amp;References!$A$1&amp;"'!"&amp;"$E$67"),0),"")</f>
        <v/>
      </c>
      <c r="I57" s="462"/>
      <c r="J57" s="448" t="str">
        <f>IF(I57="","",VLOOKUP(I57,Language!$D$5:$E$63,2,0))</f>
        <v/>
      </c>
      <c r="K57" s="452"/>
      <c r="L57" s="448" t="str">
        <f>IF(K57="","",VLOOKUP(K57,Language!$D$5:$E$63,2,0))</f>
        <v/>
      </c>
      <c r="M57" s="463"/>
      <c r="N57" s="464"/>
      <c r="O57" s="465"/>
      <c r="P57" s="465"/>
      <c r="Q57" s="466">
        <f>COUNTIF(I$57:I$60,I57)+COUNTIF(K$57:K$60,I57)</f>
        <v>0</v>
      </c>
      <c r="R57" s="466">
        <f>COUNTIF(I$57:I$60,K57)+COUNTIF(K$57:K$60,K57)</f>
        <v>0</v>
      </c>
      <c r="S57" s="466"/>
      <c r="T57" s="467" t="str">
        <f>IF(OR(I57&lt;&gt;"",K57&lt;&gt;""),IF(Q57&lt;&gt;1,0,COUNTIF($B$57:$B$60,I57)+COUNTIF($D$57:$D$60,I57))+IF(R57&lt;&gt;1,0,COUNTIF($B$57:$B$60,K57)+COUNTIF($D$57:$D$60,K57)),"")</f>
        <v/>
      </c>
      <c r="V57" s="462"/>
      <c r="W57" s="448" t="str">
        <f>IF(V57="","",VLOOKUP(V57,Language!$D$5:$E$63,2,0))</f>
        <v/>
      </c>
      <c r="X57" s="452"/>
      <c r="Y57" s="448" t="str">
        <f>IF(X57="","",VLOOKUP(X57,Language!$D$5:$E$63,2,0))</f>
        <v/>
      </c>
      <c r="Z57" s="463"/>
      <c r="AA57" s="464"/>
      <c r="AB57" s="465"/>
      <c r="AC57" s="465"/>
      <c r="AD57" s="466">
        <f>COUNTIF(V$57:V$60,V57)+COUNTIF(X$57:X$60,V57)</f>
        <v>0</v>
      </c>
      <c r="AE57" s="466">
        <f>COUNTIF(V$57:V$60,X57)+COUNTIF(X$57:X$60,X57)</f>
        <v>0</v>
      </c>
      <c r="AF57" s="466"/>
      <c r="AG57" s="467" t="str">
        <f>IF(OR(V57&lt;&gt;"",X57&lt;&gt;""),IF(AD57&lt;&gt;1,0,COUNTIF($B$57:$B$60,V57)+COUNTIF($D$57:$D$60,V57))+IF(AE57&lt;&gt;1,0,COUNTIF($B$57:$B$60,X57)+COUNTIF($D$57:$D$60,X57)),"")</f>
        <v/>
      </c>
      <c r="AI57" s="462"/>
      <c r="AJ57" s="448" t="str">
        <f>IF(AI57="","",VLOOKUP(AI57,Language!$D$5:$E$63,2,0))</f>
        <v/>
      </c>
      <c r="AK57" s="452"/>
      <c r="AL57" s="448" t="str">
        <f>IF(AK57="","",VLOOKUP(AK57,Language!$D$5:$E$63,2,0))</f>
        <v/>
      </c>
      <c r="AM57" s="463"/>
      <c r="AN57" s="464"/>
      <c r="AO57" s="465"/>
      <c r="AP57" s="465"/>
      <c r="AQ57" s="466">
        <f>COUNTIF(AI$57:AI$60,AI57)+COUNTIF(AK$57:AK$60,AI57)</f>
        <v>0</v>
      </c>
      <c r="AR57" s="466">
        <f>COUNTIF(AI$57:AI$60,AK57)+COUNTIF(AK$57:AK$60,AK57)</f>
        <v>0</v>
      </c>
      <c r="AS57" s="466"/>
      <c r="AT57" s="467" t="str">
        <f>IF(OR(AI57&lt;&gt;"",AK57&lt;&gt;""),IF(AQ57&lt;&gt;1,0,COUNTIF($B$57:$B$60,AI57)+COUNTIF($D$57:$D$60,AI57))+IF(AR57&lt;&gt;1,0,COUNTIF($B$57:$B$60,AK57)+COUNTIF($D$57:$D$60,AK57)),"")</f>
        <v/>
      </c>
      <c r="AV57" s="462"/>
      <c r="AW57" s="448" t="str">
        <f>IF(AV57="","",VLOOKUP(AV57,Language!$D$5:$E$63,2,0))</f>
        <v/>
      </c>
      <c r="AX57" s="452"/>
      <c r="AY57" s="448" t="str">
        <f>IF(AX57="","",VLOOKUP(AX57,Language!$D$5:$E$63,2,0))</f>
        <v/>
      </c>
      <c r="AZ57" s="463"/>
      <c r="BA57" s="464"/>
      <c r="BB57" s="465"/>
      <c r="BC57" s="465"/>
      <c r="BD57" s="466">
        <f>COUNTIF(AV$57:AV$60,AV57)+COUNTIF(AX$57:AX$60,AV57)</f>
        <v>0</v>
      </c>
      <c r="BE57" s="466">
        <f>COUNTIF(AV$57:AV$60,AX57)+COUNTIF(AX$57:AX$60,AX57)</f>
        <v>0</v>
      </c>
      <c r="BF57" s="466"/>
      <c r="BG57" s="467" t="str">
        <f>IF(OR(AV57&lt;&gt;"",AX57&lt;&gt;""),IF(BD57&lt;&gt;1,0,COUNTIF($B$57:$B$60,AV57)+COUNTIF($D$57:$D$60,AV57))+IF(BE57&lt;&gt;1,0,COUNTIF($B$57:$B$60,AX57)+COUNTIF($D$57:$D$60,AX57)),"")</f>
        <v/>
      </c>
      <c r="BI57" s="462"/>
      <c r="BJ57" s="448" t="str">
        <f>IF(BI57="","",VLOOKUP(BI57,Language!$D$5:$E$63,2,0))</f>
        <v/>
      </c>
      <c r="BK57" s="452"/>
      <c r="BL57" s="448" t="str">
        <f>IF(BK57="","",VLOOKUP(BK57,Language!$D$5:$E$63,2,0))</f>
        <v/>
      </c>
      <c r="BM57" s="463"/>
      <c r="BN57" s="464"/>
      <c r="BO57" s="465"/>
      <c r="BP57" s="465"/>
      <c r="BQ57" s="466">
        <f>COUNTIF(BI$57:BI$60,BI57)+COUNTIF(BK$57:BK$60,BI57)</f>
        <v>0</v>
      </c>
      <c r="BR57" s="466">
        <f>COUNTIF(BI$57:BI$60,BK57)+COUNTIF(BK$57:BK$60,BK57)</f>
        <v>0</v>
      </c>
      <c r="BS57" s="466"/>
      <c r="BT57" s="467" t="str">
        <f>IF(OR(BI57&lt;&gt;"",BK57&lt;&gt;""),IF(BQ57&lt;&gt;1,0,COUNTIF($B$57:$B$60,BI57)+COUNTIF($D$57:$D$60,BI57))+IF(BR57&lt;&gt;1,0,COUNTIF($B$57:$B$60,BK57)+COUNTIF($D$57:$D$60,BK57)),"")</f>
        <v/>
      </c>
      <c r="BV57" s="462"/>
      <c r="BW57" s="448" t="str">
        <f>IF(BV57="","",VLOOKUP(BV57,Language!$D$5:$E$63,2,0))</f>
        <v/>
      </c>
      <c r="BX57" s="452"/>
      <c r="BY57" s="448" t="str">
        <f>IF(BX57="","",VLOOKUP(BX57,Language!$D$5:$E$63,2,0))</f>
        <v/>
      </c>
      <c r="BZ57" s="463"/>
      <c r="CA57" s="464"/>
      <c r="CB57" s="465"/>
      <c r="CC57" s="465"/>
      <c r="CD57" s="466">
        <f>COUNTIF(BV$57:BV$60,BV57)+COUNTIF(BX$57:BX$60,BV57)</f>
        <v>0</v>
      </c>
      <c r="CE57" s="466">
        <f>COUNTIF(BV$57:BV$60,BX57)+COUNTIF(BX$57:BX$60,BX57)</f>
        <v>0</v>
      </c>
      <c r="CF57" s="466"/>
      <c r="CG57" s="467" t="str">
        <f>IF(OR(BV57&lt;&gt;"",BX57&lt;&gt;""),IF(CD57&lt;&gt;1,0,COUNTIF($B$57:$B$60,BV57)+COUNTIF($D$57:$D$60,BV57))+IF(CE57&lt;&gt;1,0,COUNTIF($B$57:$B$60,BX57)+COUNTIF($D$57:$D$60,BX57)),"")</f>
        <v/>
      </c>
      <c r="CI57" s="462"/>
      <c r="CJ57" s="448" t="str">
        <f>IF(CI57="","",VLOOKUP(CI57,Language!$D$5:$E$63,2,0))</f>
        <v/>
      </c>
      <c r="CK57" s="452"/>
      <c r="CL57" s="448" t="str">
        <f>IF(CK57="","",VLOOKUP(CK57,Language!$D$5:$E$63,2,0))</f>
        <v/>
      </c>
      <c r="CM57" s="463"/>
      <c r="CN57" s="464"/>
      <c r="CO57" s="465"/>
      <c r="CP57" s="465"/>
      <c r="CQ57" s="466">
        <f>COUNTIF(CI$57:CI$60,CI57)+COUNTIF(CK$57:CK$60,CI57)</f>
        <v>0</v>
      </c>
      <c r="CR57" s="466">
        <f>COUNTIF(CI$57:CI$60,CK57)+COUNTIF(CK$57:CK$60,CK57)</f>
        <v>0</v>
      </c>
      <c r="CS57" s="466"/>
      <c r="CT57" s="467" t="str">
        <f>IF(OR(CI57&lt;&gt;"",CK57&lt;&gt;""),IF(CQ57&lt;&gt;1,0,COUNTIF($B$57:$B$60,CI57)+COUNTIF($D$57:$D$60,CI57))+IF(CR57&lt;&gt;1,0,COUNTIF($B$57:$B$60,CK57)+COUNTIF($D$57:$D$60,CK57)),"")</f>
        <v/>
      </c>
      <c r="CV57" s="462"/>
      <c r="CW57" s="448" t="str">
        <f>IF(CV57="","",VLOOKUP(CV57,Language!$D$5:$E$63,2,0))</f>
        <v/>
      </c>
      <c r="CX57" s="452"/>
      <c r="CY57" s="448" t="str">
        <f>IF(CX57="","",VLOOKUP(CX57,Language!$D$5:$E$63,2,0))</f>
        <v/>
      </c>
      <c r="CZ57" s="463"/>
      <c r="DA57" s="464"/>
      <c r="DB57" s="465"/>
      <c r="DC57" s="465"/>
      <c r="DD57" s="466">
        <f>COUNTIF(CV$57:CV$60,CV57)+COUNTIF(CX$57:CX$60,CV57)</f>
        <v>0</v>
      </c>
      <c r="DE57" s="466">
        <f>COUNTIF(CV$57:CV$60,CX57)+COUNTIF(CX$57:CX$60,CX57)</f>
        <v>0</v>
      </c>
      <c r="DF57" s="466"/>
      <c r="DG57" s="467" t="str">
        <f>IF(OR(CV57&lt;&gt;"",CX57&lt;&gt;""),IF(DD57&lt;&gt;1,0,COUNTIF($B$57:$B$60,CV57)+COUNTIF($D$57:$D$60,CV57))+IF(DE57&lt;&gt;1,0,COUNTIF($B$57:$B$60,CX57)+COUNTIF($D$57:$D$60,CX57)),"")</f>
        <v/>
      </c>
      <c r="DI57" s="462"/>
      <c r="DJ57" s="448" t="str">
        <f>IF(DI57="","",VLOOKUP(DI57,Language!$D$5:$E$63,2,0))</f>
        <v/>
      </c>
      <c r="DK57" s="452"/>
      <c r="DL57" s="448" t="str">
        <f>IF(DK57="","",VLOOKUP(DK57,Language!$D$5:$E$63,2,0))</f>
        <v/>
      </c>
      <c r="DM57" s="463"/>
      <c r="DN57" s="464"/>
      <c r="DO57" s="465"/>
      <c r="DP57" s="465"/>
      <c r="DQ57" s="466">
        <f>COUNTIF(DI$57:DI$60,DI57)+COUNTIF(DK$57:DK$60,DI57)</f>
        <v>0</v>
      </c>
      <c r="DR57" s="466">
        <f>COUNTIF(DI$57:DI$60,DK57)+COUNTIF(DK$57:DK$60,DK57)</f>
        <v>0</v>
      </c>
      <c r="DS57" s="466"/>
      <c r="DT57" s="467" t="str">
        <f>IF(OR(DI57&lt;&gt;"",DK57&lt;&gt;""),IF(DQ57&lt;&gt;1,0,COUNTIF($B$57:$B$60,DI57)+COUNTIF($D$57:$D$60,DI57))+IF(DR57&lt;&gt;1,0,COUNTIF($B$57:$B$60,DK57)+COUNTIF($D$57:$D$60,DK57)),"")</f>
        <v/>
      </c>
      <c r="DV57" s="462"/>
      <c r="DW57" s="448" t="str">
        <f>IF(DV57="","",VLOOKUP(DV57,Language!$D$5:$E$63,2,0))</f>
        <v/>
      </c>
      <c r="DX57" s="452"/>
      <c r="DY57" s="448" t="str">
        <f>IF(DX57="","",VLOOKUP(DX57,Language!$D$5:$E$63,2,0))</f>
        <v/>
      </c>
      <c r="DZ57" s="463"/>
      <c r="EA57" s="464"/>
      <c r="EB57" s="465"/>
      <c r="EC57" s="465"/>
      <c r="ED57" s="466">
        <f>COUNTIF(DV$57:DV$60,DV57)+COUNTIF(DX$57:DX$60,DV57)</f>
        <v>0</v>
      </c>
      <c r="EE57" s="466">
        <f>COUNTIF(DV$57:DV$60,DX57)+COUNTIF(DX$57:DX$60,DX57)</f>
        <v>0</v>
      </c>
      <c r="EF57" s="466"/>
      <c r="EG57" s="467" t="str">
        <f>IF(OR(DV57&lt;&gt;"",DX57&lt;&gt;""),IF(ED57&lt;&gt;1,0,COUNTIF($B$57:$B$60,DV57)+COUNTIF($D$57:$D$60,DV57))+IF(EE57&lt;&gt;1,0,COUNTIF($B$57:$B$60,DX57)+COUNTIF($D$57:$D$60,DX57)),"")</f>
        <v/>
      </c>
      <c r="EI57" s="462"/>
      <c r="EJ57" s="448" t="str">
        <f>IF(EI57="","",VLOOKUP(EI57,Language!$D$5:$E$63,2,0))</f>
        <v/>
      </c>
      <c r="EK57" s="452"/>
      <c r="EL57" s="448" t="str">
        <f>IF(EK57="","",VLOOKUP(EK57,Language!$D$5:$E$63,2,0))</f>
        <v/>
      </c>
      <c r="EM57" s="463"/>
      <c r="EN57" s="464"/>
      <c r="EO57" s="465"/>
      <c r="EP57" s="465"/>
      <c r="EQ57" s="466">
        <f>COUNTIF(EI$57:EI$60,EI57)+COUNTIF(EK$57:EK$60,EI57)</f>
        <v>0</v>
      </c>
      <c r="ER57" s="466">
        <f>COUNTIF(EI$57:EI$60,EK57)+COUNTIF(EK$57:EK$60,EK57)</f>
        <v>0</v>
      </c>
      <c r="ES57" s="466"/>
      <c r="ET57" s="467" t="str">
        <f>IF(OR(EI57&lt;&gt;"",EK57&lt;&gt;""),IF(EQ57&lt;&gt;1,0,COUNTIF($B$57:$B$60,EI57)+COUNTIF($D$57:$D$60,EI57))+IF(ER57&lt;&gt;1,0,COUNTIF($B$57:$B$60,EK57)+COUNTIF($D$57:$D$60,EK57)),"")</f>
        <v/>
      </c>
      <c r="EV57" s="462"/>
      <c r="EW57" s="448" t="str">
        <f>IF(EV57="","",VLOOKUP(EV57,Language!$D$5:$E$63,2,0))</f>
        <v/>
      </c>
      <c r="EX57" s="452"/>
      <c r="EY57" s="448" t="str">
        <f>IF(EX57="","",VLOOKUP(EX57,Language!$D$5:$E$63,2,0))</f>
        <v/>
      </c>
      <c r="EZ57" s="463"/>
      <c r="FA57" s="464"/>
      <c r="FB57" s="465"/>
      <c r="FC57" s="465"/>
      <c r="FD57" s="466">
        <f>COUNTIF(EV$57:EV$60,EV57)+COUNTIF(EX$57:EX$60,EV57)</f>
        <v>0</v>
      </c>
      <c r="FE57" s="466">
        <f>COUNTIF(EV$57:EV$60,EX57)+COUNTIF(EX$57:EX$60,EX57)</f>
        <v>0</v>
      </c>
      <c r="FF57" s="466"/>
      <c r="FG57" s="467" t="str">
        <f>IF(OR(EV57&lt;&gt;"",EX57&lt;&gt;""),IF(FD57&lt;&gt;1,0,COUNTIF($B$57:$B$60,EV57)+COUNTIF($D$57:$D$60,EV57))+IF(FE57&lt;&gt;1,0,COUNTIF($B$57:$B$60,EX57)+COUNTIF($D$57:$D$60,EX57)),"")</f>
        <v/>
      </c>
      <c r="FI57" s="462"/>
      <c r="FJ57" s="448" t="str">
        <f>IF(FI57="","",VLOOKUP(FI57,Language!$D$5:$E$63,2,0))</f>
        <v/>
      </c>
      <c r="FK57" s="452"/>
      <c r="FL57" s="448" t="str">
        <f>IF(FK57="","",VLOOKUP(FK57,Language!$D$5:$E$63,2,0))</f>
        <v/>
      </c>
      <c r="FM57" s="463"/>
      <c r="FN57" s="464"/>
      <c r="FO57" s="465"/>
      <c r="FP57" s="465"/>
      <c r="FQ57" s="466">
        <f>COUNTIF(FI$57:FI$60,FI57)+COUNTIF(FK$57:FK$60,FI57)</f>
        <v>0</v>
      </c>
      <c r="FR57" s="466">
        <f>COUNTIF(FI$57:FI$60,FK57)+COUNTIF(FK$57:FK$60,FK57)</f>
        <v>0</v>
      </c>
      <c r="FS57" s="466"/>
      <c r="FT57" s="467" t="str">
        <f>IF(OR(FI57&lt;&gt;"",FK57&lt;&gt;""),IF(FQ57&lt;&gt;1,0,COUNTIF($B$57:$B$60,FI57)+COUNTIF($D$57:$D$60,FI57))+IF(FR57&lt;&gt;1,0,COUNTIF($B$57:$B$60,FK57)+COUNTIF($D$57:$D$60,FK57)),"")</f>
        <v/>
      </c>
      <c r="FV57" s="462"/>
      <c r="FW57" s="448" t="str">
        <f>IF(FV57="","",VLOOKUP(FV57,Language!$D$5:$E$63,2,0))</f>
        <v/>
      </c>
      <c r="FX57" s="452"/>
      <c r="FY57" s="448" t="str">
        <f>IF(FX57="","",VLOOKUP(FX57,Language!$D$5:$E$63,2,0))</f>
        <v/>
      </c>
      <c r="FZ57" s="463"/>
      <c r="GA57" s="464"/>
      <c r="GB57" s="465"/>
      <c r="GC57" s="465"/>
      <c r="GD57" s="466">
        <f>COUNTIF(FV$57:FV$60,FV57)+COUNTIF(FX$57:FX$60,FV57)</f>
        <v>0</v>
      </c>
      <c r="GE57" s="466">
        <f>COUNTIF(FV$57:FV$60,FX57)+COUNTIF(FX$57:FX$60,FX57)</f>
        <v>0</v>
      </c>
      <c r="GF57" s="466"/>
      <c r="GG57" s="467" t="str">
        <f>IF(OR(FV57&lt;&gt;"",FX57&lt;&gt;""),IF(GD57&lt;&gt;1,0,COUNTIF($B$57:$B$60,FV57)+COUNTIF($D$57:$D$60,FV57))+IF(GE57&lt;&gt;1,0,COUNTIF($B$57:$B$60,FX57)+COUNTIF($D$57:$D$60,FX57)),"")</f>
        <v/>
      </c>
      <c r="GI57" s="462"/>
      <c r="GJ57" s="448" t="str">
        <f>IF(GI57="","",VLOOKUP(GI57,Language!$D$5:$E$63,2,0))</f>
        <v/>
      </c>
      <c r="GK57" s="452"/>
      <c r="GL57" s="448" t="str">
        <f>IF(GK57="","",VLOOKUP(GK57,Language!$D$5:$E$63,2,0))</f>
        <v/>
      </c>
      <c r="GM57" s="463"/>
      <c r="GN57" s="464"/>
      <c r="GO57" s="465"/>
      <c r="GP57" s="465"/>
      <c r="GQ57" s="466">
        <f>COUNTIF(GI$57:GI$60,GI57)+COUNTIF(GK$57:GK$60,GI57)</f>
        <v>0</v>
      </c>
      <c r="GR57" s="466">
        <f>COUNTIF(GI$57:GI$60,GK57)+COUNTIF(GK$57:GK$60,GK57)</f>
        <v>0</v>
      </c>
      <c r="GS57" s="466"/>
      <c r="GT57" s="467" t="str">
        <f>IF(OR(GI57&lt;&gt;"",GK57&lt;&gt;""),IF(GQ57&lt;&gt;1,0,COUNTIF($B$57:$B$60,GI57)+COUNTIF($D$57:$D$60,GI57))+IF(GR57&lt;&gt;1,0,COUNTIF($B$57:$B$60,GK57)+COUNTIF($D$57:$D$60,GK57)),"")</f>
        <v/>
      </c>
      <c r="GV57" s="462"/>
      <c r="GW57" s="448" t="str">
        <f>IF(GV57="","",VLOOKUP(GV57,Language!$D$5:$E$63,2,0))</f>
        <v/>
      </c>
      <c r="GX57" s="452"/>
      <c r="GY57" s="448" t="str">
        <f>IF(GX57="","",VLOOKUP(GX57,Language!$D$5:$E$63,2,0))</f>
        <v/>
      </c>
      <c r="GZ57" s="463"/>
      <c r="HA57" s="464"/>
      <c r="HB57" s="465"/>
      <c r="HC57" s="465"/>
      <c r="HD57" s="466">
        <f>COUNTIF(GV$57:GV$60,GV57)+COUNTIF(GX$57:GX$60,GV57)</f>
        <v>0</v>
      </c>
      <c r="HE57" s="466">
        <f>COUNTIF(GV$57:GV$60,GX57)+COUNTIF(GX$57:GX$60,GX57)</f>
        <v>0</v>
      </c>
      <c r="HF57" s="466"/>
      <c r="HG57" s="467" t="str">
        <f>IF(OR(GV57&lt;&gt;"",GX57&lt;&gt;""),IF(HD57&lt;&gt;1,0,COUNTIF($B$57:$B$60,GV57)+COUNTIF($D$57:$D$60,GV57))+IF(HE57&lt;&gt;1,0,COUNTIF($B$57:$B$60,GX57)+COUNTIF($D$57:$D$60,GX57)),"")</f>
        <v/>
      </c>
      <c r="HI57" s="462"/>
      <c r="HJ57" s="448" t="str">
        <f>IF(HI57="","",VLOOKUP(HI57,Language!$D$5:$E$63,2,0))</f>
        <v/>
      </c>
      <c r="HK57" s="452"/>
      <c r="HL57" s="448" t="str">
        <f>IF(HK57="","",VLOOKUP(HK57,Language!$D$5:$E$63,2,0))</f>
        <v/>
      </c>
      <c r="HM57" s="463"/>
      <c r="HN57" s="464"/>
      <c r="HO57" s="465"/>
      <c r="HP57" s="465"/>
      <c r="HQ57" s="466">
        <f>COUNTIF(HI$57:HI$60,HI57)+COUNTIF(HK$57:HK$60,HI57)</f>
        <v>0</v>
      </c>
      <c r="HR57" s="466">
        <f>COUNTIF(HI$57:HI$60,HK57)+COUNTIF(HK$57:HK$60,HK57)</f>
        <v>0</v>
      </c>
      <c r="HS57" s="466"/>
      <c r="HT57" s="467" t="str">
        <f>IF(OR(HI57&lt;&gt;"",HK57&lt;&gt;""),IF(HQ57&lt;&gt;1,0,COUNTIF($B$57:$B$60,HI57)+COUNTIF($D$57:$D$60,HI57))+IF(HR57&lt;&gt;1,0,COUNTIF($B$57:$B$60,HK57)+COUNTIF($D$57:$D$60,HK57)),"")</f>
        <v/>
      </c>
      <c r="HV57" s="462"/>
      <c r="HW57" s="448" t="str">
        <f>IF(HV57="","",VLOOKUP(HV57,Language!$D$5:$E$63,2,0))</f>
        <v/>
      </c>
      <c r="HX57" s="452"/>
      <c r="HY57" s="448" t="str">
        <f>IF(HX57="","",VLOOKUP(HX57,Language!$D$5:$E$63,2,0))</f>
        <v/>
      </c>
      <c r="HZ57" s="463"/>
      <c r="IA57" s="464"/>
      <c r="IB57" s="465"/>
      <c r="IC57" s="465"/>
      <c r="ID57" s="466">
        <f>COUNTIF(HV$57:HV$60,HV57)+COUNTIF(HX$57:HX$60,HV57)</f>
        <v>0</v>
      </c>
      <c r="IE57" s="466">
        <f>COUNTIF(HV$57:HV$60,HX57)+COUNTIF(HX$57:HX$60,HX57)</f>
        <v>0</v>
      </c>
      <c r="IF57" s="466"/>
      <c r="IG57" s="467" t="str">
        <f>IF(OR(HV57&lt;&gt;"",HX57&lt;&gt;""),IF(ID57&lt;&gt;1,0,COUNTIF($B$57:$B$60,HV57)+COUNTIF($D$57:$D$60,HV57))+IF(IE57&lt;&gt;1,0,COUNTIF($B$57:$B$60,HX57)+COUNTIF($D$57:$D$60,HX57)),"")</f>
        <v/>
      </c>
      <c r="II57" s="462"/>
      <c r="IJ57" s="448" t="str">
        <f>IF(II57="","",VLOOKUP(II57,Language!$D$5:$E$63,2,0))</f>
        <v/>
      </c>
      <c r="IK57" s="452"/>
      <c r="IL57" s="448" t="str">
        <f>IF(IK57="","",VLOOKUP(IK57,Language!$D$5:$E$63,2,0))</f>
        <v/>
      </c>
      <c r="IM57" s="463"/>
      <c r="IN57" s="464"/>
      <c r="IO57" s="465"/>
      <c r="IP57" s="465"/>
      <c r="IQ57" s="466">
        <f>COUNTIF(II$57:II$60,II57)+COUNTIF(IK$57:IK$60,II57)</f>
        <v>0</v>
      </c>
      <c r="IR57" s="466">
        <f>COUNTIF(II$57:II$60,IK57)+COUNTIF(IK$57:IK$60,IK57)</f>
        <v>0</v>
      </c>
      <c r="IS57" s="466"/>
      <c r="IT57" s="467" t="str">
        <f>IF(OR(II57&lt;&gt;"",IK57&lt;&gt;""),IF(IQ57&lt;&gt;1,0,COUNTIF($B$57:$B$60,II57)+COUNTIF($D$57:$D$60,II57))+IF(IR57&lt;&gt;1,0,COUNTIF($B$57:$B$60,IK57)+COUNTIF($D$57:$D$60,IK57)),"")</f>
        <v/>
      </c>
      <c r="IV57" s="462"/>
      <c r="IW57" s="448" t="str">
        <f>IF(IV57="","",VLOOKUP(IV57,Language!$D$5:$E$63,2,0))</f>
        <v/>
      </c>
      <c r="IX57" s="452"/>
      <c r="IY57" s="448" t="str">
        <f>IF(IX57="","",VLOOKUP(IX57,Language!$D$5:$E$63,2,0))</f>
        <v/>
      </c>
      <c r="IZ57" s="463"/>
      <c r="JA57" s="464"/>
      <c r="JB57" s="465"/>
      <c r="JC57" s="465"/>
      <c r="JD57" s="466">
        <f>COUNTIF(IV$57:IV$60,IV57)+COUNTIF(IX$57:IX$60,IV57)</f>
        <v>0</v>
      </c>
      <c r="JE57" s="466">
        <f>COUNTIF(IV$57:IV$60,IX57)+COUNTIF(IX$57:IX$60,IX57)</f>
        <v>0</v>
      </c>
      <c r="JF57" s="466"/>
      <c r="JG57" s="467" t="str">
        <f>IF(OR(IV57&lt;&gt;"",IX57&lt;&gt;""),IF(JD57&lt;&gt;1,0,COUNTIF($B$57:$B$60,IV57)+COUNTIF($D$57:$D$60,IV57))+IF(JE57&lt;&gt;1,0,COUNTIF($B$57:$B$60,IX57)+COUNTIF($D$57:$D$60,IX57)),"")</f>
        <v/>
      </c>
      <c r="JI57" s="462"/>
      <c r="JJ57" s="448" t="str">
        <f>IF(JI57="","",VLOOKUP(JI57,Language!$D$5:$E$63,2,0))</f>
        <v/>
      </c>
      <c r="JK57" s="452"/>
      <c r="JL57" s="448" t="str">
        <f>IF(JK57="","",VLOOKUP(JK57,Language!$D$5:$E$63,2,0))</f>
        <v/>
      </c>
      <c r="JM57" s="463"/>
      <c r="JN57" s="464"/>
      <c r="JO57" s="465"/>
      <c r="JP57" s="465"/>
      <c r="JQ57" s="466">
        <f>COUNTIF(JI$57:JI$60,JI57)+COUNTIF(JK$57:JK$60,JI57)</f>
        <v>0</v>
      </c>
      <c r="JR57" s="466">
        <f>COUNTIF(JI$57:JI$60,JK57)+COUNTIF(JK$57:JK$60,JK57)</f>
        <v>0</v>
      </c>
      <c r="JS57" s="466"/>
      <c r="JT57" s="467" t="str">
        <f>IF(OR(JI57&lt;&gt;"",JK57&lt;&gt;""),IF(JQ57&lt;&gt;1,0,COUNTIF($B$57:$B$60,JI57)+COUNTIF($D$57:$D$60,JI57))+IF(JR57&lt;&gt;1,0,COUNTIF($B$57:$B$60,JK57)+COUNTIF($D$57:$D$60,JK57)),"")</f>
        <v/>
      </c>
      <c r="JV57" s="462"/>
      <c r="JW57" s="448" t="str">
        <f>IF(JV57="","",VLOOKUP(JV57,Language!$D$5:$E$63,2,0))</f>
        <v/>
      </c>
      <c r="JX57" s="452"/>
      <c r="JY57" s="448" t="str">
        <f>IF(JX57="","",VLOOKUP(JX57,Language!$D$5:$E$63,2,0))</f>
        <v/>
      </c>
      <c r="JZ57" s="463"/>
      <c r="KA57" s="464"/>
      <c r="KB57" s="465"/>
      <c r="KC57" s="465"/>
      <c r="KD57" s="466">
        <f>COUNTIF(JV$57:JV$60,JV57)+COUNTIF(JX$57:JX$60,JV57)</f>
        <v>0</v>
      </c>
      <c r="KE57" s="466">
        <f>COUNTIF(JV$57:JV$60,JX57)+COUNTIF(JX$57:JX$60,JX57)</f>
        <v>0</v>
      </c>
      <c r="KF57" s="466"/>
      <c r="KG57" s="467" t="str">
        <f>IF(OR(JV57&lt;&gt;"",JX57&lt;&gt;""),IF(KD57&lt;&gt;1,0,COUNTIF($B$57:$B$60,JV57)+COUNTIF($D$57:$D$60,JV57))+IF(KE57&lt;&gt;1,0,COUNTIF($B$57:$B$60,JX57)+COUNTIF($D$57:$D$60,JX57)),"")</f>
        <v/>
      </c>
      <c r="KI57" s="462"/>
      <c r="KJ57" s="448" t="str">
        <f>IF(KI57="","",VLOOKUP(KI57,Language!$D$5:$E$63,2,0))</f>
        <v/>
      </c>
      <c r="KK57" s="452"/>
      <c r="KL57" s="448" t="str">
        <f>IF(KK57="","",VLOOKUP(KK57,Language!$D$5:$E$63,2,0))</f>
        <v/>
      </c>
      <c r="KM57" s="463"/>
      <c r="KN57" s="464"/>
      <c r="KO57" s="465"/>
      <c r="KP57" s="465"/>
      <c r="KQ57" s="466">
        <f>COUNTIF(KI$57:KI$60,KI57)+COUNTIF(KK$57:KK$60,KI57)</f>
        <v>0</v>
      </c>
      <c r="KR57" s="466">
        <f>COUNTIF(KI$57:KI$60,KK57)+COUNTIF(KK$57:KK$60,KK57)</f>
        <v>0</v>
      </c>
      <c r="KS57" s="466"/>
      <c r="KT57" s="467" t="str">
        <f>IF(OR(KI57&lt;&gt;"",KK57&lt;&gt;""),IF(KQ57&lt;&gt;1,0,COUNTIF($B$57:$B$60,KI57)+COUNTIF($D$57:$D$60,KI57))+IF(KR57&lt;&gt;1,0,COUNTIF($B$57:$B$60,KK57)+COUNTIF($D$57:$D$60,KK57)),"")</f>
        <v/>
      </c>
      <c r="KV57" s="462"/>
      <c r="KW57" s="448" t="str">
        <f>IF(KV57="","",VLOOKUP(KV57,Language!$D$5:$E$63,2,0))</f>
        <v/>
      </c>
      <c r="KX57" s="452"/>
      <c r="KY57" s="448" t="str">
        <f>IF(KX57="","",VLOOKUP(KX57,Language!$D$5:$E$63,2,0))</f>
        <v/>
      </c>
      <c r="KZ57" s="463"/>
      <c r="LA57" s="464"/>
      <c r="LB57" s="465"/>
      <c r="LC57" s="465"/>
      <c r="LD57" s="466">
        <f>COUNTIF(KV$57:KV$60,KV57)+COUNTIF(KX$57:KX$60,KV57)</f>
        <v>0</v>
      </c>
      <c r="LE57" s="466">
        <f>COUNTIF(KV$57:KV$60,KX57)+COUNTIF(KX$57:KX$60,KX57)</f>
        <v>0</v>
      </c>
      <c r="LF57" s="466"/>
      <c r="LG57" s="467" t="str">
        <f>IF(OR(KV57&lt;&gt;"",KX57&lt;&gt;""),IF(LD57&lt;&gt;1,0,COUNTIF($B$57:$B$60,KV57)+COUNTIF($D$57:$D$60,KV57))+IF(LE57&lt;&gt;1,0,COUNTIF($B$57:$B$60,KX57)+COUNTIF($D$57:$D$60,KX57)),"")</f>
        <v/>
      </c>
      <c r="LI57" s="462"/>
      <c r="LJ57" s="448" t="str">
        <f>IF(LI57="","",VLOOKUP(LI57,Language!$D$5:$E$63,2,0))</f>
        <v/>
      </c>
      <c r="LK57" s="452"/>
      <c r="LL57" s="448" t="str">
        <f>IF(LK57="","",VLOOKUP(LK57,Language!$D$5:$E$63,2,0))</f>
        <v/>
      </c>
      <c r="LM57" s="463"/>
      <c r="LN57" s="464"/>
      <c r="LO57" s="465"/>
      <c r="LP57" s="465"/>
      <c r="LQ57" s="466">
        <f>COUNTIF(LI$57:LI$60,LI57)+COUNTIF(LK$57:LK$60,LI57)</f>
        <v>0</v>
      </c>
      <c r="LR57" s="466">
        <f>COUNTIF(LI$57:LI$60,LK57)+COUNTIF(LK$57:LK$60,LK57)</f>
        <v>0</v>
      </c>
      <c r="LS57" s="466"/>
      <c r="LT57" s="467" t="str">
        <f>IF(OR(LI57&lt;&gt;"",LK57&lt;&gt;""),IF(LQ57&lt;&gt;1,0,COUNTIF($B$57:$B$60,LI57)+COUNTIF($D$57:$D$60,LI57))+IF(LR57&lt;&gt;1,0,COUNTIF($B$57:$B$60,LK57)+COUNTIF($D$57:$D$60,LK57)),"")</f>
        <v/>
      </c>
      <c r="LV57" s="462"/>
      <c r="LW57" s="448" t="str">
        <f>IF(LV57="","",VLOOKUP(LV57,Language!$D$5:$E$63,2,0))</f>
        <v/>
      </c>
      <c r="LX57" s="452"/>
      <c r="LY57" s="448" t="str">
        <f>IF(LX57="","",VLOOKUP(LX57,Language!$D$5:$E$63,2,0))</f>
        <v/>
      </c>
      <c r="LZ57" s="463"/>
      <c r="MA57" s="464"/>
      <c r="MB57" s="465"/>
      <c r="MC57" s="465"/>
      <c r="MD57" s="466">
        <f>COUNTIF(LV$57:LV$60,LV57)+COUNTIF(LX$57:LX$60,LV57)</f>
        <v>0</v>
      </c>
      <c r="ME57" s="466">
        <f>COUNTIF(LV$57:LV$60,LX57)+COUNTIF(LX$57:LX$60,LX57)</f>
        <v>0</v>
      </c>
      <c r="MF57" s="466"/>
      <c r="MG57" s="467" t="str">
        <f>IF(OR(LV57&lt;&gt;"",LX57&lt;&gt;""),IF(MD57&lt;&gt;1,0,COUNTIF($B$57:$B$60,LV57)+COUNTIF($D$57:$D$60,LV57))+IF(ME57&lt;&gt;1,0,COUNTIF($B$57:$B$60,LX57)+COUNTIF($D$57:$D$60,LX57)),"")</f>
        <v/>
      </c>
    </row>
    <row r="58" spans="1:345" s="709" customFormat="1" x14ac:dyDescent="0.25">
      <c r="A58" s="428"/>
      <c r="B58" s="447" t="str">
        <f ca="1">IF(C58="","",INDEX(Groups!$C$7:$C$35,MATCH(C58,Groups!$D$7:$D$35,0)))</f>
        <v/>
      </c>
      <c r="C58" s="448" t="str">
        <f ca="1">INDIRECT("'"&amp;References!$A$1&amp;"'!"&amp;"$I$64")</f>
        <v/>
      </c>
      <c r="D58" s="449" t="str">
        <f ca="1">IF(E58="","",INDEX(Groups!$C$7:$C$35,MATCH(E58,Groups!$D$7:$D$35,0)))</f>
        <v/>
      </c>
      <c r="E58" s="448" t="str">
        <f ca="1">INDIRECT("'"&amp;References!$A$1&amp;"'!"&amp;"$K$64")</f>
        <v/>
      </c>
      <c r="F58" s="450" t="str">
        <f ca="1">IF(AND(INDIRECT("'"&amp;References!$A$1&amp;"'!"&amp;"$I$65")&lt;&gt;"",INDIRECT("'"&amp;References!$A$1&amp;"'!"&amp;"$K$65")&lt;&gt;""),INDIRECT("'"&amp;References!$A$1&amp;"'!"&amp;"$I$65")+IF(AND(INDIRECT("'"&amp;References!$A$1&amp;"'!"&amp;"$I$67")&lt;&gt;"",INDIRECT("'"&amp;References!$A$1&amp;"'!"&amp;"$K$67")&lt;&gt;"",INDIRECT("'"&amp;References!$A$1&amp;"'!"&amp;"$I$65")=INDIRECT("'"&amp;References!$A$1&amp;"'!"&amp;"$K$65")),INDIRECT("'"&amp;References!$A$1&amp;"'!"&amp;"$I$67"),0),"")</f>
        <v/>
      </c>
      <c r="G58" s="451" t="str">
        <f ca="1">IF(AND(INDIRECT("'"&amp;References!$A$1&amp;"'!"&amp;"$I$65")&lt;&gt;"",INDIRECT("'"&amp;References!$A$1&amp;"'!"&amp;"$K$65")&lt;&gt;""),INDIRECT("'"&amp;References!$A$1&amp;"'!"&amp;"$K$65")+IF(AND(INDIRECT("'"&amp;References!$A$1&amp;"'!"&amp;"$I$67")&lt;&gt;"",INDIRECT("'"&amp;References!$A$1&amp;"'!"&amp;"$K$67")&lt;&gt;"",INDIRECT("'"&amp;References!$A$1&amp;"'!"&amp;"$I$65")=INDIRECT("'"&amp;References!$A$1&amp;"'!"&amp;"$K$65")),INDIRECT("'"&amp;References!$A$1&amp;"'!"&amp;"$K$67"),0),"")</f>
        <v/>
      </c>
      <c r="I58" s="462"/>
      <c r="J58" s="448" t="str">
        <f>IF(I58="","",VLOOKUP(I58,Language!$D$5:$E$63,2,0))</f>
        <v/>
      </c>
      <c r="K58" s="452"/>
      <c r="L58" s="448" t="str">
        <f>IF(K58="","",VLOOKUP(K58,Language!$D$5:$E$63,2,0))</f>
        <v/>
      </c>
      <c r="M58" s="468"/>
      <c r="N58" s="469"/>
      <c r="O58" s="470"/>
      <c r="P58" s="470"/>
      <c r="Q58" s="471">
        <f t="shared" ref="Q58:Q60" si="598">COUNTIF(I$57:I$60,I58)+COUNTIF(K$57:K$60,I58)</f>
        <v>0</v>
      </c>
      <c r="R58" s="471">
        <f>COUNTIF(I$57:I$60,K58)+COUNTIF(K$57:K$60,K58)</f>
        <v>0</v>
      </c>
      <c r="S58" s="471"/>
      <c r="T58" s="467" t="str">
        <f>IF(OR(I58&lt;&gt;"",K58&lt;&gt;""),IF(Q58&lt;&gt;1,0,COUNTIF($B$57:$B$60,I58)+COUNTIF($D$57:$D$60,I58))+IF(R58&lt;&gt;1,0,COUNTIF($B$57:$B$60,K58)+COUNTIF($D$57:$D$60,K58)),"")</f>
        <v/>
      </c>
      <c r="V58" s="462"/>
      <c r="W58" s="448" t="str">
        <f>IF(V58="","",VLOOKUP(V58,Language!$D$5:$E$63,2,0))</f>
        <v/>
      </c>
      <c r="X58" s="452"/>
      <c r="Y58" s="448" t="str">
        <f>IF(X58="","",VLOOKUP(X58,Language!$D$5:$E$63,2,0))</f>
        <v/>
      </c>
      <c r="Z58" s="468"/>
      <c r="AA58" s="469"/>
      <c r="AB58" s="470"/>
      <c r="AC58" s="470"/>
      <c r="AD58" s="471">
        <f t="shared" ref="AD58:AD60" si="599">COUNTIF(V$57:V$60,V58)+COUNTIF(X$57:X$60,V58)</f>
        <v>0</v>
      </c>
      <c r="AE58" s="471">
        <f>COUNTIF(V$57:V$60,X58)+COUNTIF(X$57:X$60,X58)</f>
        <v>0</v>
      </c>
      <c r="AF58" s="471"/>
      <c r="AG58" s="467" t="str">
        <f>IF(OR(V58&lt;&gt;"",X58&lt;&gt;""),IF(AD58&lt;&gt;1,0,COUNTIF($B$57:$B$60,V58)+COUNTIF($D$57:$D$60,V58))+IF(AE58&lt;&gt;1,0,COUNTIF($B$57:$B$60,X58)+COUNTIF($D$57:$D$60,X58)),"")</f>
        <v/>
      </c>
      <c r="AI58" s="462"/>
      <c r="AJ58" s="448" t="str">
        <f>IF(AI58="","",VLOOKUP(AI58,Language!$D$5:$E$63,2,0))</f>
        <v/>
      </c>
      <c r="AK58" s="452"/>
      <c r="AL58" s="448" t="str">
        <f>IF(AK58="","",VLOOKUP(AK58,Language!$D$5:$E$63,2,0))</f>
        <v/>
      </c>
      <c r="AM58" s="468"/>
      <c r="AN58" s="469"/>
      <c r="AO58" s="470"/>
      <c r="AP58" s="470"/>
      <c r="AQ58" s="471">
        <f t="shared" ref="AQ58:AQ60" si="600">COUNTIF(AI$57:AI$60,AI58)+COUNTIF(AK$57:AK$60,AI58)</f>
        <v>0</v>
      </c>
      <c r="AR58" s="471">
        <f>COUNTIF(AI$57:AI$60,AK58)+COUNTIF(AK$57:AK$60,AK58)</f>
        <v>0</v>
      </c>
      <c r="AS58" s="471"/>
      <c r="AT58" s="467" t="str">
        <f>IF(OR(AI58&lt;&gt;"",AK58&lt;&gt;""),IF(AQ58&lt;&gt;1,0,COUNTIF($B$57:$B$60,AI58)+COUNTIF($D$57:$D$60,AI58))+IF(AR58&lt;&gt;1,0,COUNTIF($B$57:$B$60,AK58)+COUNTIF($D$57:$D$60,AK58)),"")</f>
        <v/>
      </c>
      <c r="AV58" s="462"/>
      <c r="AW58" s="448" t="str">
        <f>IF(AV58="","",VLOOKUP(AV58,Language!$D$5:$E$63,2,0))</f>
        <v/>
      </c>
      <c r="AX58" s="452"/>
      <c r="AY58" s="448" t="str">
        <f>IF(AX58="","",VLOOKUP(AX58,Language!$D$5:$E$63,2,0))</f>
        <v/>
      </c>
      <c r="AZ58" s="468"/>
      <c r="BA58" s="469"/>
      <c r="BB58" s="470"/>
      <c r="BC58" s="470"/>
      <c r="BD58" s="471">
        <f t="shared" ref="BD58:BD60" si="601">COUNTIF(AV$57:AV$60,AV58)+COUNTIF(AX$57:AX$60,AV58)</f>
        <v>0</v>
      </c>
      <c r="BE58" s="471">
        <f>COUNTIF(AV$57:AV$60,AX58)+COUNTIF(AX$57:AX$60,AX58)</f>
        <v>0</v>
      </c>
      <c r="BF58" s="471"/>
      <c r="BG58" s="467" t="str">
        <f>IF(OR(AV58&lt;&gt;"",AX58&lt;&gt;""),IF(BD58&lt;&gt;1,0,COUNTIF($B$57:$B$60,AV58)+COUNTIF($D$57:$D$60,AV58))+IF(BE58&lt;&gt;1,0,COUNTIF($B$57:$B$60,AX58)+COUNTIF($D$57:$D$60,AX58)),"")</f>
        <v/>
      </c>
      <c r="BI58" s="462"/>
      <c r="BJ58" s="448" t="str">
        <f>IF(BI58="","",VLOOKUP(BI58,Language!$D$5:$E$63,2,0))</f>
        <v/>
      </c>
      <c r="BK58" s="452"/>
      <c r="BL58" s="448" t="str">
        <f>IF(BK58="","",VLOOKUP(BK58,Language!$D$5:$E$63,2,0))</f>
        <v/>
      </c>
      <c r="BM58" s="468"/>
      <c r="BN58" s="469"/>
      <c r="BO58" s="470"/>
      <c r="BP58" s="470"/>
      <c r="BQ58" s="471">
        <f t="shared" ref="BQ58:BQ60" si="602">COUNTIF(BI$57:BI$60,BI58)+COUNTIF(BK$57:BK$60,BI58)</f>
        <v>0</v>
      </c>
      <c r="BR58" s="471">
        <f>COUNTIF(BI$57:BI$60,BK58)+COUNTIF(BK$57:BK$60,BK58)</f>
        <v>0</v>
      </c>
      <c r="BS58" s="471"/>
      <c r="BT58" s="467" t="str">
        <f>IF(OR(BI58&lt;&gt;"",BK58&lt;&gt;""),IF(BQ58&lt;&gt;1,0,COUNTIF($B$57:$B$60,BI58)+COUNTIF($D$57:$D$60,BI58))+IF(BR58&lt;&gt;1,0,COUNTIF($B$57:$B$60,BK58)+COUNTIF($D$57:$D$60,BK58)),"")</f>
        <v/>
      </c>
      <c r="BV58" s="462"/>
      <c r="BW58" s="448" t="str">
        <f>IF(BV58="","",VLOOKUP(BV58,Language!$D$5:$E$63,2,0))</f>
        <v/>
      </c>
      <c r="BX58" s="452"/>
      <c r="BY58" s="448" t="str">
        <f>IF(BX58="","",VLOOKUP(BX58,Language!$D$5:$E$63,2,0))</f>
        <v/>
      </c>
      <c r="BZ58" s="468"/>
      <c r="CA58" s="469"/>
      <c r="CB58" s="470"/>
      <c r="CC58" s="470"/>
      <c r="CD58" s="471">
        <f t="shared" ref="CD58:CD60" si="603">COUNTIF(BV$57:BV$60,BV58)+COUNTIF(BX$57:BX$60,BV58)</f>
        <v>0</v>
      </c>
      <c r="CE58" s="471">
        <f>COUNTIF(BV$57:BV$60,BX58)+COUNTIF(BX$57:BX$60,BX58)</f>
        <v>0</v>
      </c>
      <c r="CF58" s="471"/>
      <c r="CG58" s="467" t="str">
        <f>IF(OR(BV58&lt;&gt;"",BX58&lt;&gt;""),IF(CD58&lt;&gt;1,0,COUNTIF($B$57:$B$60,BV58)+COUNTIF($D$57:$D$60,BV58))+IF(CE58&lt;&gt;1,0,COUNTIF($B$57:$B$60,BX58)+COUNTIF($D$57:$D$60,BX58)),"")</f>
        <v/>
      </c>
      <c r="CI58" s="462"/>
      <c r="CJ58" s="448" t="str">
        <f>IF(CI58="","",VLOOKUP(CI58,Language!$D$5:$E$63,2,0))</f>
        <v/>
      </c>
      <c r="CK58" s="452"/>
      <c r="CL58" s="448" t="str">
        <f>IF(CK58="","",VLOOKUP(CK58,Language!$D$5:$E$63,2,0))</f>
        <v/>
      </c>
      <c r="CM58" s="468"/>
      <c r="CN58" s="469"/>
      <c r="CO58" s="470"/>
      <c r="CP58" s="470"/>
      <c r="CQ58" s="471">
        <f t="shared" ref="CQ58:CQ60" si="604">COUNTIF(CI$57:CI$60,CI58)+COUNTIF(CK$57:CK$60,CI58)</f>
        <v>0</v>
      </c>
      <c r="CR58" s="471">
        <f>COUNTIF(CI$57:CI$60,CK58)+COUNTIF(CK$57:CK$60,CK58)</f>
        <v>0</v>
      </c>
      <c r="CS58" s="471"/>
      <c r="CT58" s="467" t="str">
        <f>IF(OR(CI58&lt;&gt;"",CK58&lt;&gt;""),IF(CQ58&lt;&gt;1,0,COUNTIF($B$57:$B$60,CI58)+COUNTIF($D$57:$D$60,CI58))+IF(CR58&lt;&gt;1,0,COUNTIF($B$57:$B$60,CK58)+COUNTIF($D$57:$D$60,CK58)),"")</f>
        <v/>
      </c>
      <c r="CV58" s="462"/>
      <c r="CW58" s="448" t="str">
        <f>IF(CV58="","",VLOOKUP(CV58,Language!$D$5:$E$63,2,0))</f>
        <v/>
      </c>
      <c r="CX58" s="452"/>
      <c r="CY58" s="448" t="str">
        <f>IF(CX58="","",VLOOKUP(CX58,Language!$D$5:$E$63,2,0))</f>
        <v/>
      </c>
      <c r="CZ58" s="468"/>
      <c r="DA58" s="469"/>
      <c r="DB58" s="470"/>
      <c r="DC58" s="470"/>
      <c r="DD58" s="471">
        <f t="shared" ref="DD58:DD60" si="605">COUNTIF(CV$57:CV$60,CV58)+COUNTIF(CX$57:CX$60,CV58)</f>
        <v>0</v>
      </c>
      <c r="DE58" s="471">
        <f>COUNTIF(CV$57:CV$60,CX58)+COUNTIF(CX$57:CX$60,CX58)</f>
        <v>0</v>
      </c>
      <c r="DF58" s="471"/>
      <c r="DG58" s="467" t="str">
        <f>IF(OR(CV58&lt;&gt;"",CX58&lt;&gt;""),IF(DD58&lt;&gt;1,0,COUNTIF($B$57:$B$60,CV58)+COUNTIF($D$57:$D$60,CV58))+IF(DE58&lt;&gt;1,0,COUNTIF($B$57:$B$60,CX58)+COUNTIF($D$57:$D$60,CX58)),"")</f>
        <v/>
      </c>
      <c r="DI58" s="462"/>
      <c r="DJ58" s="448" t="str">
        <f>IF(DI58="","",VLOOKUP(DI58,Language!$D$5:$E$63,2,0))</f>
        <v/>
      </c>
      <c r="DK58" s="452"/>
      <c r="DL58" s="448" t="str">
        <f>IF(DK58="","",VLOOKUP(DK58,Language!$D$5:$E$63,2,0))</f>
        <v/>
      </c>
      <c r="DM58" s="468"/>
      <c r="DN58" s="469"/>
      <c r="DO58" s="470"/>
      <c r="DP58" s="470"/>
      <c r="DQ58" s="471">
        <f t="shared" ref="DQ58:DQ60" si="606">COUNTIF(DI$57:DI$60,DI58)+COUNTIF(DK$57:DK$60,DI58)</f>
        <v>0</v>
      </c>
      <c r="DR58" s="471">
        <f>COUNTIF(DI$57:DI$60,DK58)+COUNTIF(DK$57:DK$60,DK58)</f>
        <v>0</v>
      </c>
      <c r="DS58" s="471"/>
      <c r="DT58" s="467" t="str">
        <f>IF(OR(DI58&lt;&gt;"",DK58&lt;&gt;""),IF(DQ58&lt;&gt;1,0,COUNTIF($B$57:$B$60,DI58)+COUNTIF($D$57:$D$60,DI58))+IF(DR58&lt;&gt;1,0,COUNTIF($B$57:$B$60,DK58)+COUNTIF($D$57:$D$60,DK58)),"")</f>
        <v/>
      </c>
      <c r="DV58" s="462"/>
      <c r="DW58" s="448" t="str">
        <f>IF(DV58="","",VLOOKUP(DV58,Language!$D$5:$E$63,2,0))</f>
        <v/>
      </c>
      <c r="DX58" s="452"/>
      <c r="DY58" s="448" t="str">
        <f>IF(DX58="","",VLOOKUP(DX58,Language!$D$5:$E$63,2,0))</f>
        <v/>
      </c>
      <c r="DZ58" s="468"/>
      <c r="EA58" s="469"/>
      <c r="EB58" s="470"/>
      <c r="EC58" s="470"/>
      <c r="ED58" s="471">
        <f t="shared" ref="ED58:ED60" si="607">COUNTIF(DV$57:DV$60,DV58)+COUNTIF(DX$57:DX$60,DV58)</f>
        <v>0</v>
      </c>
      <c r="EE58" s="471">
        <f>COUNTIF(DV$57:DV$60,DX58)+COUNTIF(DX$57:DX$60,DX58)</f>
        <v>0</v>
      </c>
      <c r="EF58" s="471"/>
      <c r="EG58" s="467" t="str">
        <f>IF(OR(DV58&lt;&gt;"",DX58&lt;&gt;""),IF(ED58&lt;&gt;1,0,COUNTIF($B$57:$B$60,DV58)+COUNTIF($D$57:$D$60,DV58))+IF(EE58&lt;&gt;1,0,COUNTIF($B$57:$B$60,DX58)+COUNTIF($D$57:$D$60,DX58)),"")</f>
        <v/>
      </c>
      <c r="EI58" s="462"/>
      <c r="EJ58" s="448" t="str">
        <f>IF(EI58="","",VLOOKUP(EI58,Language!$D$5:$E$63,2,0))</f>
        <v/>
      </c>
      <c r="EK58" s="452"/>
      <c r="EL58" s="448" t="str">
        <f>IF(EK58="","",VLOOKUP(EK58,Language!$D$5:$E$63,2,0))</f>
        <v/>
      </c>
      <c r="EM58" s="468"/>
      <c r="EN58" s="469"/>
      <c r="EO58" s="470"/>
      <c r="EP58" s="470"/>
      <c r="EQ58" s="471">
        <f t="shared" ref="EQ58:EQ60" si="608">COUNTIF(EI$57:EI$60,EI58)+COUNTIF(EK$57:EK$60,EI58)</f>
        <v>0</v>
      </c>
      <c r="ER58" s="471">
        <f>COUNTIF(EI$57:EI$60,EK58)+COUNTIF(EK$57:EK$60,EK58)</f>
        <v>0</v>
      </c>
      <c r="ES58" s="471"/>
      <c r="ET58" s="467" t="str">
        <f>IF(OR(EI58&lt;&gt;"",EK58&lt;&gt;""),IF(EQ58&lt;&gt;1,0,COUNTIF($B$57:$B$60,EI58)+COUNTIF($D$57:$D$60,EI58))+IF(ER58&lt;&gt;1,0,COUNTIF($B$57:$B$60,EK58)+COUNTIF($D$57:$D$60,EK58)),"")</f>
        <v/>
      </c>
      <c r="EV58" s="462"/>
      <c r="EW58" s="448" t="str">
        <f>IF(EV58="","",VLOOKUP(EV58,Language!$D$5:$E$63,2,0))</f>
        <v/>
      </c>
      <c r="EX58" s="452"/>
      <c r="EY58" s="448" t="str">
        <f>IF(EX58="","",VLOOKUP(EX58,Language!$D$5:$E$63,2,0))</f>
        <v/>
      </c>
      <c r="EZ58" s="468"/>
      <c r="FA58" s="469"/>
      <c r="FB58" s="470"/>
      <c r="FC58" s="470"/>
      <c r="FD58" s="471">
        <f t="shared" ref="FD58:FD60" si="609">COUNTIF(EV$57:EV$60,EV58)+COUNTIF(EX$57:EX$60,EV58)</f>
        <v>0</v>
      </c>
      <c r="FE58" s="471">
        <f>COUNTIF(EV$57:EV$60,EX58)+COUNTIF(EX$57:EX$60,EX58)</f>
        <v>0</v>
      </c>
      <c r="FF58" s="471"/>
      <c r="FG58" s="467" t="str">
        <f>IF(OR(EV58&lt;&gt;"",EX58&lt;&gt;""),IF(FD58&lt;&gt;1,0,COUNTIF($B$57:$B$60,EV58)+COUNTIF($D$57:$D$60,EV58))+IF(FE58&lt;&gt;1,0,COUNTIF($B$57:$B$60,EX58)+COUNTIF($D$57:$D$60,EX58)),"")</f>
        <v/>
      </c>
      <c r="FI58" s="462"/>
      <c r="FJ58" s="448" t="str">
        <f>IF(FI58="","",VLOOKUP(FI58,Language!$D$5:$E$63,2,0))</f>
        <v/>
      </c>
      <c r="FK58" s="452"/>
      <c r="FL58" s="448" t="str">
        <f>IF(FK58="","",VLOOKUP(FK58,Language!$D$5:$E$63,2,0))</f>
        <v/>
      </c>
      <c r="FM58" s="468"/>
      <c r="FN58" s="469"/>
      <c r="FO58" s="470"/>
      <c r="FP58" s="470"/>
      <c r="FQ58" s="471">
        <f t="shared" ref="FQ58:FQ60" si="610">COUNTIF(FI$57:FI$60,FI58)+COUNTIF(FK$57:FK$60,FI58)</f>
        <v>0</v>
      </c>
      <c r="FR58" s="471">
        <f>COUNTIF(FI$57:FI$60,FK58)+COUNTIF(FK$57:FK$60,FK58)</f>
        <v>0</v>
      </c>
      <c r="FS58" s="471"/>
      <c r="FT58" s="467" t="str">
        <f>IF(OR(FI58&lt;&gt;"",FK58&lt;&gt;""),IF(FQ58&lt;&gt;1,0,COUNTIF($B$57:$B$60,FI58)+COUNTIF($D$57:$D$60,FI58))+IF(FR58&lt;&gt;1,0,COUNTIF($B$57:$B$60,FK58)+COUNTIF($D$57:$D$60,FK58)),"")</f>
        <v/>
      </c>
      <c r="FV58" s="462"/>
      <c r="FW58" s="448" t="str">
        <f>IF(FV58="","",VLOOKUP(FV58,Language!$D$5:$E$63,2,0))</f>
        <v/>
      </c>
      <c r="FX58" s="452"/>
      <c r="FY58" s="448" t="str">
        <f>IF(FX58="","",VLOOKUP(FX58,Language!$D$5:$E$63,2,0))</f>
        <v/>
      </c>
      <c r="FZ58" s="468"/>
      <c r="GA58" s="469"/>
      <c r="GB58" s="470"/>
      <c r="GC58" s="470"/>
      <c r="GD58" s="471">
        <f t="shared" ref="GD58:GD60" si="611">COUNTIF(FV$57:FV$60,FV58)+COUNTIF(FX$57:FX$60,FV58)</f>
        <v>0</v>
      </c>
      <c r="GE58" s="471">
        <f>COUNTIF(FV$57:FV$60,FX58)+COUNTIF(FX$57:FX$60,FX58)</f>
        <v>0</v>
      </c>
      <c r="GF58" s="471"/>
      <c r="GG58" s="467" t="str">
        <f>IF(OR(FV58&lt;&gt;"",FX58&lt;&gt;""),IF(GD58&lt;&gt;1,0,COUNTIF($B$57:$B$60,FV58)+COUNTIF($D$57:$D$60,FV58))+IF(GE58&lt;&gt;1,0,COUNTIF($B$57:$B$60,FX58)+COUNTIF($D$57:$D$60,FX58)),"")</f>
        <v/>
      </c>
      <c r="GI58" s="462"/>
      <c r="GJ58" s="448" t="str">
        <f>IF(GI58="","",VLOOKUP(GI58,Language!$D$5:$E$63,2,0))</f>
        <v/>
      </c>
      <c r="GK58" s="452"/>
      <c r="GL58" s="448" t="str">
        <f>IF(GK58="","",VLOOKUP(GK58,Language!$D$5:$E$63,2,0))</f>
        <v/>
      </c>
      <c r="GM58" s="468"/>
      <c r="GN58" s="469"/>
      <c r="GO58" s="470"/>
      <c r="GP58" s="470"/>
      <c r="GQ58" s="471">
        <f t="shared" ref="GQ58:GQ60" si="612">COUNTIF(GI$57:GI$60,GI58)+COUNTIF(GK$57:GK$60,GI58)</f>
        <v>0</v>
      </c>
      <c r="GR58" s="471">
        <f>COUNTIF(GI$57:GI$60,GK58)+COUNTIF(GK$57:GK$60,GK58)</f>
        <v>0</v>
      </c>
      <c r="GS58" s="471"/>
      <c r="GT58" s="467" t="str">
        <f>IF(OR(GI58&lt;&gt;"",GK58&lt;&gt;""),IF(GQ58&lt;&gt;1,0,COUNTIF($B$57:$B$60,GI58)+COUNTIF($D$57:$D$60,GI58))+IF(GR58&lt;&gt;1,0,COUNTIF($B$57:$B$60,GK58)+COUNTIF($D$57:$D$60,GK58)),"")</f>
        <v/>
      </c>
      <c r="GV58" s="462"/>
      <c r="GW58" s="448" t="str">
        <f>IF(GV58="","",VLOOKUP(GV58,Language!$D$5:$E$63,2,0))</f>
        <v/>
      </c>
      <c r="GX58" s="452"/>
      <c r="GY58" s="448" t="str">
        <f>IF(GX58="","",VLOOKUP(GX58,Language!$D$5:$E$63,2,0))</f>
        <v/>
      </c>
      <c r="GZ58" s="468"/>
      <c r="HA58" s="469"/>
      <c r="HB58" s="470"/>
      <c r="HC58" s="470"/>
      <c r="HD58" s="471">
        <f t="shared" ref="HD58:HD60" si="613">COUNTIF(GV$57:GV$60,GV58)+COUNTIF(GX$57:GX$60,GV58)</f>
        <v>0</v>
      </c>
      <c r="HE58" s="471">
        <f>COUNTIF(GV$57:GV$60,GX58)+COUNTIF(GX$57:GX$60,GX58)</f>
        <v>0</v>
      </c>
      <c r="HF58" s="471"/>
      <c r="HG58" s="467" t="str">
        <f>IF(OR(GV58&lt;&gt;"",GX58&lt;&gt;""),IF(HD58&lt;&gt;1,0,COUNTIF($B$57:$B$60,GV58)+COUNTIF($D$57:$D$60,GV58))+IF(HE58&lt;&gt;1,0,COUNTIF($B$57:$B$60,GX58)+COUNTIF($D$57:$D$60,GX58)),"")</f>
        <v/>
      </c>
      <c r="HI58" s="462"/>
      <c r="HJ58" s="448" t="str">
        <f>IF(HI58="","",VLOOKUP(HI58,Language!$D$5:$E$63,2,0))</f>
        <v/>
      </c>
      <c r="HK58" s="452"/>
      <c r="HL58" s="448" t="str">
        <f>IF(HK58="","",VLOOKUP(HK58,Language!$D$5:$E$63,2,0))</f>
        <v/>
      </c>
      <c r="HM58" s="468"/>
      <c r="HN58" s="469"/>
      <c r="HO58" s="470"/>
      <c r="HP58" s="470"/>
      <c r="HQ58" s="471">
        <f t="shared" ref="HQ58:HQ60" si="614">COUNTIF(HI$57:HI$60,HI58)+COUNTIF(HK$57:HK$60,HI58)</f>
        <v>0</v>
      </c>
      <c r="HR58" s="471">
        <f>COUNTIF(HI$57:HI$60,HK58)+COUNTIF(HK$57:HK$60,HK58)</f>
        <v>0</v>
      </c>
      <c r="HS58" s="471"/>
      <c r="HT58" s="467" t="str">
        <f>IF(OR(HI58&lt;&gt;"",HK58&lt;&gt;""),IF(HQ58&lt;&gt;1,0,COUNTIF($B$57:$B$60,HI58)+COUNTIF($D$57:$D$60,HI58))+IF(HR58&lt;&gt;1,0,COUNTIF($B$57:$B$60,HK58)+COUNTIF($D$57:$D$60,HK58)),"")</f>
        <v/>
      </c>
      <c r="HV58" s="462"/>
      <c r="HW58" s="448" t="str">
        <f>IF(HV58="","",VLOOKUP(HV58,Language!$D$5:$E$63,2,0))</f>
        <v/>
      </c>
      <c r="HX58" s="452"/>
      <c r="HY58" s="448" t="str">
        <f>IF(HX58="","",VLOOKUP(HX58,Language!$D$5:$E$63,2,0))</f>
        <v/>
      </c>
      <c r="HZ58" s="468"/>
      <c r="IA58" s="469"/>
      <c r="IB58" s="470"/>
      <c r="IC58" s="470"/>
      <c r="ID58" s="471">
        <f t="shared" ref="ID58:ID60" si="615">COUNTIF(HV$57:HV$60,HV58)+COUNTIF(HX$57:HX$60,HV58)</f>
        <v>0</v>
      </c>
      <c r="IE58" s="471">
        <f>COUNTIF(HV$57:HV$60,HX58)+COUNTIF(HX$57:HX$60,HX58)</f>
        <v>0</v>
      </c>
      <c r="IF58" s="471"/>
      <c r="IG58" s="467" t="str">
        <f>IF(OR(HV58&lt;&gt;"",HX58&lt;&gt;""),IF(ID58&lt;&gt;1,0,COUNTIF($B$57:$B$60,HV58)+COUNTIF($D$57:$D$60,HV58))+IF(IE58&lt;&gt;1,0,COUNTIF($B$57:$B$60,HX58)+COUNTIF($D$57:$D$60,HX58)),"")</f>
        <v/>
      </c>
      <c r="II58" s="462"/>
      <c r="IJ58" s="448" t="str">
        <f>IF(II58="","",VLOOKUP(II58,Language!$D$5:$E$63,2,0))</f>
        <v/>
      </c>
      <c r="IK58" s="452"/>
      <c r="IL58" s="448" t="str">
        <f>IF(IK58="","",VLOOKUP(IK58,Language!$D$5:$E$63,2,0))</f>
        <v/>
      </c>
      <c r="IM58" s="468"/>
      <c r="IN58" s="469"/>
      <c r="IO58" s="470"/>
      <c r="IP58" s="470"/>
      <c r="IQ58" s="471">
        <f t="shared" ref="IQ58:IQ60" si="616">COUNTIF(II$57:II$60,II58)+COUNTIF(IK$57:IK$60,II58)</f>
        <v>0</v>
      </c>
      <c r="IR58" s="471">
        <f>COUNTIF(II$57:II$60,IK58)+COUNTIF(IK$57:IK$60,IK58)</f>
        <v>0</v>
      </c>
      <c r="IS58" s="471"/>
      <c r="IT58" s="467" t="str">
        <f>IF(OR(II58&lt;&gt;"",IK58&lt;&gt;""),IF(IQ58&lt;&gt;1,0,COUNTIF($B$57:$B$60,II58)+COUNTIF($D$57:$D$60,II58))+IF(IR58&lt;&gt;1,0,COUNTIF($B$57:$B$60,IK58)+COUNTIF($D$57:$D$60,IK58)),"")</f>
        <v/>
      </c>
      <c r="IV58" s="462"/>
      <c r="IW58" s="448" t="str">
        <f>IF(IV58="","",VLOOKUP(IV58,Language!$D$5:$E$63,2,0))</f>
        <v/>
      </c>
      <c r="IX58" s="452"/>
      <c r="IY58" s="448" t="str">
        <f>IF(IX58="","",VLOOKUP(IX58,Language!$D$5:$E$63,2,0))</f>
        <v/>
      </c>
      <c r="IZ58" s="468"/>
      <c r="JA58" s="469"/>
      <c r="JB58" s="470"/>
      <c r="JC58" s="470"/>
      <c r="JD58" s="471">
        <f t="shared" ref="JD58:JD60" si="617">COUNTIF(IV$57:IV$60,IV58)+COUNTIF(IX$57:IX$60,IV58)</f>
        <v>0</v>
      </c>
      <c r="JE58" s="471">
        <f>COUNTIF(IV$57:IV$60,IX58)+COUNTIF(IX$57:IX$60,IX58)</f>
        <v>0</v>
      </c>
      <c r="JF58" s="471"/>
      <c r="JG58" s="467" t="str">
        <f>IF(OR(IV58&lt;&gt;"",IX58&lt;&gt;""),IF(JD58&lt;&gt;1,0,COUNTIF($B$57:$B$60,IV58)+COUNTIF($D$57:$D$60,IV58))+IF(JE58&lt;&gt;1,0,COUNTIF($B$57:$B$60,IX58)+COUNTIF($D$57:$D$60,IX58)),"")</f>
        <v/>
      </c>
      <c r="JI58" s="462"/>
      <c r="JJ58" s="448" t="str">
        <f>IF(JI58="","",VLOOKUP(JI58,Language!$D$5:$E$63,2,0))</f>
        <v/>
      </c>
      <c r="JK58" s="452"/>
      <c r="JL58" s="448" t="str">
        <f>IF(JK58="","",VLOOKUP(JK58,Language!$D$5:$E$63,2,0))</f>
        <v/>
      </c>
      <c r="JM58" s="468"/>
      <c r="JN58" s="469"/>
      <c r="JO58" s="470"/>
      <c r="JP58" s="470"/>
      <c r="JQ58" s="471">
        <f t="shared" ref="JQ58:JQ60" si="618">COUNTIF(JI$57:JI$60,JI58)+COUNTIF(JK$57:JK$60,JI58)</f>
        <v>0</v>
      </c>
      <c r="JR58" s="471">
        <f>COUNTIF(JI$57:JI$60,JK58)+COUNTIF(JK$57:JK$60,JK58)</f>
        <v>0</v>
      </c>
      <c r="JS58" s="471"/>
      <c r="JT58" s="467" t="str">
        <f>IF(OR(JI58&lt;&gt;"",JK58&lt;&gt;""),IF(JQ58&lt;&gt;1,0,COUNTIF($B$57:$B$60,JI58)+COUNTIF($D$57:$D$60,JI58))+IF(JR58&lt;&gt;1,0,COUNTIF($B$57:$B$60,JK58)+COUNTIF($D$57:$D$60,JK58)),"")</f>
        <v/>
      </c>
      <c r="JV58" s="462"/>
      <c r="JW58" s="448" t="str">
        <f>IF(JV58="","",VLOOKUP(JV58,Language!$D$5:$E$63,2,0))</f>
        <v/>
      </c>
      <c r="JX58" s="452"/>
      <c r="JY58" s="448" t="str">
        <f>IF(JX58="","",VLOOKUP(JX58,Language!$D$5:$E$63,2,0))</f>
        <v/>
      </c>
      <c r="JZ58" s="468"/>
      <c r="KA58" s="469"/>
      <c r="KB58" s="470"/>
      <c r="KC58" s="470"/>
      <c r="KD58" s="471">
        <f t="shared" ref="KD58:KD60" si="619">COUNTIF(JV$57:JV$60,JV58)+COUNTIF(JX$57:JX$60,JV58)</f>
        <v>0</v>
      </c>
      <c r="KE58" s="471">
        <f>COUNTIF(JV$57:JV$60,JX58)+COUNTIF(JX$57:JX$60,JX58)</f>
        <v>0</v>
      </c>
      <c r="KF58" s="471"/>
      <c r="KG58" s="467" t="str">
        <f>IF(OR(JV58&lt;&gt;"",JX58&lt;&gt;""),IF(KD58&lt;&gt;1,0,COUNTIF($B$57:$B$60,JV58)+COUNTIF($D$57:$D$60,JV58))+IF(KE58&lt;&gt;1,0,COUNTIF($B$57:$B$60,JX58)+COUNTIF($D$57:$D$60,JX58)),"")</f>
        <v/>
      </c>
      <c r="KI58" s="462"/>
      <c r="KJ58" s="448" t="str">
        <f>IF(KI58="","",VLOOKUP(KI58,Language!$D$5:$E$63,2,0))</f>
        <v/>
      </c>
      <c r="KK58" s="452"/>
      <c r="KL58" s="448" t="str">
        <f>IF(KK58="","",VLOOKUP(KK58,Language!$D$5:$E$63,2,0))</f>
        <v/>
      </c>
      <c r="KM58" s="468"/>
      <c r="KN58" s="469"/>
      <c r="KO58" s="470"/>
      <c r="KP58" s="470"/>
      <c r="KQ58" s="471">
        <f t="shared" ref="KQ58:KQ60" si="620">COUNTIF(KI$57:KI$60,KI58)+COUNTIF(KK$57:KK$60,KI58)</f>
        <v>0</v>
      </c>
      <c r="KR58" s="471">
        <f>COUNTIF(KI$57:KI$60,KK58)+COUNTIF(KK$57:KK$60,KK58)</f>
        <v>0</v>
      </c>
      <c r="KS58" s="471"/>
      <c r="KT58" s="467" t="str">
        <f>IF(OR(KI58&lt;&gt;"",KK58&lt;&gt;""),IF(KQ58&lt;&gt;1,0,COUNTIF($B$57:$B$60,KI58)+COUNTIF($D$57:$D$60,KI58))+IF(KR58&lt;&gt;1,0,COUNTIF($B$57:$B$60,KK58)+COUNTIF($D$57:$D$60,KK58)),"")</f>
        <v/>
      </c>
      <c r="KV58" s="462"/>
      <c r="KW58" s="448" t="str">
        <f>IF(KV58="","",VLOOKUP(KV58,Language!$D$5:$E$63,2,0))</f>
        <v/>
      </c>
      <c r="KX58" s="452"/>
      <c r="KY58" s="448" t="str">
        <f>IF(KX58="","",VLOOKUP(KX58,Language!$D$5:$E$63,2,0))</f>
        <v/>
      </c>
      <c r="KZ58" s="468"/>
      <c r="LA58" s="469"/>
      <c r="LB58" s="470"/>
      <c r="LC58" s="470"/>
      <c r="LD58" s="471">
        <f t="shared" ref="LD58:LD60" si="621">COUNTIF(KV$57:KV$60,KV58)+COUNTIF(KX$57:KX$60,KV58)</f>
        <v>0</v>
      </c>
      <c r="LE58" s="471">
        <f>COUNTIF(KV$57:KV$60,KX58)+COUNTIF(KX$57:KX$60,KX58)</f>
        <v>0</v>
      </c>
      <c r="LF58" s="471"/>
      <c r="LG58" s="467" t="str">
        <f>IF(OR(KV58&lt;&gt;"",KX58&lt;&gt;""),IF(LD58&lt;&gt;1,0,COUNTIF($B$57:$B$60,KV58)+COUNTIF($D$57:$D$60,KV58))+IF(LE58&lt;&gt;1,0,COUNTIF($B$57:$B$60,KX58)+COUNTIF($D$57:$D$60,KX58)),"")</f>
        <v/>
      </c>
      <c r="LI58" s="462"/>
      <c r="LJ58" s="448" t="str">
        <f>IF(LI58="","",VLOOKUP(LI58,Language!$D$5:$E$63,2,0))</f>
        <v/>
      </c>
      <c r="LK58" s="452"/>
      <c r="LL58" s="448" t="str">
        <f>IF(LK58="","",VLOOKUP(LK58,Language!$D$5:$E$63,2,0))</f>
        <v/>
      </c>
      <c r="LM58" s="468"/>
      <c r="LN58" s="469"/>
      <c r="LO58" s="470"/>
      <c r="LP58" s="470"/>
      <c r="LQ58" s="471">
        <f t="shared" ref="LQ58:LQ60" si="622">COUNTIF(LI$57:LI$60,LI58)+COUNTIF(LK$57:LK$60,LI58)</f>
        <v>0</v>
      </c>
      <c r="LR58" s="471">
        <f>COUNTIF(LI$57:LI$60,LK58)+COUNTIF(LK$57:LK$60,LK58)</f>
        <v>0</v>
      </c>
      <c r="LS58" s="471"/>
      <c r="LT58" s="467" t="str">
        <f>IF(OR(LI58&lt;&gt;"",LK58&lt;&gt;""),IF(LQ58&lt;&gt;1,0,COUNTIF($B$57:$B$60,LI58)+COUNTIF($D$57:$D$60,LI58))+IF(LR58&lt;&gt;1,0,COUNTIF($B$57:$B$60,LK58)+COUNTIF($D$57:$D$60,LK58)),"")</f>
        <v/>
      </c>
      <c r="LV58" s="462"/>
      <c r="LW58" s="448" t="str">
        <f>IF(LV58="","",VLOOKUP(LV58,Language!$D$5:$E$63,2,0))</f>
        <v/>
      </c>
      <c r="LX58" s="452"/>
      <c r="LY58" s="448" t="str">
        <f>IF(LX58="","",VLOOKUP(LX58,Language!$D$5:$E$63,2,0))</f>
        <v/>
      </c>
      <c r="LZ58" s="468"/>
      <c r="MA58" s="469"/>
      <c r="MB58" s="470"/>
      <c r="MC58" s="470"/>
      <c r="MD58" s="471">
        <f t="shared" ref="MD58:MD60" si="623">COUNTIF(LV$57:LV$60,LV58)+COUNTIF(LX$57:LX$60,LV58)</f>
        <v>0</v>
      </c>
      <c r="ME58" s="471">
        <f>COUNTIF(LV$57:LV$60,LX58)+COUNTIF(LX$57:LX$60,LX58)</f>
        <v>0</v>
      </c>
      <c r="MF58" s="471"/>
      <c r="MG58" s="467" t="str">
        <f>IF(OR(LV58&lt;&gt;"",LX58&lt;&gt;""),IF(MD58&lt;&gt;1,0,COUNTIF($B$57:$B$60,LV58)+COUNTIF($D$57:$D$60,LV58))+IF(ME58&lt;&gt;1,0,COUNTIF($B$57:$B$60,LX58)+COUNTIF($D$57:$D$60,LX58)),"")</f>
        <v/>
      </c>
    </row>
    <row r="59" spans="1:345" s="709" customFormat="1" x14ac:dyDescent="0.25">
      <c r="A59" s="428"/>
      <c r="B59" s="447" t="str">
        <f ca="1">IF(C59="","",INDEX(Groups!$C$7:$C$35,MATCH(C59,Groups!$D$7:$D$35,0)))</f>
        <v/>
      </c>
      <c r="C59" s="448" t="str">
        <f ca="1">INDIRECT("'"&amp;References!$A$1&amp;"'!"&amp;"$O$64")</f>
        <v/>
      </c>
      <c r="D59" s="449" t="str">
        <f ca="1">IF(E59="","",INDEX(Groups!$C$7:$C$35,MATCH(E59,Groups!$D$7:$D$35,0)))</f>
        <v/>
      </c>
      <c r="E59" s="448" t="str">
        <f ca="1">INDIRECT("'"&amp;References!$A$1&amp;"'!"&amp;"$Q$64")</f>
        <v/>
      </c>
      <c r="F59" s="450" t="str">
        <f ca="1">IF(AND(INDIRECT("'"&amp;References!$A$1&amp;"'!"&amp;"$O$65")&lt;&gt;"",INDIRECT("'"&amp;References!$A$1&amp;"'!"&amp;"$Q$65")&lt;&gt;""),INDIRECT("'"&amp;References!$A$1&amp;"'!"&amp;"$O$65")+IF(AND(INDIRECT("'"&amp;References!$A$1&amp;"'!"&amp;"$O$67")&lt;&gt;"",INDIRECT("'"&amp;References!$A$1&amp;"'!"&amp;"$Q$67")&lt;&gt;"",INDIRECT("'"&amp;References!$A$1&amp;"'!"&amp;"$O$65")=INDIRECT("'"&amp;References!$A$1&amp;"'!"&amp;"$Q$65")),INDIRECT("'"&amp;References!$A$1&amp;"'!"&amp;"$O$67"),0),"")</f>
        <v/>
      </c>
      <c r="G59" s="451" t="str">
        <f ca="1">IF(AND(INDIRECT("'"&amp;References!$A$1&amp;"'!"&amp;"$O$65")&lt;&gt;"",INDIRECT("'"&amp;References!$A$1&amp;"'!"&amp;"$Q$65")&lt;&gt;""),INDIRECT("'"&amp;References!$A$1&amp;"'!"&amp;"$Q$65")+IF(AND(INDIRECT("'"&amp;References!$A$1&amp;"'!"&amp;"$O$67")&lt;&gt;"",INDIRECT("'"&amp;References!$A$1&amp;"'!"&amp;"$Q$67")&lt;&gt;"",INDIRECT("'"&amp;References!$A$1&amp;"'!"&amp;"$O$65")=INDIRECT("'"&amp;References!$A$1&amp;"'!"&amp;"$Q$65")),INDIRECT("'"&amp;References!$A$1&amp;"'!"&amp;"$Q$67"),0),"")</f>
        <v/>
      </c>
      <c r="I59" s="462"/>
      <c r="J59" s="448" t="str">
        <f>IF(I59="","",VLOOKUP(I59,Language!$D$5:$E$63,2,0))</f>
        <v/>
      </c>
      <c r="K59" s="452"/>
      <c r="L59" s="448" t="str">
        <f>IF(K59="","",VLOOKUP(K59,Language!$D$5:$E$63,2,0))</f>
        <v/>
      </c>
      <c r="M59" s="468"/>
      <c r="N59" s="469"/>
      <c r="O59" s="470"/>
      <c r="P59" s="470"/>
      <c r="Q59" s="471">
        <f t="shared" si="598"/>
        <v>0</v>
      </c>
      <c r="R59" s="471">
        <f>COUNTIF(I$57:I$60,K59)+COUNTIF(K$57:K$60,K59)</f>
        <v>0</v>
      </c>
      <c r="S59" s="471"/>
      <c r="T59" s="467" t="str">
        <f>IF(OR(I59&lt;&gt;"",K59&lt;&gt;""),IF(Q59&lt;&gt;1,0,COUNTIF($B$57:$B$60,I59)+COUNTIF($D$57:$D$60,I59))+IF(R59&lt;&gt;1,0,COUNTIF($B$57:$B$60,K59)+COUNTIF($D$57:$D$60,K59)),"")</f>
        <v/>
      </c>
      <c r="V59" s="462"/>
      <c r="W59" s="448" t="str">
        <f>IF(V59="","",VLOOKUP(V59,Language!$D$5:$E$63,2,0))</f>
        <v/>
      </c>
      <c r="X59" s="452"/>
      <c r="Y59" s="448" t="str">
        <f>IF(X59="","",VLOOKUP(X59,Language!$D$5:$E$63,2,0))</f>
        <v/>
      </c>
      <c r="Z59" s="468"/>
      <c r="AA59" s="469"/>
      <c r="AB59" s="470"/>
      <c r="AC59" s="470"/>
      <c r="AD59" s="471">
        <f t="shared" si="599"/>
        <v>0</v>
      </c>
      <c r="AE59" s="471">
        <f>COUNTIF(V$57:V$60,X59)+COUNTIF(X$57:X$60,X59)</f>
        <v>0</v>
      </c>
      <c r="AF59" s="471"/>
      <c r="AG59" s="467" t="str">
        <f>IF(OR(V59&lt;&gt;"",X59&lt;&gt;""),IF(AD59&lt;&gt;1,0,COUNTIF($B$57:$B$60,V59)+COUNTIF($D$57:$D$60,V59))+IF(AE59&lt;&gt;1,0,COUNTIF($B$57:$B$60,X59)+COUNTIF($D$57:$D$60,X59)),"")</f>
        <v/>
      </c>
      <c r="AI59" s="462"/>
      <c r="AJ59" s="448" t="str">
        <f>IF(AI59="","",VLOOKUP(AI59,Language!$D$5:$E$63,2,0))</f>
        <v/>
      </c>
      <c r="AK59" s="452"/>
      <c r="AL59" s="448" t="str">
        <f>IF(AK59="","",VLOOKUP(AK59,Language!$D$5:$E$63,2,0))</f>
        <v/>
      </c>
      <c r="AM59" s="468"/>
      <c r="AN59" s="469"/>
      <c r="AO59" s="470"/>
      <c r="AP59" s="470"/>
      <c r="AQ59" s="471">
        <f t="shared" si="600"/>
        <v>0</v>
      </c>
      <c r="AR59" s="471">
        <f>COUNTIF(AI$57:AI$60,AK59)+COUNTIF(AK$57:AK$60,AK59)</f>
        <v>0</v>
      </c>
      <c r="AS59" s="471"/>
      <c r="AT59" s="467" t="str">
        <f>IF(OR(AI59&lt;&gt;"",AK59&lt;&gt;""),IF(AQ59&lt;&gt;1,0,COUNTIF($B$57:$B$60,AI59)+COUNTIF($D$57:$D$60,AI59))+IF(AR59&lt;&gt;1,0,COUNTIF($B$57:$B$60,AK59)+COUNTIF($D$57:$D$60,AK59)),"")</f>
        <v/>
      </c>
      <c r="AV59" s="462"/>
      <c r="AW59" s="448" t="str">
        <f>IF(AV59="","",VLOOKUP(AV59,Language!$D$5:$E$63,2,0))</f>
        <v/>
      </c>
      <c r="AX59" s="452"/>
      <c r="AY59" s="448" t="str">
        <f>IF(AX59="","",VLOOKUP(AX59,Language!$D$5:$E$63,2,0))</f>
        <v/>
      </c>
      <c r="AZ59" s="468"/>
      <c r="BA59" s="469"/>
      <c r="BB59" s="470"/>
      <c r="BC59" s="470"/>
      <c r="BD59" s="471">
        <f t="shared" si="601"/>
        <v>0</v>
      </c>
      <c r="BE59" s="471">
        <f>COUNTIF(AV$57:AV$60,AX59)+COUNTIF(AX$57:AX$60,AX59)</f>
        <v>0</v>
      </c>
      <c r="BF59" s="471"/>
      <c r="BG59" s="467" t="str">
        <f>IF(OR(AV59&lt;&gt;"",AX59&lt;&gt;""),IF(BD59&lt;&gt;1,0,COUNTIF($B$57:$B$60,AV59)+COUNTIF($D$57:$D$60,AV59))+IF(BE59&lt;&gt;1,0,COUNTIF($B$57:$B$60,AX59)+COUNTIF($D$57:$D$60,AX59)),"")</f>
        <v/>
      </c>
      <c r="BI59" s="462"/>
      <c r="BJ59" s="448" t="str">
        <f>IF(BI59="","",VLOOKUP(BI59,Language!$D$5:$E$63,2,0))</f>
        <v/>
      </c>
      <c r="BK59" s="452"/>
      <c r="BL59" s="448" t="str">
        <f>IF(BK59="","",VLOOKUP(BK59,Language!$D$5:$E$63,2,0))</f>
        <v/>
      </c>
      <c r="BM59" s="468"/>
      <c r="BN59" s="469"/>
      <c r="BO59" s="470"/>
      <c r="BP59" s="470"/>
      <c r="BQ59" s="471">
        <f t="shared" si="602"/>
        <v>0</v>
      </c>
      <c r="BR59" s="471">
        <f>COUNTIF(BI$57:BI$60,BK59)+COUNTIF(BK$57:BK$60,BK59)</f>
        <v>0</v>
      </c>
      <c r="BS59" s="471"/>
      <c r="BT59" s="467" t="str">
        <f>IF(OR(BI59&lt;&gt;"",BK59&lt;&gt;""),IF(BQ59&lt;&gt;1,0,COUNTIF($B$57:$B$60,BI59)+COUNTIF($D$57:$D$60,BI59))+IF(BR59&lt;&gt;1,0,COUNTIF($B$57:$B$60,BK59)+COUNTIF($D$57:$D$60,BK59)),"")</f>
        <v/>
      </c>
      <c r="BV59" s="462"/>
      <c r="BW59" s="448" t="str">
        <f>IF(BV59="","",VLOOKUP(BV59,Language!$D$5:$E$63,2,0))</f>
        <v/>
      </c>
      <c r="BX59" s="452"/>
      <c r="BY59" s="448" t="str">
        <f>IF(BX59="","",VLOOKUP(BX59,Language!$D$5:$E$63,2,0))</f>
        <v/>
      </c>
      <c r="BZ59" s="468"/>
      <c r="CA59" s="469"/>
      <c r="CB59" s="470"/>
      <c r="CC59" s="470"/>
      <c r="CD59" s="471">
        <f t="shared" si="603"/>
        <v>0</v>
      </c>
      <c r="CE59" s="471">
        <f>COUNTIF(BV$57:BV$60,BX59)+COUNTIF(BX$57:BX$60,BX59)</f>
        <v>0</v>
      </c>
      <c r="CF59" s="471"/>
      <c r="CG59" s="467" t="str">
        <f>IF(OR(BV59&lt;&gt;"",BX59&lt;&gt;""),IF(CD59&lt;&gt;1,0,COUNTIF($B$57:$B$60,BV59)+COUNTIF($D$57:$D$60,BV59))+IF(CE59&lt;&gt;1,0,COUNTIF($B$57:$B$60,BX59)+COUNTIF($D$57:$D$60,BX59)),"")</f>
        <v/>
      </c>
      <c r="CI59" s="462"/>
      <c r="CJ59" s="448" t="str">
        <f>IF(CI59="","",VLOOKUP(CI59,Language!$D$5:$E$63,2,0))</f>
        <v/>
      </c>
      <c r="CK59" s="452"/>
      <c r="CL59" s="448" t="str">
        <f>IF(CK59="","",VLOOKUP(CK59,Language!$D$5:$E$63,2,0))</f>
        <v/>
      </c>
      <c r="CM59" s="468"/>
      <c r="CN59" s="469"/>
      <c r="CO59" s="470"/>
      <c r="CP59" s="470"/>
      <c r="CQ59" s="471">
        <f t="shared" si="604"/>
        <v>0</v>
      </c>
      <c r="CR59" s="471">
        <f>COUNTIF(CI$57:CI$60,CK59)+COUNTIF(CK$57:CK$60,CK59)</f>
        <v>0</v>
      </c>
      <c r="CS59" s="471"/>
      <c r="CT59" s="467" t="str">
        <f>IF(OR(CI59&lt;&gt;"",CK59&lt;&gt;""),IF(CQ59&lt;&gt;1,0,COUNTIF($B$57:$B$60,CI59)+COUNTIF($D$57:$D$60,CI59))+IF(CR59&lt;&gt;1,0,COUNTIF($B$57:$B$60,CK59)+COUNTIF($D$57:$D$60,CK59)),"")</f>
        <v/>
      </c>
      <c r="CV59" s="462"/>
      <c r="CW59" s="448" t="str">
        <f>IF(CV59="","",VLOOKUP(CV59,Language!$D$5:$E$63,2,0))</f>
        <v/>
      </c>
      <c r="CX59" s="452"/>
      <c r="CY59" s="448" t="str">
        <f>IF(CX59="","",VLOOKUP(CX59,Language!$D$5:$E$63,2,0))</f>
        <v/>
      </c>
      <c r="CZ59" s="468"/>
      <c r="DA59" s="469"/>
      <c r="DB59" s="470"/>
      <c r="DC59" s="470"/>
      <c r="DD59" s="471">
        <f t="shared" si="605"/>
        <v>0</v>
      </c>
      <c r="DE59" s="471">
        <f>COUNTIF(CV$57:CV$60,CX59)+COUNTIF(CX$57:CX$60,CX59)</f>
        <v>0</v>
      </c>
      <c r="DF59" s="471"/>
      <c r="DG59" s="467" t="str">
        <f>IF(OR(CV59&lt;&gt;"",CX59&lt;&gt;""),IF(DD59&lt;&gt;1,0,COUNTIF($B$57:$B$60,CV59)+COUNTIF($D$57:$D$60,CV59))+IF(DE59&lt;&gt;1,0,COUNTIF($B$57:$B$60,CX59)+COUNTIF($D$57:$D$60,CX59)),"")</f>
        <v/>
      </c>
      <c r="DI59" s="462"/>
      <c r="DJ59" s="448" t="str">
        <f>IF(DI59="","",VLOOKUP(DI59,Language!$D$5:$E$63,2,0))</f>
        <v/>
      </c>
      <c r="DK59" s="452"/>
      <c r="DL59" s="448" t="str">
        <f>IF(DK59="","",VLOOKUP(DK59,Language!$D$5:$E$63,2,0))</f>
        <v/>
      </c>
      <c r="DM59" s="468"/>
      <c r="DN59" s="469"/>
      <c r="DO59" s="470"/>
      <c r="DP59" s="470"/>
      <c r="DQ59" s="471">
        <f t="shared" si="606"/>
        <v>0</v>
      </c>
      <c r="DR59" s="471">
        <f>COUNTIF(DI$57:DI$60,DK59)+COUNTIF(DK$57:DK$60,DK59)</f>
        <v>0</v>
      </c>
      <c r="DS59" s="471"/>
      <c r="DT59" s="467" t="str">
        <f>IF(OR(DI59&lt;&gt;"",DK59&lt;&gt;""),IF(DQ59&lt;&gt;1,0,COUNTIF($B$57:$B$60,DI59)+COUNTIF($D$57:$D$60,DI59))+IF(DR59&lt;&gt;1,0,COUNTIF($B$57:$B$60,DK59)+COUNTIF($D$57:$D$60,DK59)),"")</f>
        <v/>
      </c>
      <c r="DV59" s="462"/>
      <c r="DW59" s="448" t="str">
        <f>IF(DV59="","",VLOOKUP(DV59,Language!$D$5:$E$63,2,0))</f>
        <v/>
      </c>
      <c r="DX59" s="452"/>
      <c r="DY59" s="448" t="str">
        <f>IF(DX59="","",VLOOKUP(DX59,Language!$D$5:$E$63,2,0))</f>
        <v/>
      </c>
      <c r="DZ59" s="468"/>
      <c r="EA59" s="469"/>
      <c r="EB59" s="470"/>
      <c r="EC59" s="470"/>
      <c r="ED59" s="471">
        <f t="shared" si="607"/>
        <v>0</v>
      </c>
      <c r="EE59" s="471">
        <f>COUNTIF(DV$57:DV$60,DX59)+COUNTIF(DX$57:DX$60,DX59)</f>
        <v>0</v>
      </c>
      <c r="EF59" s="471"/>
      <c r="EG59" s="467" t="str">
        <f>IF(OR(DV59&lt;&gt;"",DX59&lt;&gt;""),IF(ED59&lt;&gt;1,0,COUNTIF($B$57:$B$60,DV59)+COUNTIF($D$57:$D$60,DV59))+IF(EE59&lt;&gt;1,0,COUNTIF($B$57:$B$60,DX59)+COUNTIF($D$57:$D$60,DX59)),"")</f>
        <v/>
      </c>
      <c r="EI59" s="462"/>
      <c r="EJ59" s="448" t="str">
        <f>IF(EI59="","",VLOOKUP(EI59,Language!$D$5:$E$63,2,0))</f>
        <v/>
      </c>
      <c r="EK59" s="452"/>
      <c r="EL59" s="448" t="str">
        <f>IF(EK59="","",VLOOKUP(EK59,Language!$D$5:$E$63,2,0))</f>
        <v/>
      </c>
      <c r="EM59" s="468"/>
      <c r="EN59" s="469"/>
      <c r="EO59" s="470"/>
      <c r="EP59" s="470"/>
      <c r="EQ59" s="471">
        <f t="shared" si="608"/>
        <v>0</v>
      </c>
      <c r="ER59" s="471">
        <f>COUNTIF(EI$57:EI$60,EK59)+COUNTIF(EK$57:EK$60,EK59)</f>
        <v>0</v>
      </c>
      <c r="ES59" s="471"/>
      <c r="ET59" s="467" t="str">
        <f>IF(OR(EI59&lt;&gt;"",EK59&lt;&gt;""),IF(EQ59&lt;&gt;1,0,COUNTIF($B$57:$B$60,EI59)+COUNTIF($D$57:$D$60,EI59))+IF(ER59&lt;&gt;1,0,COUNTIF($B$57:$B$60,EK59)+COUNTIF($D$57:$D$60,EK59)),"")</f>
        <v/>
      </c>
      <c r="EV59" s="462"/>
      <c r="EW59" s="448" t="str">
        <f>IF(EV59="","",VLOOKUP(EV59,Language!$D$5:$E$63,2,0))</f>
        <v/>
      </c>
      <c r="EX59" s="452"/>
      <c r="EY59" s="448" t="str">
        <f>IF(EX59="","",VLOOKUP(EX59,Language!$D$5:$E$63,2,0))</f>
        <v/>
      </c>
      <c r="EZ59" s="468"/>
      <c r="FA59" s="469"/>
      <c r="FB59" s="470"/>
      <c r="FC59" s="470"/>
      <c r="FD59" s="471">
        <f t="shared" si="609"/>
        <v>0</v>
      </c>
      <c r="FE59" s="471">
        <f>COUNTIF(EV$57:EV$60,EX59)+COUNTIF(EX$57:EX$60,EX59)</f>
        <v>0</v>
      </c>
      <c r="FF59" s="471"/>
      <c r="FG59" s="467" t="str">
        <f>IF(OR(EV59&lt;&gt;"",EX59&lt;&gt;""),IF(FD59&lt;&gt;1,0,COUNTIF($B$57:$B$60,EV59)+COUNTIF($D$57:$D$60,EV59))+IF(FE59&lt;&gt;1,0,COUNTIF($B$57:$B$60,EX59)+COUNTIF($D$57:$D$60,EX59)),"")</f>
        <v/>
      </c>
      <c r="FI59" s="462"/>
      <c r="FJ59" s="448" t="str">
        <f>IF(FI59="","",VLOOKUP(FI59,Language!$D$5:$E$63,2,0))</f>
        <v/>
      </c>
      <c r="FK59" s="452"/>
      <c r="FL59" s="448" t="str">
        <f>IF(FK59="","",VLOOKUP(FK59,Language!$D$5:$E$63,2,0))</f>
        <v/>
      </c>
      <c r="FM59" s="468"/>
      <c r="FN59" s="469"/>
      <c r="FO59" s="470"/>
      <c r="FP59" s="470"/>
      <c r="FQ59" s="471">
        <f t="shared" si="610"/>
        <v>0</v>
      </c>
      <c r="FR59" s="471">
        <f>COUNTIF(FI$57:FI$60,FK59)+COUNTIF(FK$57:FK$60,FK59)</f>
        <v>0</v>
      </c>
      <c r="FS59" s="471"/>
      <c r="FT59" s="467" t="str">
        <f>IF(OR(FI59&lt;&gt;"",FK59&lt;&gt;""),IF(FQ59&lt;&gt;1,0,COUNTIF($B$57:$B$60,FI59)+COUNTIF($D$57:$D$60,FI59))+IF(FR59&lt;&gt;1,0,COUNTIF($B$57:$B$60,FK59)+COUNTIF($D$57:$D$60,FK59)),"")</f>
        <v/>
      </c>
      <c r="FV59" s="462"/>
      <c r="FW59" s="448" t="str">
        <f>IF(FV59="","",VLOOKUP(FV59,Language!$D$5:$E$63,2,0))</f>
        <v/>
      </c>
      <c r="FX59" s="452"/>
      <c r="FY59" s="448" t="str">
        <f>IF(FX59="","",VLOOKUP(FX59,Language!$D$5:$E$63,2,0))</f>
        <v/>
      </c>
      <c r="FZ59" s="468"/>
      <c r="GA59" s="469"/>
      <c r="GB59" s="470"/>
      <c r="GC59" s="470"/>
      <c r="GD59" s="471">
        <f t="shared" si="611"/>
        <v>0</v>
      </c>
      <c r="GE59" s="471">
        <f>COUNTIF(FV$57:FV$60,FX59)+COUNTIF(FX$57:FX$60,FX59)</f>
        <v>0</v>
      </c>
      <c r="GF59" s="471"/>
      <c r="GG59" s="467" t="str">
        <f>IF(OR(FV59&lt;&gt;"",FX59&lt;&gt;""),IF(GD59&lt;&gt;1,0,COUNTIF($B$57:$B$60,FV59)+COUNTIF($D$57:$D$60,FV59))+IF(GE59&lt;&gt;1,0,COUNTIF($B$57:$B$60,FX59)+COUNTIF($D$57:$D$60,FX59)),"")</f>
        <v/>
      </c>
      <c r="GI59" s="462"/>
      <c r="GJ59" s="448" t="str">
        <f>IF(GI59="","",VLOOKUP(GI59,Language!$D$5:$E$63,2,0))</f>
        <v/>
      </c>
      <c r="GK59" s="452"/>
      <c r="GL59" s="448" t="str">
        <f>IF(GK59="","",VLOOKUP(GK59,Language!$D$5:$E$63,2,0))</f>
        <v/>
      </c>
      <c r="GM59" s="468"/>
      <c r="GN59" s="469"/>
      <c r="GO59" s="470"/>
      <c r="GP59" s="470"/>
      <c r="GQ59" s="471">
        <f t="shared" si="612"/>
        <v>0</v>
      </c>
      <c r="GR59" s="471">
        <f>COUNTIF(GI$57:GI$60,GK59)+COUNTIF(GK$57:GK$60,GK59)</f>
        <v>0</v>
      </c>
      <c r="GS59" s="471"/>
      <c r="GT59" s="467" t="str">
        <f>IF(OR(GI59&lt;&gt;"",GK59&lt;&gt;""),IF(GQ59&lt;&gt;1,0,COUNTIF($B$57:$B$60,GI59)+COUNTIF($D$57:$D$60,GI59))+IF(GR59&lt;&gt;1,0,COUNTIF($B$57:$B$60,GK59)+COUNTIF($D$57:$D$60,GK59)),"")</f>
        <v/>
      </c>
      <c r="GV59" s="462"/>
      <c r="GW59" s="448" t="str">
        <f>IF(GV59="","",VLOOKUP(GV59,Language!$D$5:$E$63,2,0))</f>
        <v/>
      </c>
      <c r="GX59" s="452"/>
      <c r="GY59" s="448" t="str">
        <f>IF(GX59="","",VLOOKUP(GX59,Language!$D$5:$E$63,2,0))</f>
        <v/>
      </c>
      <c r="GZ59" s="468"/>
      <c r="HA59" s="469"/>
      <c r="HB59" s="470"/>
      <c r="HC59" s="470"/>
      <c r="HD59" s="471">
        <f t="shared" si="613"/>
        <v>0</v>
      </c>
      <c r="HE59" s="471">
        <f>COUNTIF(GV$57:GV$60,GX59)+COUNTIF(GX$57:GX$60,GX59)</f>
        <v>0</v>
      </c>
      <c r="HF59" s="471"/>
      <c r="HG59" s="467" t="str">
        <f>IF(OR(GV59&lt;&gt;"",GX59&lt;&gt;""),IF(HD59&lt;&gt;1,0,COUNTIF($B$57:$B$60,GV59)+COUNTIF($D$57:$D$60,GV59))+IF(HE59&lt;&gt;1,0,COUNTIF($B$57:$B$60,GX59)+COUNTIF($D$57:$D$60,GX59)),"")</f>
        <v/>
      </c>
      <c r="HI59" s="462"/>
      <c r="HJ59" s="448" t="str">
        <f>IF(HI59="","",VLOOKUP(HI59,Language!$D$5:$E$63,2,0))</f>
        <v/>
      </c>
      <c r="HK59" s="452"/>
      <c r="HL59" s="448" t="str">
        <f>IF(HK59="","",VLOOKUP(HK59,Language!$D$5:$E$63,2,0))</f>
        <v/>
      </c>
      <c r="HM59" s="468"/>
      <c r="HN59" s="469"/>
      <c r="HO59" s="470"/>
      <c r="HP59" s="470"/>
      <c r="HQ59" s="471">
        <f t="shared" si="614"/>
        <v>0</v>
      </c>
      <c r="HR59" s="471">
        <f>COUNTIF(HI$57:HI$60,HK59)+COUNTIF(HK$57:HK$60,HK59)</f>
        <v>0</v>
      </c>
      <c r="HS59" s="471"/>
      <c r="HT59" s="467" t="str">
        <f>IF(OR(HI59&lt;&gt;"",HK59&lt;&gt;""),IF(HQ59&lt;&gt;1,0,COUNTIF($B$57:$B$60,HI59)+COUNTIF($D$57:$D$60,HI59))+IF(HR59&lt;&gt;1,0,COUNTIF($B$57:$B$60,HK59)+COUNTIF($D$57:$D$60,HK59)),"")</f>
        <v/>
      </c>
      <c r="HV59" s="462"/>
      <c r="HW59" s="448" t="str">
        <f>IF(HV59="","",VLOOKUP(HV59,Language!$D$5:$E$63,2,0))</f>
        <v/>
      </c>
      <c r="HX59" s="452"/>
      <c r="HY59" s="448" t="str">
        <f>IF(HX59="","",VLOOKUP(HX59,Language!$D$5:$E$63,2,0))</f>
        <v/>
      </c>
      <c r="HZ59" s="468"/>
      <c r="IA59" s="469"/>
      <c r="IB59" s="470"/>
      <c r="IC59" s="470"/>
      <c r="ID59" s="471">
        <f t="shared" si="615"/>
        <v>0</v>
      </c>
      <c r="IE59" s="471">
        <f>COUNTIF(HV$57:HV$60,HX59)+COUNTIF(HX$57:HX$60,HX59)</f>
        <v>0</v>
      </c>
      <c r="IF59" s="471"/>
      <c r="IG59" s="467" t="str">
        <f>IF(OR(HV59&lt;&gt;"",HX59&lt;&gt;""),IF(ID59&lt;&gt;1,0,COUNTIF($B$57:$B$60,HV59)+COUNTIF($D$57:$D$60,HV59))+IF(IE59&lt;&gt;1,0,COUNTIF($B$57:$B$60,HX59)+COUNTIF($D$57:$D$60,HX59)),"")</f>
        <v/>
      </c>
      <c r="II59" s="462"/>
      <c r="IJ59" s="448" t="str">
        <f>IF(II59="","",VLOOKUP(II59,Language!$D$5:$E$63,2,0))</f>
        <v/>
      </c>
      <c r="IK59" s="452"/>
      <c r="IL59" s="448" t="str">
        <f>IF(IK59="","",VLOOKUP(IK59,Language!$D$5:$E$63,2,0))</f>
        <v/>
      </c>
      <c r="IM59" s="468"/>
      <c r="IN59" s="469"/>
      <c r="IO59" s="470"/>
      <c r="IP59" s="470"/>
      <c r="IQ59" s="471">
        <f t="shared" si="616"/>
        <v>0</v>
      </c>
      <c r="IR59" s="471">
        <f>COUNTIF(II$57:II$60,IK59)+COUNTIF(IK$57:IK$60,IK59)</f>
        <v>0</v>
      </c>
      <c r="IS59" s="471"/>
      <c r="IT59" s="467" t="str">
        <f>IF(OR(II59&lt;&gt;"",IK59&lt;&gt;""),IF(IQ59&lt;&gt;1,0,COUNTIF($B$57:$B$60,II59)+COUNTIF($D$57:$D$60,II59))+IF(IR59&lt;&gt;1,0,COUNTIF($B$57:$B$60,IK59)+COUNTIF($D$57:$D$60,IK59)),"")</f>
        <v/>
      </c>
      <c r="IV59" s="462"/>
      <c r="IW59" s="448" t="str">
        <f>IF(IV59="","",VLOOKUP(IV59,Language!$D$5:$E$63,2,0))</f>
        <v/>
      </c>
      <c r="IX59" s="452"/>
      <c r="IY59" s="448" t="str">
        <f>IF(IX59="","",VLOOKUP(IX59,Language!$D$5:$E$63,2,0))</f>
        <v/>
      </c>
      <c r="IZ59" s="468"/>
      <c r="JA59" s="469"/>
      <c r="JB59" s="470"/>
      <c r="JC59" s="470"/>
      <c r="JD59" s="471">
        <f t="shared" si="617"/>
        <v>0</v>
      </c>
      <c r="JE59" s="471">
        <f>COUNTIF(IV$57:IV$60,IX59)+COUNTIF(IX$57:IX$60,IX59)</f>
        <v>0</v>
      </c>
      <c r="JF59" s="471"/>
      <c r="JG59" s="467" t="str">
        <f>IF(OR(IV59&lt;&gt;"",IX59&lt;&gt;""),IF(JD59&lt;&gt;1,0,COUNTIF($B$57:$B$60,IV59)+COUNTIF($D$57:$D$60,IV59))+IF(JE59&lt;&gt;1,0,COUNTIF($B$57:$B$60,IX59)+COUNTIF($D$57:$D$60,IX59)),"")</f>
        <v/>
      </c>
      <c r="JI59" s="462"/>
      <c r="JJ59" s="448" t="str">
        <f>IF(JI59="","",VLOOKUP(JI59,Language!$D$5:$E$63,2,0))</f>
        <v/>
      </c>
      <c r="JK59" s="452"/>
      <c r="JL59" s="448" t="str">
        <f>IF(JK59="","",VLOOKUP(JK59,Language!$D$5:$E$63,2,0))</f>
        <v/>
      </c>
      <c r="JM59" s="468"/>
      <c r="JN59" s="469"/>
      <c r="JO59" s="470"/>
      <c r="JP59" s="470"/>
      <c r="JQ59" s="471">
        <f t="shared" si="618"/>
        <v>0</v>
      </c>
      <c r="JR59" s="471">
        <f>COUNTIF(JI$57:JI$60,JK59)+COUNTIF(JK$57:JK$60,JK59)</f>
        <v>0</v>
      </c>
      <c r="JS59" s="471"/>
      <c r="JT59" s="467" t="str">
        <f>IF(OR(JI59&lt;&gt;"",JK59&lt;&gt;""),IF(JQ59&lt;&gt;1,0,COUNTIF($B$57:$B$60,JI59)+COUNTIF($D$57:$D$60,JI59))+IF(JR59&lt;&gt;1,0,COUNTIF($B$57:$B$60,JK59)+COUNTIF($D$57:$D$60,JK59)),"")</f>
        <v/>
      </c>
      <c r="JV59" s="462"/>
      <c r="JW59" s="448" t="str">
        <f>IF(JV59="","",VLOOKUP(JV59,Language!$D$5:$E$63,2,0))</f>
        <v/>
      </c>
      <c r="JX59" s="452"/>
      <c r="JY59" s="448" t="str">
        <f>IF(JX59="","",VLOOKUP(JX59,Language!$D$5:$E$63,2,0))</f>
        <v/>
      </c>
      <c r="JZ59" s="468"/>
      <c r="KA59" s="469"/>
      <c r="KB59" s="470"/>
      <c r="KC59" s="470"/>
      <c r="KD59" s="471">
        <f t="shared" si="619"/>
        <v>0</v>
      </c>
      <c r="KE59" s="471">
        <f>COUNTIF(JV$57:JV$60,JX59)+COUNTIF(JX$57:JX$60,JX59)</f>
        <v>0</v>
      </c>
      <c r="KF59" s="471"/>
      <c r="KG59" s="467" t="str">
        <f>IF(OR(JV59&lt;&gt;"",JX59&lt;&gt;""),IF(KD59&lt;&gt;1,0,COUNTIF($B$57:$B$60,JV59)+COUNTIF($D$57:$D$60,JV59))+IF(KE59&lt;&gt;1,0,COUNTIF($B$57:$B$60,JX59)+COUNTIF($D$57:$D$60,JX59)),"")</f>
        <v/>
      </c>
      <c r="KI59" s="462"/>
      <c r="KJ59" s="448" t="str">
        <f>IF(KI59="","",VLOOKUP(KI59,Language!$D$5:$E$63,2,0))</f>
        <v/>
      </c>
      <c r="KK59" s="452"/>
      <c r="KL59" s="448" t="str">
        <f>IF(KK59="","",VLOOKUP(KK59,Language!$D$5:$E$63,2,0))</f>
        <v/>
      </c>
      <c r="KM59" s="468"/>
      <c r="KN59" s="469"/>
      <c r="KO59" s="470"/>
      <c r="KP59" s="470"/>
      <c r="KQ59" s="471">
        <f t="shared" si="620"/>
        <v>0</v>
      </c>
      <c r="KR59" s="471">
        <f>COUNTIF(KI$57:KI$60,KK59)+COUNTIF(KK$57:KK$60,KK59)</f>
        <v>0</v>
      </c>
      <c r="KS59" s="471"/>
      <c r="KT59" s="467" t="str">
        <f>IF(OR(KI59&lt;&gt;"",KK59&lt;&gt;""),IF(KQ59&lt;&gt;1,0,COUNTIF($B$57:$B$60,KI59)+COUNTIF($D$57:$D$60,KI59))+IF(KR59&lt;&gt;1,0,COUNTIF($B$57:$B$60,KK59)+COUNTIF($D$57:$D$60,KK59)),"")</f>
        <v/>
      </c>
      <c r="KV59" s="462"/>
      <c r="KW59" s="448" t="str">
        <f>IF(KV59="","",VLOOKUP(KV59,Language!$D$5:$E$63,2,0))</f>
        <v/>
      </c>
      <c r="KX59" s="452"/>
      <c r="KY59" s="448" t="str">
        <f>IF(KX59="","",VLOOKUP(KX59,Language!$D$5:$E$63,2,0))</f>
        <v/>
      </c>
      <c r="KZ59" s="468"/>
      <c r="LA59" s="469"/>
      <c r="LB59" s="470"/>
      <c r="LC59" s="470"/>
      <c r="LD59" s="471">
        <f t="shared" si="621"/>
        <v>0</v>
      </c>
      <c r="LE59" s="471">
        <f>COUNTIF(KV$57:KV$60,KX59)+COUNTIF(KX$57:KX$60,KX59)</f>
        <v>0</v>
      </c>
      <c r="LF59" s="471"/>
      <c r="LG59" s="467" t="str">
        <f>IF(OR(KV59&lt;&gt;"",KX59&lt;&gt;""),IF(LD59&lt;&gt;1,0,COUNTIF($B$57:$B$60,KV59)+COUNTIF($D$57:$D$60,KV59))+IF(LE59&lt;&gt;1,0,COUNTIF($B$57:$B$60,KX59)+COUNTIF($D$57:$D$60,KX59)),"")</f>
        <v/>
      </c>
      <c r="LI59" s="462"/>
      <c r="LJ59" s="448" t="str">
        <f>IF(LI59="","",VLOOKUP(LI59,Language!$D$5:$E$63,2,0))</f>
        <v/>
      </c>
      <c r="LK59" s="452"/>
      <c r="LL59" s="448" t="str">
        <f>IF(LK59="","",VLOOKUP(LK59,Language!$D$5:$E$63,2,0))</f>
        <v/>
      </c>
      <c r="LM59" s="468"/>
      <c r="LN59" s="469"/>
      <c r="LO59" s="470"/>
      <c r="LP59" s="470"/>
      <c r="LQ59" s="471">
        <f t="shared" si="622"/>
        <v>0</v>
      </c>
      <c r="LR59" s="471">
        <f>COUNTIF(LI$57:LI$60,LK59)+COUNTIF(LK$57:LK$60,LK59)</f>
        <v>0</v>
      </c>
      <c r="LS59" s="471"/>
      <c r="LT59" s="467" t="str">
        <f>IF(OR(LI59&lt;&gt;"",LK59&lt;&gt;""),IF(LQ59&lt;&gt;1,0,COUNTIF($B$57:$B$60,LI59)+COUNTIF($D$57:$D$60,LI59))+IF(LR59&lt;&gt;1,0,COUNTIF($B$57:$B$60,LK59)+COUNTIF($D$57:$D$60,LK59)),"")</f>
        <v/>
      </c>
      <c r="LV59" s="462"/>
      <c r="LW59" s="448" t="str">
        <f>IF(LV59="","",VLOOKUP(LV59,Language!$D$5:$E$63,2,0))</f>
        <v/>
      </c>
      <c r="LX59" s="452"/>
      <c r="LY59" s="448" t="str">
        <f>IF(LX59="","",VLOOKUP(LX59,Language!$D$5:$E$63,2,0))</f>
        <v/>
      </c>
      <c r="LZ59" s="468"/>
      <c r="MA59" s="469"/>
      <c r="MB59" s="470"/>
      <c r="MC59" s="470"/>
      <c r="MD59" s="471">
        <f t="shared" si="623"/>
        <v>0</v>
      </c>
      <c r="ME59" s="471">
        <f>COUNTIF(LV$57:LV$60,LX59)+COUNTIF(LX$57:LX$60,LX59)</f>
        <v>0</v>
      </c>
      <c r="MF59" s="471"/>
      <c r="MG59" s="467" t="str">
        <f>IF(OR(LV59&lt;&gt;"",LX59&lt;&gt;""),IF(MD59&lt;&gt;1,0,COUNTIF($B$57:$B$60,LV59)+COUNTIF($D$57:$D$60,LV59))+IF(ME59&lt;&gt;1,0,COUNTIF($B$57:$B$60,LX59)+COUNTIF($D$57:$D$60,LX59)),"")</f>
        <v/>
      </c>
    </row>
    <row r="60" spans="1:345" x14ac:dyDescent="0.25">
      <c r="B60" s="447" t="str">
        <f ca="1">IF(C60="","",INDEX(Groups!$C$7:$C$35,MATCH(C60,Groups!$D$7:$D$35,0)))</f>
        <v/>
      </c>
      <c r="C60" s="448" t="str">
        <f ca="1">INDIRECT("'"&amp;References!$A$1&amp;"'!"&amp;"$U$64")</f>
        <v/>
      </c>
      <c r="D60" s="449" t="str">
        <f ca="1">IF(E60="","",INDEX(Groups!$C$7:$C$35,MATCH(E60,Groups!$D$7:$D$35,0)))</f>
        <v/>
      </c>
      <c r="E60" s="448" t="str">
        <f ca="1">INDIRECT("'"&amp;References!$A$1&amp;"'!"&amp;"$W$64")</f>
        <v/>
      </c>
      <c r="F60" s="450" t="str">
        <f ca="1">IF(AND(INDIRECT("'"&amp;References!$A$1&amp;"'!"&amp;"$U$65")&lt;&gt;"",INDIRECT("'"&amp;References!$A$1&amp;"'!"&amp;"$W$65")&lt;&gt;""),INDIRECT("'"&amp;References!$A$1&amp;"'!"&amp;"$U$65")+IF(AND(INDIRECT("'"&amp;References!$A$1&amp;"'!"&amp;"$U$67")&lt;&gt;"",INDIRECT("'"&amp;References!$A$1&amp;"'!"&amp;"$W$67")&lt;&gt;"",INDIRECT("'"&amp;References!$A$1&amp;"'!"&amp;"$U$65")=INDIRECT("'"&amp;References!$A$1&amp;"'!"&amp;"$W$65")),INDIRECT("'"&amp;References!$A$1&amp;"'!"&amp;"$U$67"),0),"")</f>
        <v/>
      </c>
      <c r="G60" s="451" t="str">
        <f ca="1">IF(AND(INDIRECT("'"&amp;References!$A$1&amp;"'!"&amp;"$U$65")&lt;&gt;"",INDIRECT("'"&amp;References!$A$1&amp;"'!"&amp;"$W$65")&lt;&gt;""),INDIRECT("'"&amp;References!$A$1&amp;"'!"&amp;"$W$65")+IF(AND(INDIRECT("'"&amp;References!$A$1&amp;"'!"&amp;"$U$67")&lt;&gt;"",INDIRECT("'"&amp;References!$A$1&amp;"'!"&amp;"$W$67")&lt;&gt;"",INDIRECT("'"&amp;References!$A$1&amp;"'!"&amp;"$U$65")=INDIRECT("'"&amp;References!$A$1&amp;"'!"&amp;"$W$65")),INDIRECT("'"&amp;References!$A$1&amp;"'!"&amp;"$W$67"),0),"")</f>
        <v/>
      </c>
      <c r="I60" s="462"/>
      <c r="J60" s="448" t="str">
        <f>IF(I60="","",VLOOKUP(I60,Language!$D$5:$E$63,2,0))</f>
        <v/>
      </c>
      <c r="K60" s="452"/>
      <c r="L60" s="448" t="str">
        <f>IF(K60="","",VLOOKUP(K60,Language!$D$5:$E$63,2,0))</f>
        <v/>
      </c>
      <c r="M60" s="472"/>
      <c r="N60" s="473"/>
      <c r="O60" s="474"/>
      <c r="P60" s="474"/>
      <c r="Q60" s="475">
        <f t="shared" si="598"/>
        <v>0</v>
      </c>
      <c r="R60" s="475">
        <f>COUNTIF(I$57:I$60,K60)+COUNTIF(K$57:K$60,K60)</f>
        <v>0</v>
      </c>
      <c r="S60" s="475"/>
      <c r="T60" s="467" t="str">
        <f>IF(OR(I60&lt;&gt;"",K60&lt;&gt;""),IF(Q60&lt;&gt;1,0,COUNTIF($B$57:$B$60,I60)+COUNTIF($D$57:$D$60,I60))+IF(R60&lt;&gt;1,0,COUNTIF($B$57:$B$60,K60)+COUNTIF($D$57:$D$60,K60)),"")</f>
        <v/>
      </c>
      <c r="V60" s="462"/>
      <c r="W60" s="448" t="str">
        <f>IF(V60="","",VLOOKUP(V60,Language!$D$5:$E$63,2,0))</f>
        <v/>
      </c>
      <c r="X60" s="452"/>
      <c r="Y60" s="448" t="str">
        <f>IF(X60="","",VLOOKUP(X60,Language!$D$5:$E$63,2,0))</f>
        <v/>
      </c>
      <c r="Z60" s="472"/>
      <c r="AA60" s="473"/>
      <c r="AB60" s="474"/>
      <c r="AC60" s="474"/>
      <c r="AD60" s="475">
        <f t="shared" si="599"/>
        <v>0</v>
      </c>
      <c r="AE60" s="475">
        <f>COUNTIF(V$57:V$60,X60)+COUNTIF(X$57:X$60,X60)</f>
        <v>0</v>
      </c>
      <c r="AF60" s="475"/>
      <c r="AG60" s="467" t="str">
        <f>IF(OR(V60&lt;&gt;"",X60&lt;&gt;""),IF(AD60&lt;&gt;1,0,COUNTIF($B$57:$B$60,V60)+COUNTIF($D$57:$D$60,V60))+IF(AE60&lt;&gt;1,0,COUNTIF($B$57:$B$60,X60)+COUNTIF($D$57:$D$60,X60)),"")</f>
        <v/>
      </c>
      <c r="AI60" s="462"/>
      <c r="AJ60" s="448" t="str">
        <f>IF(AI60="","",VLOOKUP(AI60,Language!$D$5:$E$63,2,0))</f>
        <v/>
      </c>
      <c r="AK60" s="452"/>
      <c r="AL60" s="448" t="str">
        <f>IF(AK60="","",VLOOKUP(AK60,Language!$D$5:$E$63,2,0))</f>
        <v/>
      </c>
      <c r="AM60" s="472"/>
      <c r="AN60" s="473"/>
      <c r="AO60" s="474"/>
      <c r="AP60" s="474"/>
      <c r="AQ60" s="475">
        <f t="shared" si="600"/>
        <v>0</v>
      </c>
      <c r="AR60" s="475">
        <f>COUNTIF(AI$57:AI$60,AK60)+COUNTIF(AK$57:AK$60,AK60)</f>
        <v>0</v>
      </c>
      <c r="AS60" s="475"/>
      <c r="AT60" s="467" t="str">
        <f>IF(OR(AI60&lt;&gt;"",AK60&lt;&gt;""),IF(AQ60&lt;&gt;1,0,COUNTIF($B$57:$B$60,AI60)+COUNTIF($D$57:$D$60,AI60))+IF(AR60&lt;&gt;1,0,COUNTIF($B$57:$B$60,AK60)+COUNTIF($D$57:$D$60,AK60)),"")</f>
        <v/>
      </c>
      <c r="AV60" s="462"/>
      <c r="AW60" s="448" t="str">
        <f>IF(AV60="","",VLOOKUP(AV60,Language!$D$5:$E$63,2,0))</f>
        <v/>
      </c>
      <c r="AX60" s="452"/>
      <c r="AY60" s="448" t="str">
        <f>IF(AX60="","",VLOOKUP(AX60,Language!$D$5:$E$63,2,0))</f>
        <v/>
      </c>
      <c r="AZ60" s="472"/>
      <c r="BA60" s="473"/>
      <c r="BB60" s="474"/>
      <c r="BC60" s="474"/>
      <c r="BD60" s="475">
        <f t="shared" si="601"/>
        <v>0</v>
      </c>
      <c r="BE60" s="475">
        <f>COUNTIF(AV$57:AV$60,AX60)+COUNTIF(AX$57:AX$60,AX60)</f>
        <v>0</v>
      </c>
      <c r="BF60" s="475"/>
      <c r="BG60" s="467" t="str">
        <f>IF(OR(AV60&lt;&gt;"",AX60&lt;&gt;""),IF(BD60&lt;&gt;1,0,COUNTIF($B$57:$B$60,AV60)+COUNTIF($D$57:$D$60,AV60))+IF(BE60&lt;&gt;1,0,COUNTIF($B$57:$B$60,AX60)+COUNTIF($D$57:$D$60,AX60)),"")</f>
        <v/>
      </c>
      <c r="BI60" s="462"/>
      <c r="BJ60" s="448" t="str">
        <f>IF(BI60="","",VLOOKUP(BI60,Language!$D$5:$E$63,2,0))</f>
        <v/>
      </c>
      <c r="BK60" s="452"/>
      <c r="BL60" s="448" t="str">
        <f>IF(BK60="","",VLOOKUP(BK60,Language!$D$5:$E$63,2,0))</f>
        <v/>
      </c>
      <c r="BM60" s="472"/>
      <c r="BN60" s="473"/>
      <c r="BO60" s="474"/>
      <c r="BP60" s="474"/>
      <c r="BQ60" s="475">
        <f t="shared" si="602"/>
        <v>0</v>
      </c>
      <c r="BR60" s="475">
        <f>COUNTIF(BI$57:BI$60,BK60)+COUNTIF(BK$57:BK$60,BK60)</f>
        <v>0</v>
      </c>
      <c r="BS60" s="475"/>
      <c r="BT60" s="467" t="str">
        <f>IF(OR(BI60&lt;&gt;"",BK60&lt;&gt;""),IF(BQ60&lt;&gt;1,0,COUNTIF($B$57:$B$60,BI60)+COUNTIF($D$57:$D$60,BI60))+IF(BR60&lt;&gt;1,0,COUNTIF($B$57:$B$60,BK60)+COUNTIF($D$57:$D$60,BK60)),"")</f>
        <v/>
      </c>
      <c r="BV60" s="462"/>
      <c r="BW60" s="448" t="str">
        <f>IF(BV60="","",VLOOKUP(BV60,Language!$D$5:$E$63,2,0))</f>
        <v/>
      </c>
      <c r="BX60" s="452"/>
      <c r="BY60" s="448" t="str">
        <f>IF(BX60="","",VLOOKUP(BX60,Language!$D$5:$E$63,2,0))</f>
        <v/>
      </c>
      <c r="BZ60" s="472"/>
      <c r="CA60" s="473"/>
      <c r="CB60" s="474"/>
      <c r="CC60" s="474"/>
      <c r="CD60" s="475">
        <f t="shared" si="603"/>
        <v>0</v>
      </c>
      <c r="CE60" s="475">
        <f>COUNTIF(BV$57:BV$60,BX60)+COUNTIF(BX$57:BX$60,BX60)</f>
        <v>0</v>
      </c>
      <c r="CF60" s="475"/>
      <c r="CG60" s="467" t="str">
        <f>IF(OR(BV60&lt;&gt;"",BX60&lt;&gt;""),IF(CD60&lt;&gt;1,0,COUNTIF($B$57:$B$60,BV60)+COUNTIF($D$57:$D$60,BV60))+IF(CE60&lt;&gt;1,0,COUNTIF($B$57:$B$60,BX60)+COUNTIF($D$57:$D$60,BX60)),"")</f>
        <v/>
      </c>
      <c r="CI60" s="462"/>
      <c r="CJ60" s="448" t="str">
        <f>IF(CI60="","",VLOOKUP(CI60,Language!$D$5:$E$63,2,0))</f>
        <v/>
      </c>
      <c r="CK60" s="452"/>
      <c r="CL60" s="448" t="str">
        <f>IF(CK60="","",VLOOKUP(CK60,Language!$D$5:$E$63,2,0))</f>
        <v/>
      </c>
      <c r="CM60" s="472"/>
      <c r="CN60" s="473"/>
      <c r="CO60" s="474"/>
      <c r="CP60" s="474"/>
      <c r="CQ60" s="475">
        <f t="shared" si="604"/>
        <v>0</v>
      </c>
      <c r="CR60" s="475">
        <f>COUNTIF(CI$57:CI$60,CK60)+COUNTIF(CK$57:CK$60,CK60)</f>
        <v>0</v>
      </c>
      <c r="CS60" s="475"/>
      <c r="CT60" s="467" t="str">
        <f>IF(OR(CI60&lt;&gt;"",CK60&lt;&gt;""),IF(CQ60&lt;&gt;1,0,COUNTIF($B$57:$B$60,CI60)+COUNTIF($D$57:$D$60,CI60))+IF(CR60&lt;&gt;1,0,COUNTIF($B$57:$B$60,CK60)+COUNTIF($D$57:$D$60,CK60)),"")</f>
        <v/>
      </c>
      <c r="CV60" s="462"/>
      <c r="CW60" s="448" t="str">
        <f>IF(CV60="","",VLOOKUP(CV60,Language!$D$5:$E$63,2,0))</f>
        <v/>
      </c>
      <c r="CX60" s="452"/>
      <c r="CY60" s="448" t="str">
        <f>IF(CX60="","",VLOOKUP(CX60,Language!$D$5:$E$63,2,0))</f>
        <v/>
      </c>
      <c r="CZ60" s="472"/>
      <c r="DA60" s="473"/>
      <c r="DB60" s="474"/>
      <c r="DC60" s="474"/>
      <c r="DD60" s="475">
        <f t="shared" si="605"/>
        <v>0</v>
      </c>
      <c r="DE60" s="475">
        <f>COUNTIF(CV$57:CV$60,CX60)+COUNTIF(CX$57:CX$60,CX60)</f>
        <v>0</v>
      </c>
      <c r="DF60" s="475"/>
      <c r="DG60" s="467" t="str">
        <f>IF(OR(CV60&lt;&gt;"",CX60&lt;&gt;""),IF(DD60&lt;&gt;1,0,COUNTIF($B$57:$B$60,CV60)+COUNTIF($D$57:$D$60,CV60))+IF(DE60&lt;&gt;1,0,COUNTIF($B$57:$B$60,CX60)+COUNTIF($D$57:$D$60,CX60)),"")</f>
        <v/>
      </c>
      <c r="DI60" s="462"/>
      <c r="DJ60" s="448" t="str">
        <f>IF(DI60="","",VLOOKUP(DI60,Language!$D$5:$E$63,2,0))</f>
        <v/>
      </c>
      <c r="DK60" s="452"/>
      <c r="DL60" s="448" t="str">
        <f>IF(DK60="","",VLOOKUP(DK60,Language!$D$5:$E$63,2,0))</f>
        <v/>
      </c>
      <c r="DM60" s="472"/>
      <c r="DN60" s="473"/>
      <c r="DO60" s="474"/>
      <c r="DP60" s="474"/>
      <c r="DQ60" s="475">
        <f t="shared" si="606"/>
        <v>0</v>
      </c>
      <c r="DR60" s="475">
        <f>COUNTIF(DI$57:DI$60,DK60)+COUNTIF(DK$57:DK$60,DK60)</f>
        <v>0</v>
      </c>
      <c r="DS60" s="475"/>
      <c r="DT60" s="467" t="str">
        <f>IF(OR(DI60&lt;&gt;"",DK60&lt;&gt;""),IF(DQ60&lt;&gt;1,0,COUNTIF($B$57:$B$60,DI60)+COUNTIF($D$57:$D$60,DI60))+IF(DR60&lt;&gt;1,0,COUNTIF($B$57:$B$60,DK60)+COUNTIF($D$57:$D$60,DK60)),"")</f>
        <v/>
      </c>
      <c r="DV60" s="462"/>
      <c r="DW60" s="448" t="str">
        <f>IF(DV60="","",VLOOKUP(DV60,Language!$D$5:$E$63,2,0))</f>
        <v/>
      </c>
      <c r="DX60" s="452"/>
      <c r="DY60" s="448" t="str">
        <f>IF(DX60="","",VLOOKUP(DX60,Language!$D$5:$E$63,2,0))</f>
        <v/>
      </c>
      <c r="DZ60" s="472"/>
      <c r="EA60" s="473"/>
      <c r="EB60" s="474"/>
      <c r="EC60" s="474"/>
      <c r="ED60" s="475">
        <f t="shared" si="607"/>
        <v>0</v>
      </c>
      <c r="EE60" s="475">
        <f>COUNTIF(DV$57:DV$60,DX60)+COUNTIF(DX$57:DX$60,DX60)</f>
        <v>0</v>
      </c>
      <c r="EF60" s="475"/>
      <c r="EG60" s="467" t="str">
        <f>IF(OR(DV60&lt;&gt;"",DX60&lt;&gt;""),IF(ED60&lt;&gt;1,0,COUNTIF($B$57:$B$60,DV60)+COUNTIF($D$57:$D$60,DV60))+IF(EE60&lt;&gt;1,0,COUNTIF($B$57:$B$60,DX60)+COUNTIF($D$57:$D$60,DX60)),"")</f>
        <v/>
      </c>
      <c r="EI60" s="462"/>
      <c r="EJ60" s="448" t="str">
        <f>IF(EI60="","",VLOOKUP(EI60,Language!$D$5:$E$63,2,0))</f>
        <v/>
      </c>
      <c r="EK60" s="452"/>
      <c r="EL60" s="448" t="str">
        <f>IF(EK60="","",VLOOKUP(EK60,Language!$D$5:$E$63,2,0))</f>
        <v/>
      </c>
      <c r="EM60" s="472"/>
      <c r="EN60" s="473"/>
      <c r="EO60" s="474"/>
      <c r="EP60" s="474"/>
      <c r="EQ60" s="475">
        <f t="shared" si="608"/>
        <v>0</v>
      </c>
      <c r="ER60" s="475">
        <f>COUNTIF(EI$57:EI$60,EK60)+COUNTIF(EK$57:EK$60,EK60)</f>
        <v>0</v>
      </c>
      <c r="ES60" s="475"/>
      <c r="ET60" s="467" t="str">
        <f>IF(OR(EI60&lt;&gt;"",EK60&lt;&gt;""),IF(EQ60&lt;&gt;1,0,COUNTIF($B$57:$B$60,EI60)+COUNTIF($D$57:$D$60,EI60))+IF(ER60&lt;&gt;1,0,COUNTIF($B$57:$B$60,EK60)+COUNTIF($D$57:$D$60,EK60)),"")</f>
        <v/>
      </c>
      <c r="EV60" s="462"/>
      <c r="EW60" s="448" t="str">
        <f>IF(EV60="","",VLOOKUP(EV60,Language!$D$5:$E$63,2,0))</f>
        <v/>
      </c>
      <c r="EX60" s="452"/>
      <c r="EY60" s="448" t="str">
        <f>IF(EX60="","",VLOOKUP(EX60,Language!$D$5:$E$63,2,0))</f>
        <v/>
      </c>
      <c r="EZ60" s="472"/>
      <c r="FA60" s="473"/>
      <c r="FB60" s="474"/>
      <c r="FC60" s="474"/>
      <c r="FD60" s="475">
        <f t="shared" si="609"/>
        <v>0</v>
      </c>
      <c r="FE60" s="475">
        <f>COUNTIF(EV$57:EV$60,EX60)+COUNTIF(EX$57:EX$60,EX60)</f>
        <v>0</v>
      </c>
      <c r="FF60" s="475"/>
      <c r="FG60" s="467" t="str">
        <f>IF(OR(EV60&lt;&gt;"",EX60&lt;&gt;""),IF(FD60&lt;&gt;1,0,COUNTIF($B$57:$B$60,EV60)+COUNTIF($D$57:$D$60,EV60))+IF(FE60&lt;&gt;1,0,COUNTIF($B$57:$B$60,EX60)+COUNTIF($D$57:$D$60,EX60)),"")</f>
        <v/>
      </c>
      <c r="FI60" s="462"/>
      <c r="FJ60" s="448" t="str">
        <f>IF(FI60="","",VLOOKUP(FI60,Language!$D$5:$E$63,2,0))</f>
        <v/>
      </c>
      <c r="FK60" s="452"/>
      <c r="FL60" s="448" t="str">
        <f>IF(FK60="","",VLOOKUP(FK60,Language!$D$5:$E$63,2,0))</f>
        <v/>
      </c>
      <c r="FM60" s="472"/>
      <c r="FN60" s="473"/>
      <c r="FO60" s="474"/>
      <c r="FP60" s="474"/>
      <c r="FQ60" s="475">
        <f t="shared" si="610"/>
        <v>0</v>
      </c>
      <c r="FR60" s="475">
        <f>COUNTIF(FI$57:FI$60,FK60)+COUNTIF(FK$57:FK$60,FK60)</f>
        <v>0</v>
      </c>
      <c r="FS60" s="475"/>
      <c r="FT60" s="467" t="str">
        <f>IF(OR(FI60&lt;&gt;"",FK60&lt;&gt;""),IF(FQ60&lt;&gt;1,0,COUNTIF($B$57:$B$60,FI60)+COUNTIF($D$57:$D$60,FI60))+IF(FR60&lt;&gt;1,0,COUNTIF($B$57:$B$60,FK60)+COUNTIF($D$57:$D$60,FK60)),"")</f>
        <v/>
      </c>
      <c r="FV60" s="462"/>
      <c r="FW60" s="448" t="str">
        <f>IF(FV60="","",VLOOKUP(FV60,Language!$D$5:$E$63,2,0))</f>
        <v/>
      </c>
      <c r="FX60" s="452"/>
      <c r="FY60" s="448" t="str">
        <f>IF(FX60="","",VLOOKUP(FX60,Language!$D$5:$E$63,2,0))</f>
        <v/>
      </c>
      <c r="FZ60" s="472"/>
      <c r="GA60" s="473"/>
      <c r="GB60" s="474"/>
      <c r="GC60" s="474"/>
      <c r="GD60" s="475">
        <f t="shared" si="611"/>
        <v>0</v>
      </c>
      <c r="GE60" s="475">
        <f>COUNTIF(FV$57:FV$60,FX60)+COUNTIF(FX$57:FX$60,FX60)</f>
        <v>0</v>
      </c>
      <c r="GF60" s="475"/>
      <c r="GG60" s="467" t="str">
        <f>IF(OR(FV60&lt;&gt;"",FX60&lt;&gt;""),IF(GD60&lt;&gt;1,0,COUNTIF($B$57:$B$60,FV60)+COUNTIF($D$57:$D$60,FV60))+IF(GE60&lt;&gt;1,0,COUNTIF($B$57:$B$60,FX60)+COUNTIF($D$57:$D$60,FX60)),"")</f>
        <v/>
      </c>
      <c r="GI60" s="462"/>
      <c r="GJ60" s="448" t="str">
        <f>IF(GI60="","",VLOOKUP(GI60,Language!$D$5:$E$63,2,0))</f>
        <v/>
      </c>
      <c r="GK60" s="452"/>
      <c r="GL60" s="448" t="str">
        <f>IF(GK60="","",VLOOKUP(GK60,Language!$D$5:$E$63,2,0))</f>
        <v/>
      </c>
      <c r="GM60" s="472"/>
      <c r="GN60" s="473"/>
      <c r="GO60" s="474"/>
      <c r="GP60" s="474"/>
      <c r="GQ60" s="475">
        <f t="shared" si="612"/>
        <v>0</v>
      </c>
      <c r="GR60" s="475">
        <f>COUNTIF(GI$57:GI$60,GK60)+COUNTIF(GK$57:GK$60,GK60)</f>
        <v>0</v>
      </c>
      <c r="GS60" s="475"/>
      <c r="GT60" s="467" t="str">
        <f>IF(OR(GI60&lt;&gt;"",GK60&lt;&gt;""),IF(GQ60&lt;&gt;1,0,COUNTIF($B$57:$B$60,GI60)+COUNTIF($D$57:$D$60,GI60))+IF(GR60&lt;&gt;1,0,COUNTIF($B$57:$B$60,GK60)+COUNTIF($D$57:$D$60,GK60)),"")</f>
        <v/>
      </c>
      <c r="GV60" s="462"/>
      <c r="GW60" s="448" t="str">
        <f>IF(GV60="","",VLOOKUP(GV60,Language!$D$5:$E$63,2,0))</f>
        <v/>
      </c>
      <c r="GX60" s="452"/>
      <c r="GY60" s="448" t="str">
        <f>IF(GX60="","",VLOOKUP(GX60,Language!$D$5:$E$63,2,0))</f>
        <v/>
      </c>
      <c r="GZ60" s="472"/>
      <c r="HA60" s="473"/>
      <c r="HB60" s="474"/>
      <c r="HC60" s="474"/>
      <c r="HD60" s="475">
        <f t="shared" si="613"/>
        <v>0</v>
      </c>
      <c r="HE60" s="475">
        <f>COUNTIF(GV$57:GV$60,GX60)+COUNTIF(GX$57:GX$60,GX60)</f>
        <v>0</v>
      </c>
      <c r="HF60" s="475"/>
      <c r="HG60" s="467" t="str">
        <f>IF(OR(GV60&lt;&gt;"",GX60&lt;&gt;""),IF(HD60&lt;&gt;1,0,COUNTIF($B$57:$B$60,GV60)+COUNTIF($D$57:$D$60,GV60))+IF(HE60&lt;&gt;1,0,COUNTIF($B$57:$B$60,GX60)+COUNTIF($D$57:$D$60,GX60)),"")</f>
        <v/>
      </c>
      <c r="HI60" s="462"/>
      <c r="HJ60" s="448" t="str">
        <f>IF(HI60="","",VLOOKUP(HI60,Language!$D$5:$E$63,2,0))</f>
        <v/>
      </c>
      <c r="HK60" s="452"/>
      <c r="HL60" s="448" t="str">
        <f>IF(HK60="","",VLOOKUP(HK60,Language!$D$5:$E$63,2,0))</f>
        <v/>
      </c>
      <c r="HM60" s="472"/>
      <c r="HN60" s="473"/>
      <c r="HO60" s="474"/>
      <c r="HP60" s="474"/>
      <c r="HQ60" s="475">
        <f t="shared" si="614"/>
        <v>0</v>
      </c>
      <c r="HR60" s="475">
        <f>COUNTIF(HI$57:HI$60,HK60)+COUNTIF(HK$57:HK$60,HK60)</f>
        <v>0</v>
      </c>
      <c r="HS60" s="475"/>
      <c r="HT60" s="467" t="str">
        <f>IF(OR(HI60&lt;&gt;"",HK60&lt;&gt;""),IF(HQ60&lt;&gt;1,0,COUNTIF($B$57:$B$60,HI60)+COUNTIF($D$57:$D$60,HI60))+IF(HR60&lt;&gt;1,0,COUNTIF($B$57:$B$60,HK60)+COUNTIF($D$57:$D$60,HK60)),"")</f>
        <v/>
      </c>
      <c r="HV60" s="462"/>
      <c r="HW60" s="448" t="str">
        <f>IF(HV60="","",VLOOKUP(HV60,Language!$D$5:$E$63,2,0))</f>
        <v/>
      </c>
      <c r="HX60" s="452"/>
      <c r="HY60" s="448" t="str">
        <f>IF(HX60="","",VLOOKUP(HX60,Language!$D$5:$E$63,2,0))</f>
        <v/>
      </c>
      <c r="HZ60" s="472"/>
      <c r="IA60" s="473"/>
      <c r="IB60" s="474"/>
      <c r="IC60" s="474"/>
      <c r="ID60" s="475">
        <f t="shared" si="615"/>
        <v>0</v>
      </c>
      <c r="IE60" s="475">
        <f>COUNTIF(HV$57:HV$60,HX60)+COUNTIF(HX$57:HX$60,HX60)</f>
        <v>0</v>
      </c>
      <c r="IF60" s="475"/>
      <c r="IG60" s="467" t="str">
        <f>IF(OR(HV60&lt;&gt;"",HX60&lt;&gt;""),IF(ID60&lt;&gt;1,0,COUNTIF($B$57:$B$60,HV60)+COUNTIF($D$57:$D$60,HV60))+IF(IE60&lt;&gt;1,0,COUNTIF($B$57:$B$60,HX60)+COUNTIF($D$57:$D$60,HX60)),"")</f>
        <v/>
      </c>
      <c r="II60" s="462"/>
      <c r="IJ60" s="448" t="str">
        <f>IF(II60="","",VLOOKUP(II60,Language!$D$5:$E$63,2,0))</f>
        <v/>
      </c>
      <c r="IK60" s="452"/>
      <c r="IL60" s="448" t="str">
        <f>IF(IK60="","",VLOOKUP(IK60,Language!$D$5:$E$63,2,0))</f>
        <v/>
      </c>
      <c r="IM60" s="472"/>
      <c r="IN60" s="473"/>
      <c r="IO60" s="474"/>
      <c r="IP60" s="474"/>
      <c r="IQ60" s="475">
        <f t="shared" si="616"/>
        <v>0</v>
      </c>
      <c r="IR60" s="475">
        <f>COUNTIF(II$57:II$60,IK60)+COUNTIF(IK$57:IK$60,IK60)</f>
        <v>0</v>
      </c>
      <c r="IS60" s="475"/>
      <c r="IT60" s="467" t="str">
        <f>IF(OR(II60&lt;&gt;"",IK60&lt;&gt;""),IF(IQ60&lt;&gt;1,0,COUNTIF($B$57:$B$60,II60)+COUNTIF($D$57:$D$60,II60))+IF(IR60&lt;&gt;1,0,COUNTIF($B$57:$B$60,IK60)+COUNTIF($D$57:$D$60,IK60)),"")</f>
        <v/>
      </c>
      <c r="IV60" s="462"/>
      <c r="IW60" s="448" t="str">
        <f>IF(IV60="","",VLOOKUP(IV60,Language!$D$5:$E$63,2,0))</f>
        <v/>
      </c>
      <c r="IX60" s="452"/>
      <c r="IY60" s="448" t="str">
        <f>IF(IX60="","",VLOOKUP(IX60,Language!$D$5:$E$63,2,0))</f>
        <v/>
      </c>
      <c r="IZ60" s="472"/>
      <c r="JA60" s="473"/>
      <c r="JB60" s="474"/>
      <c r="JC60" s="474"/>
      <c r="JD60" s="475">
        <f t="shared" si="617"/>
        <v>0</v>
      </c>
      <c r="JE60" s="475">
        <f>COUNTIF(IV$57:IV$60,IX60)+COUNTIF(IX$57:IX$60,IX60)</f>
        <v>0</v>
      </c>
      <c r="JF60" s="475"/>
      <c r="JG60" s="467" t="str">
        <f>IF(OR(IV60&lt;&gt;"",IX60&lt;&gt;""),IF(JD60&lt;&gt;1,0,COUNTIF($B$57:$B$60,IV60)+COUNTIF($D$57:$D$60,IV60))+IF(JE60&lt;&gt;1,0,COUNTIF($B$57:$B$60,IX60)+COUNTIF($D$57:$D$60,IX60)),"")</f>
        <v/>
      </c>
      <c r="JI60" s="462"/>
      <c r="JJ60" s="448" t="str">
        <f>IF(JI60="","",VLOOKUP(JI60,Language!$D$5:$E$63,2,0))</f>
        <v/>
      </c>
      <c r="JK60" s="452"/>
      <c r="JL60" s="448" t="str">
        <f>IF(JK60="","",VLOOKUP(JK60,Language!$D$5:$E$63,2,0))</f>
        <v/>
      </c>
      <c r="JM60" s="472"/>
      <c r="JN60" s="473"/>
      <c r="JO60" s="474"/>
      <c r="JP60" s="474"/>
      <c r="JQ60" s="475">
        <f t="shared" si="618"/>
        <v>0</v>
      </c>
      <c r="JR60" s="475">
        <f>COUNTIF(JI$57:JI$60,JK60)+COUNTIF(JK$57:JK$60,JK60)</f>
        <v>0</v>
      </c>
      <c r="JS60" s="475"/>
      <c r="JT60" s="467" t="str">
        <f>IF(OR(JI60&lt;&gt;"",JK60&lt;&gt;""),IF(JQ60&lt;&gt;1,0,COUNTIF($B$57:$B$60,JI60)+COUNTIF($D$57:$D$60,JI60))+IF(JR60&lt;&gt;1,0,COUNTIF($B$57:$B$60,JK60)+COUNTIF($D$57:$D$60,JK60)),"")</f>
        <v/>
      </c>
      <c r="JV60" s="462"/>
      <c r="JW60" s="448" t="str">
        <f>IF(JV60="","",VLOOKUP(JV60,Language!$D$5:$E$63,2,0))</f>
        <v/>
      </c>
      <c r="JX60" s="452"/>
      <c r="JY60" s="448" t="str">
        <f>IF(JX60="","",VLOOKUP(JX60,Language!$D$5:$E$63,2,0))</f>
        <v/>
      </c>
      <c r="JZ60" s="472"/>
      <c r="KA60" s="473"/>
      <c r="KB60" s="474"/>
      <c r="KC60" s="474"/>
      <c r="KD60" s="475">
        <f t="shared" si="619"/>
        <v>0</v>
      </c>
      <c r="KE60" s="475">
        <f>COUNTIF(JV$57:JV$60,JX60)+COUNTIF(JX$57:JX$60,JX60)</f>
        <v>0</v>
      </c>
      <c r="KF60" s="475"/>
      <c r="KG60" s="467" t="str">
        <f>IF(OR(JV60&lt;&gt;"",JX60&lt;&gt;""),IF(KD60&lt;&gt;1,0,COUNTIF($B$57:$B$60,JV60)+COUNTIF($D$57:$D$60,JV60))+IF(KE60&lt;&gt;1,0,COUNTIF($B$57:$B$60,JX60)+COUNTIF($D$57:$D$60,JX60)),"")</f>
        <v/>
      </c>
      <c r="KI60" s="462"/>
      <c r="KJ60" s="448" t="str">
        <f>IF(KI60="","",VLOOKUP(KI60,Language!$D$5:$E$63,2,0))</f>
        <v/>
      </c>
      <c r="KK60" s="452"/>
      <c r="KL60" s="448" t="str">
        <f>IF(KK60="","",VLOOKUP(KK60,Language!$D$5:$E$63,2,0))</f>
        <v/>
      </c>
      <c r="KM60" s="472"/>
      <c r="KN60" s="473"/>
      <c r="KO60" s="474"/>
      <c r="KP60" s="474"/>
      <c r="KQ60" s="475">
        <f t="shared" si="620"/>
        <v>0</v>
      </c>
      <c r="KR60" s="475">
        <f>COUNTIF(KI$57:KI$60,KK60)+COUNTIF(KK$57:KK$60,KK60)</f>
        <v>0</v>
      </c>
      <c r="KS60" s="475"/>
      <c r="KT60" s="467" t="str">
        <f>IF(OR(KI60&lt;&gt;"",KK60&lt;&gt;""),IF(KQ60&lt;&gt;1,0,COUNTIF($B$57:$B$60,KI60)+COUNTIF($D$57:$D$60,KI60))+IF(KR60&lt;&gt;1,0,COUNTIF($B$57:$B$60,KK60)+COUNTIF($D$57:$D$60,KK60)),"")</f>
        <v/>
      </c>
      <c r="KV60" s="462"/>
      <c r="KW60" s="448" t="str">
        <f>IF(KV60="","",VLOOKUP(KV60,Language!$D$5:$E$63,2,0))</f>
        <v/>
      </c>
      <c r="KX60" s="452"/>
      <c r="KY60" s="448" t="str">
        <f>IF(KX60="","",VLOOKUP(KX60,Language!$D$5:$E$63,2,0))</f>
        <v/>
      </c>
      <c r="KZ60" s="472"/>
      <c r="LA60" s="473"/>
      <c r="LB60" s="474"/>
      <c r="LC60" s="474"/>
      <c r="LD60" s="475">
        <f t="shared" si="621"/>
        <v>0</v>
      </c>
      <c r="LE60" s="475">
        <f>COUNTIF(KV$57:KV$60,KX60)+COUNTIF(KX$57:KX$60,KX60)</f>
        <v>0</v>
      </c>
      <c r="LF60" s="475"/>
      <c r="LG60" s="467" t="str">
        <f>IF(OR(KV60&lt;&gt;"",KX60&lt;&gt;""),IF(LD60&lt;&gt;1,0,COUNTIF($B$57:$B$60,KV60)+COUNTIF($D$57:$D$60,KV60))+IF(LE60&lt;&gt;1,0,COUNTIF($B$57:$B$60,KX60)+COUNTIF($D$57:$D$60,KX60)),"")</f>
        <v/>
      </c>
      <c r="LI60" s="462"/>
      <c r="LJ60" s="448" t="str">
        <f>IF(LI60="","",VLOOKUP(LI60,Language!$D$5:$E$63,2,0))</f>
        <v/>
      </c>
      <c r="LK60" s="452"/>
      <c r="LL60" s="448" t="str">
        <f>IF(LK60="","",VLOOKUP(LK60,Language!$D$5:$E$63,2,0))</f>
        <v/>
      </c>
      <c r="LM60" s="472"/>
      <c r="LN60" s="473"/>
      <c r="LO60" s="474"/>
      <c r="LP60" s="474"/>
      <c r="LQ60" s="475">
        <f t="shared" si="622"/>
        <v>0</v>
      </c>
      <c r="LR60" s="475">
        <f>COUNTIF(LI$57:LI$60,LK60)+COUNTIF(LK$57:LK$60,LK60)</f>
        <v>0</v>
      </c>
      <c r="LS60" s="475"/>
      <c r="LT60" s="467" t="str">
        <f>IF(OR(LI60&lt;&gt;"",LK60&lt;&gt;""),IF(LQ60&lt;&gt;1,0,COUNTIF($B$57:$B$60,LI60)+COUNTIF($D$57:$D$60,LI60))+IF(LR60&lt;&gt;1,0,COUNTIF($B$57:$B$60,LK60)+COUNTIF($D$57:$D$60,LK60)),"")</f>
        <v/>
      </c>
      <c r="LV60" s="462"/>
      <c r="LW60" s="448" t="str">
        <f>IF(LV60="","",VLOOKUP(LV60,Language!$D$5:$E$63,2,0))</f>
        <v/>
      </c>
      <c r="LX60" s="452"/>
      <c r="LY60" s="448" t="str">
        <f>IF(LX60="","",VLOOKUP(LX60,Language!$D$5:$E$63,2,0))</f>
        <v/>
      </c>
      <c r="LZ60" s="472"/>
      <c r="MA60" s="473"/>
      <c r="MB60" s="474"/>
      <c r="MC60" s="474"/>
      <c r="MD60" s="475">
        <f t="shared" si="623"/>
        <v>0</v>
      </c>
      <c r="ME60" s="475">
        <f>COUNTIF(LV$57:LV$60,LX60)+COUNTIF(LX$57:LX$60,LX60)</f>
        <v>0</v>
      </c>
      <c r="MF60" s="475"/>
      <c r="MG60" s="467" t="str">
        <f>IF(OR(LV60&lt;&gt;"",LX60&lt;&gt;""),IF(MD60&lt;&gt;1,0,COUNTIF($B$57:$B$60,LV60)+COUNTIF($D$57:$D$60,LV60))+IF(ME60&lt;&gt;1,0,COUNTIF($B$57:$B$60,LX60)+COUNTIF($D$57:$D$60,LX60)),"")</f>
        <v/>
      </c>
    </row>
    <row r="61" spans="1:345" ht="24" customHeight="1" x14ac:dyDescent="0.25">
      <c r="B61" s="437" t="str">
        <f>Language!$E$184</f>
        <v>Semi-Final</v>
      </c>
      <c r="C61" s="438"/>
      <c r="D61" s="459"/>
      <c r="E61" s="440"/>
      <c r="F61" s="460"/>
      <c r="G61" s="461"/>
      <c r="I61" s="437" t="str">
        <f>$B61</f>
        <v>Semi-Final</v>
      </c>
      <c r="J61" s="439"/>
      <c r="K61" s="439"/>
      <c r="L61" s="440"/>
      <c r="M61" s="443"/>
      <c r="N61" s="444"/>
      <c r="O61" s="441"/>
      <c r="P61" s="445"/>
      <c r="Q61" s="445"/>
      <c r="R61" s="440"/>
      <c r="S61" s="440"/>
      <c r="T61" s="446"/>
      <c r="V61" s="437" t="str">
        <f>$B61</f>
        <v>Semi-Final</v>
      </c>
      <c r="W61" s="439"/>
      <c r="X61" s="439"/>
      <c r="Y61" s="440"/>
      <c r="Z61" s="443"/>
      <c r="AA61" s="444"/>
      <c r="AB61" s="441"/>
      <c r="AC61" s="445"/>
      <c r="AD61" s="445"/>
      <c r="AE61" s="440"/>
      <c r="AF61" s="440"/>
      <c r="AG61" s="446"/>
      <c r="AI61" s="437" t="str">
        <f>$B61</f>
        <v>Semi-Final</v>
      </c>
      <c r="AJ61" s="439"/>
      <c r="AK61" s="439"/>
      <c r="AL61" s="440"/>
      <c r="AM61" s="443"/>
      <c r="AN61" s="444"/>
      <c r="AO61" s="441"/>
      <c r="AP61" s="445"/>
      <c r="AQ61" s="445"/>
      <c r="AR61" s="440"/>
      <c r="AS61" s="440"/>
      <c r="AT61" s="446"/>
      <c r="AV61" s="437" t="str">
        <f>$B61</f>
        <v>Semi-Final</v>
      </c>
      <c r="AW61" s="439"/>
      <c r="AX61" s="439"/>
      <c r="AY61" s="440"/>
      <c r="AZ61" s="443"/>
      <c r="BA61" s="444"/>
      <c r="BB61" s="441"/>
      <c r="BC61" s="445"/>
      <c r="BD61" s="445"/>
      <c r="BE61" s="440"/>
      <c r="BF61" s="440"/>
      <c r="BG61" s="446"/>
      <c r="BI61" s="437" t="str">
        <f>$B61</f>
        <v>Semi-Final</v>
      </c>
      <c r="BJ61" s="439"/>
      <c r="BK61" s="439"/>
      <c r="BL61" s="440"/>
      <c r="BM61" s="443"/>
      <c r="BN61" s="444"/>
      <c r="BO61" s="441"/>
      <c r="BP61" s="445"/>
      <c r="BQ61" s="445"/>
      <c r="BR61" s="440"/>
      <c r="BS61" s="440"/>
      <c r="BT61" s="446"/>
      <c r="BV61" s="437" t="str">
        <f>$B61</f>
        <v>Semi-Final</v>
      </c>
      <c r="BW61" s="439"/>
      <c r="BX61" s="439"/>
      <c r="BY61" s="440"/>
      <c r="BZ61" s="443"/>
      <c r="CA61" s="444"/>
      <c r="CB61" s="441"/>
      <c r="CC61" s="445"/>
      <c r="CD61" s="445"/>
      <c r="CE61" s="440"/>
      <c r="CF61" s="440"/>
      <c r="CG61" s="446"/>
      <c r="CI61" s="437" t="str">
        <f>$B61</f>
        <v>Semi-Final</v>
      </c>
      <c r="CJ61" s="439"/>
      <c r="CK61" s="439"/>
      <c r="CL61" s="440"/>
      <c r="CM61" s="443"/>
      <c r="CN61" s="444"/>
      <c r="CO61" s="441"/>
      <c r="CP61" s="445"/>
      <c r="CQ61" s="445"/>
      <c r="CR61" s="440"/>
      <c r="CS61" s="440"/>
      <c r="CT61" s="446"/>
      <c r="CV61" s="437" t="str">
        <f>$B61</f>
        <v>Semi-Final</v>
      </c>
      <c r="CW61" s="439"/>
      <c r="CX61" s="439"/>
      <c r="CY61" s="440"/>
      <c r="CZ61" s="443"/>
      <c r="DA61" s="444"/>
      <c r="DB61" s="441"/>
      <c r="DC61" s="445"/>
      <c r="DD61" s="445"/>
      <c r="DE61" s="440"/>
      <c r="DF61" s="440"/>
      <c r="DG61" s="446"/>
      <c r="DI61" s="437" t="str">
        <f>$B61</f>
        <v>Semi-Final</v>
      </c>
      <c r="DJ61" s="439"/>
      <c r="DK61" s="439"/>
      <c r="DL61" s="440"/>
      <c r="DM61" s="443"/>
      <c r="DN61" s="444"/>
      <c r="DO61" s="441"/>
      <c r="DP61" s="445"/>
      <c r="DQ61" s="445"/>
      <c r="DR61" s="440"/>
      <c r="DS61" s="440"/>
      <c r="DT61" s="446"/>
      <c r="DV61" s="437" t="str">
        <f>$B61</f>
        <v>Semi-Final</v>
      </c>
      <c r="DW61" s="439"/>
      <c r="DX61" s="439"/>
      <c r="DY61" s="440"/>
      <c r="DZ61" s="443"/>
      <c r="EA61" s="444"/>
      <c r="EB61" s="441"/>
      <c r="EC61" s="445"/>
      <c r="ED61" s="445"/>
      <c r="EE61" s="440"/>
      <c r="EF61" s="440"/>
      <c r="EG61" s="446"/>
      <c r="EI61" s="437" t="str">
        <f>$B61</f>
        <v>Semi-Final</v>
      </c>
      <c r="EJ61" s="439"/>
      <c r="EK61" s="439"/>
      <c r="EL61" s="440"/>
      <c r="EM61" s="443"/>
      <c r="EN61" s="444"/>
      <c r="EO61" s="441"/>
      <c r="EP61" s="445"/>
      <c r="EQ61" s="445"/>
      <c r="ER61" s="440"/>
      <c r="ES61" s="440"/>
      <c r="ET61" s="446"/>
      <c r="EV61" s="437" t="str">
        <f>$B61</f>
        <v>Semi-Final</v>
      </c>
      <c r="EW61" s="439"/>
      <c r="EX61" s="439"/>
      <c r="EY61" s="440"/>
      <c r="EZ61" s="443"/>
      <c r="FA61" s="444"/>
      <c r="FB61" s="441"/>
      <c r="FC61" s="445"/>
      <c r="FD61" s="445"/>
      <c r="FE61" s="440"/>
      <c r="FF61" s="440"/>
      <c r="FG61" s="446"/>
      <c r="FI61" s="437" t="str">
        <f>$B61</f>
        <v>Semi-Final</v>
      </c>
      <c r="FJ61" s="439"/>
      <c r="FK61" s="439"/>
      <c r="FL61" s="440"/>
      <c r="FM61" s="443"/>
      <c r="FN61" s="444"/>
      <c r="FO61" s="441"/>
      <c r="FP61" s="445"/>
      <c r="FQ61" s="445"/>
      <c r="FR61" s="440"/>
      <c r="FS61" s="440"/>
      <c r="FT61" s="446"/>
      <c r="FV61" s="437" t="str">
        <f>$B61</f>
        <v>Semi-Final</v>
      </c>
      <c r="FW61" s="439"/>
      <c r="FX61" s="439"/>
      <c r="FY61" s="440"/>
      <c r="FZ61" s="443"/>
      <c r="GA61" s="444"/>
      <c r="GB61" s="441"/>
      <c r="GC61" s="445"/>
      <c r="GD61" s="445"/>
      <c r="GE61" s="440"/>
      <c r="GF61" s="440"/>
      <c r="GG61" s="446"/>
      <c r="GI61" s="437" t="str">
        <f>$B61</f>
        <v>Semi-Final</v>
      </c>
      <c r="GJ61" s="439"/>
      <c r="GK61" s="439"/>
      <c r="GL61" s="440"/>
      <c r="GM61" s="443"/>
      <c r="GN61" s="444"/>
      <c r="GO61" s="441"/>
      <c r="GP61" s="445"/>
      <c r="GQ61" s="445"/>
      <c r="GR61" s="440"/>
      <c r="GS61" s="440"/>
      <c r="GT61" s="446"/>
      <c r="GV61" s="437" t="str">
        <f>$B61</f>
        <v>Semi-Final</v>
      </c>
      <c r="GW61" s="439"/>
      <c r="GX61" s="439"/>
      <c r="GY61" s="440"/>
      <c r="GZ61" s="443"/>
      <c r="HA61" s="444"/>
      <c r="HB61" s="441"/>
      <c r="HC61" s="445"/>
      <c r="HD61" s="445"/>
      <c r="HE61" s="440"/>
      <c r="HF61" s="440"/>
      <c r="HG61" s="446"/>
      <c r="HI61" s="437" t="str">
        <f>$B61</f>
        <v>Semi-Final</v>
      </c>
      <c r="HJ61" s="439"/>
      <c r="HK61" s="439"/>
      <c r="HL61" s="440"/>
      <c r="HM61" s="443"/>
      <c r="HN61" s="444"/>
      <c r="HO61" s="441"/>
      <c r="HP61" s="445"/>
      <c r="HQ61" s="445"/>
      <c r="HR61" s="440"/>
      <c r="HS61" s="440"/>
      <c r="HT61" s="446"/>
      <c r="HV61" s="437" t="str">
        <f>$B61</f>
        <v>Semi-Final</v>
      </c>
      <c r="HW61" s="439"/>
      <c r="HX61" s="439"/>
      <c r="HY61" s="440"/>
      <c r="HZ61" s="443"/>
      <c r="IA61" s="444"/>
      <c r="IB61" s="441"/>
      <c r="IC61" s="445"/>
      <c r="ID61" s="445"/>
      <c r="IE61" s="440"/>
      <c r="IF61" s="440"/>
      <c r="IG61" s="446"/>
      <c r="II61" s="437" t="str">
        <f>$B61</f>
        <v>Semi-Final</v>
      </c>
      <c r="IJ61" s="439"/>
      <c r="IK61" s="439"/>
      <c r="IL61" s="440"/>
      <c r="IM61" s="443"/>
      <c r="IN61" s="444"/>
      <c r="IO61" s="441"/>
      <c r="IP61" s="445"/>
      <c r="IQ61" s="445"/>
      <c r="IR61" s="440"/>
      <c r="IS61" s="440"/>
      <c r="IT61" s="446"/>
      <c r="IV61" s="437" t="str">
        <f>$B61</f>
        <v>Semi-Final</v>
      </c>
      <c r="IW61" s="439"/>
      <c r="IX61" s="439"/>
      <c r="IY61" s="440"/>
      <c r="IZ61" s="443"/>
      <c r="JA61" s="444"/>
      <c r="JB61" s="441"/>
      <c r="JC61" s="445"/>
      <c r="JD61" s="445"/>
      <c r="JE61" s="440"/>
      <c r="JF61" s="440"/>
      <c r="JG61" s="446"/>
      <c r="JI61" s="437" t="str">
        <f>$B61</f>
        <v>Semi-Final</v>
      </c>
      <c r="JJ61" s="439"/>
      <c r="JK61" s="439"/>
      <c r="JL61" s="440"/>
      <c r="JM61" s="443"/>
      <c r="JN61" s="444"/>
      <c r="JO61" s="441"/>
      <c r="JP61" s="445"/>
      <c r="JQ61" s="445"/>
      <c r="JR61" s="440"/>
      <c r="JS61" s="440"/>
      <c r="JT61" s="446"/>
      <c r="JV61" s="437" t="str">
        <f>$B61</f>
        <v>Semi-Final</v>
      </c>
      <c r="JW61" s="439"/>
      <c r="JX61" s="439"/>
      <c r="JY61" s="440"/>
      <c r="JZ61" s="443"/>
      <c r="KA61" s="444"/>
      <c r="KB61" s="441"/>
      <c r="KC61" s="445"/>
      <c r="KD61" s="445"/>
      <c r="KE61" s="440"/>
      <c r="KF61" s="440"/>
      <c r="KG61" s="446"/>
      <c r="KI61" s="437" t="str">
        <f>$B61</f>
        <v>Semi-Final</v>
      </c>
      <c r="KJ61" s="439"/>
      <c r="KK61" s="439"/>
      <c r="KL61" s="440"/>
      <c r="KM61" s="443"/>
      <c r="KN61" s="444"/>
      <c r="KO61" s="441"/>
      <c r="KP61" s="445"/>
      <c r="KQ61" s="445"/>
      <c r="KR61" s="440"/>
      <c r="KS61" s="440"/>
      <c r="KT61" s="446"/>
      <c r="KV61" s="437" t="str">
        <f>$B61</f>
        <v>Semi-Final</v>
      </c>
      <c r="KW61" s="439"/>
      <c r="KX61" s="439"/>
      <c r="KY61" s="440"/>
      <c r="KZ61" s="443"/>
      <c r="LA61" s="444"/>
      <c r="LB61" s="441"/>
      <c r="LC61" s="445"/>
      <c r="LD61" s="445"/>
      <c r="LE61" s="440"/>
      <c r="LF61" s="440"/>
      <c r="LG61" s="446"/>
      <c r="LI61" s="437" t="str">
        <f>$B61</f>
        <v>Semi-Final</v>
      </c>
      <c r="LJ61" s="439"/>
      <c r="LK61" s="439"/>
      <c r="LL61" s="440"/>
      <c r="LM61" s="443"/>
      <c r="LN61" s="444"/>
      <c r="LO61" s="441"/>
      <c r="LP61" s="445"/>
      <c r="LQ61" s="445"/>
      <c r="LR61" s="440"/>
      <c r="LS61" s="440"/>
      <c r="LT61" s="446"/>
      <c r="LV61" s="437" t="str">
        <f>$B61</f>
        <v>Semi-Final</v>
      </c>
      <c r="LW61" s="439"/>
      <c r="LX61" s="439"/>
      <c r="LY61" s="440"/>
      <c r="LZ61" s="443"/>
      <c r="MA61" s="444"/>
      <c r="MB61" s="441"/>
      <c r="MC61" s="445"/>
      <c r="MD61" s="445"/>
      <c r="ME61" s="440"/>
      <c r="MF61" s="440"/>
      <c r="MG61" s="446"/>
    </row>
    <row r="62" spans="1:345" x14ac:dyDescent="0.25">
      <c r="B62" s="447" t="str">
        <f ca="1">IF(C62="","",INDEX(Groups!$C$7:$C$35,MATCH(C62,Groups!$D$7:$D$35,0)))</f>
        <v/>
      </c>
      <c r="C62" s="448" t="str">
        <f ca="1">INDIRECT("'"&amp;References!$A$1&amp;"'!"&amp;"$F$74")</f>
        <v/>
      </c>
      <c r="D62" s="449" t="str">
        <f ca="1">IF(E62="","",INDEX(Groups!$C$7:$C$35,MATCH(E62,Groups!$D$7:$D$35,0)))</f>
        <v/>
      </c>
      <c r="E62" s="448" t="str">
        <f ca="1">INDIRECT("'"&amp;References!$A$1&amp;"'!"&amp;"$H$74")</f>
        <v/>
      </c>
      <c r="F62" s="450" t="str">
        <f ca="1">IF(AND(INDIRECT("'"&amp;References!$A$1&amp;"'!"&amp;"$F$75")&lt;&gt;"",INDIRECT("'"&amp;References!$A$1&amp;"'!"&amp;"$H$75")&lt;&gt;""),INDIRECT("'"&amp;References!$A$1&amp;"'!"&amp;"$F$75")+IF(AND(INDIRECT("'"&amp;References!$A$1&amp;"'!"&amp;"$F$77")&lt;&gt;"",INDIRECT("'"&amp;References!$A$1&amp;"'!"&amp;"$H$77")&lt;&gt;"",INDIRECT("'"&amp;References!$A$1&amp;"'!"&amp;"$F$75")=INDIRECT("'"&amp;References!$A$1&amp;"'!"&amp;"$H$75")),INDIRECT("'"&amp;References!$A$1&amp;"'!"&amp;"$F$77"),0),"")</f>
        <v/>
      </c>
      <c r="G62" s="451" t="str">
        <f ca="1">IF(AND(INDIRECT("'"&amp;References!$A$1&amp;"'!"&amp;"$F$75")&lt;&gt;"",INDIRECT("'"&amp;References!$A$1&amp;"'!"&amp;"$H$75")&lt;&gt;""),INDIRECT("'"&amp;References!$A$1&amp;"'!"&amp;"$H$75")+IF(AND(INDIRECT("'"&amp;References!$A$1&amp;"'!"&amp;"$F$77")&lt;&gt;"",INDIRECT("'"&amp;References!$A$1&amp;"'!"&amp;"$H$77")&lt;&gt;"",INDIRECT("'"&amp;References!$A$1&amp;"'!"&amp;"$F$75")=INDIRECT("'"&amp;References!$A$1&amp;"'!"&amp;"$H$75")),INDIRECT("'"&amp;References!$A$1&amp;"'!"&amp;"$H$77"),0),"")</f>
        <v/>
      </c>
      <c r="I62" s="462"/>
      <c r="J62" s="448" t="str">
        <f>IF(I62="","",VLOOKUP(I62,Language!$D$5:$E$63,2,0))</f>
        <v/>
      </c>
      <c r="K62" s="452"/>
      <c r="L62" s="448" t="str">
        <f>IF(K62="","",VLOOKUP(K62,Language!$D$5:$E$63,2,0))</f>
        <v/>
      </c>
      <c r="M62" s="463"/>
      <c r="N62" s="464"/>
      <c r="O62" s="465"/>
      <c r="P62" s="465"/>
      <c r="Q62" s="466">
        <f>COUNTIF(I$62:I$63,I62)+COUNTIF(K$62:K$63,I62)</f>
        <v>0</v>
      </c>
      <c r="R62" s="466">
        <f>COUNTIF(I$62:I$63,K62)+COUNTIF(K$62:K$63,K62)</f>
        <v>0</v>
      </c>
      <c r="S62" s="466"/>
      <c r="T62" s="467" t="str">
        <f>IF(OR(I62&lt;&gt;"",K62&lt;&gt;""),IF(Q62&lt;&gt;1,0,COUNTIF($B$62:$B$63,I62)+COUNTIF($D$62:$D$63,I62))+IF(R62&lt;&gt;1,0,COUNTIF($B$62:$B$63,K62)+COUNTIF($D$62:$D$63,K62)),"")</f>
        <v/>
      </c>
      <c r="V62" s="462"/>
      <c r="W62" s="448" t="str">
        <f>IF(V62="","",VLOOKUP(V62,Language!$D$5:$E$63,2,0))</f>
        <v/>
      </c>
      <c r="X62" s="452"/>
      <c r="Y62" s="448" t="str">
        <f>IF(X62="","",VLOOKUP(X62,Language!$D$5:$E$63,2,0))</f>
        <v/>
      </c>
      <c r="Z62" s="463"/>
      <c r="AA62" s="464"/>
      <c r="AB62" s="465"/>
      <c r="AC62" s="465"/>
      <c r="AD62" s="466">
        <f>COUNTIF(V$62:V$63,V62)+COUNTIF(X$62:X$63,V62)</f>
        <v>0</v>
      </c>
      <c r="AE62" s="466">
        <f>COUNTIF(V$62:V$63,X62)+COUNTIF(X$62:X$63,X62)</f>
        <v>0</v>
      </c>
      <c r="AF62" s="466"/>
      <c r="AG62" s="467" t="str">
        <f>IF(OR(V62&lt;&gt;"",X62&lt;&gt;""),IF(AD62&lt;&gt;1,0,COUNTIF($B$62:$B$63,V62)+COUNTIF($D$62:$D$63,V62))+IF(AE62&lt;&gt;1,0,COUNTIF($B$62:$B$63,X62)+COUNTIF($D$62:$D$63,X62)),"")</f>
        <v/>
      </c>
      <c r="AI62" s="462"/>
      <c r="AJ62" s="448" t="str">
        <f>IF(AI62="","",VLOOKUP(AI62,Language!$D$5:$E$63,2,0))</f>
        <v/>
      </c>
      <c r="AK62" s="452"/>
      <c r="AL62" s="448" t="str">
        <f>IF(AK62="","",VLOOKUP(AK62,Language!$D$5:$E$63,2,0))</f>
        <v/>
      </c>
      <c r="AM62" s="463"/>
      <c r="AN62" s="464"/>
      <c r="AO62" s="465"/>
      <c r="AP62" s="465"/>
      <c r="AQ62" s="466">
        <f>COUNTIF(AI$62:AI$63,AI62)+COUNTIF(AK$62:AK$63,AI62)</f>
        <v>0</v>
      </c>
      <c r="AR62" s="466">
        <f>COUNTIF(AI$62:AI$63,AK62)+COUNTIF(AK$62:AK$63,AK62)</f>
        <v>0</v>
      </c>
      <c r="AS62" s="466"/>
      <c r="AT62" s="467" t="str">
        <f>IF(OR(AI62&lt;&gt;"",AK62&lt;&gt;""),IF(AQ62&lt;&gt;1,0,COUNTIF($B$62:$B$63,AI62)+COUNTIF($D$62:$D$63,AI62))+IF(AR62&lt;&gt;1,0,COUNTIF($B$62:$B$63,AK62)+COUNTIF($D$62:$D$63,AK62)),"")</f>
        <v/>
      </c>
      <c r="AV62" s="462"/>
      <c r="AW62" s="448" t="str">
        <f>IF(AV62="","",VLOOKUP(AV62,Language!$D$5:$E$63,2,0))</f>
        <v/>
      </c>
      <c r="AX62" s="452"/>
      <c r="AY62" s="448" t="str">
        <f>IF(AX62="","",VLOOKUP(AX62,Language!$D$5:$E$63,2,0))</f>
        <v/>
      </c>
      <c r="AZ62" s="463"/>
      <c r="BA62" s="464"/>
      <c r="BB62" s="465"/>
      <c r="BC62" s="465"/>
      <c r="BD62" s="466">
        <f>COUNTIF(AV$62:AV$63,AV62)+COUNTIF(AX$62:AX$63,AV62)</f>
        <v>0</v>
      </c>
      <c r="BE62" s="466">
        <f>COUNTIF(AV$62:AV$63,AX62)+COUNTIF(AX$62:AX$63,AX62)</f>
        <v>0</v>
      </c>
      <c r="BF62" s="466"/>
      <c r="BG62" s="467" t="str">
        <f>IF(OR(AV62&lt;&gt;"",AX62&lt;&gt;""),IF(BD62&lt;&gt;1,0,COUNTIF($B$62:$B$63,AV62)+COUNTIF($D$62:$D$63,AV62))+IF(BE62&lt;&gt;1,0,COUNTIF($B$62:$B$63,AX62)+COUNTIF($D$62:$D$63,AX62)),"")</f>
        <v/>
      </c>
      <c r="BI62" s="462"/>
      <c r="BJ62" s="448" t="str">
        <f>IF(BI62="","",VLOOKUP(BI62,Language!$D$5:$E$63,2,0))</f>
        <v/>
      </c>
      <c r="BK62" s="452"/>
      <c r="BL62" s="448" t="str">
        <f>IF(BK62="","",VLOOKUP(BK62,Language!$D$5:$E$63,2,0))</f>
        <v/>
      </c>
      <c r="BM62" s="463"/>
      <c r="BN62" s="464"/>
      <c r="BO62" s="465"/>
      <c r="BP62" s="465"/>
      <c r="BQ62" s="466">
        <f>COUNTIF(BI$62:BI$63,BI62)+COUNTIF(BK$62:BK$63,BI62)</f>
        <v>0</v>
      </c>
      <c r="BR62" s="466">
        <f>COUNTIF(BI$62:BI$63,BK62)+COUNTIF(BK$62:BK$63,BK62)</f>
        <v>0</v>
      </c>
      <c r="BS62" s="466"/>
      <c r="BT62" s="467" t="str">
        <f>IF(OR(BI62&lt;&gt;"",BK62&lt;&gt;""),IF(BQ62&lt;&gt;1,0,COUNTIF($B$62:$B$63,BI62)+COUNTIF($D$62:$D$63,BI62))+IF(BR62&lt;&gt;1,0,COUNTIF($B$62:$B$63,BK62)+COUNTIF($D$62:$D$63,BK62)),"")</f>
        <v/>
      </c>
      <c r="BV62" s="462"/>
      <c r="BW62" s="448" t="str">
        <f>IF(BV62="","",VLOOKUP(BV62,Language!$D$5:$E$63,2,0))</f>
        <v/>
      </c>
      <c r="BX62" s="452"/>
      <c r="BY62" s="448" t="str">
        <f>IF(BX62="","",VLOOKUP(BX62,Language!$D$5:$E$63,2,0))</f>
        <v/>
      </c>
      <c r="BZ62" s="463"/>
      <c r="CA62" s="464"/>
      <c r="CB62" s="465"/>
      <c r="CC62" s="465"/>
      <c r="CD62" s="466">
        <f>COUNTIF(BV$62:BV$63,BV62)+COUNTIF(BX$62:BX$63,BV62)</f>
        <v>0</v>
      </c>
      <c r="CE62" s="466">
        <f>COUNTIF(BV$62:BV$63,BX62)+COUNTIF(BX$62:BX$63,BX62)</f>
        <v>0</v>
      </c>
      <c r="CF62" s="466"/>
      <c r="CG62" s="467" t="str">
        <f>IF(OR(BV62&lt;&gt;"",BX62&lt;&gt;""),IF(CD62&lt;&gt;1,0,COUNTIF($B$62:$B$63,BV62)+COUNTIF($D$62:$D$63,BV62))+IF(CE62&lt;&gt;1,0,COUNTIF($B$62:$B$63,BX62)+COUNTIF($D$62:$D$63,BX62)),"")</f>
        <v/>
      </c>
      <c r="CI62" s="462"/>
      <c r="CJ62" s="448" t="str">
        <f>IF(CI62="","",VLOOKUP(CI62,Language!$D$5:$E$63,2,0))</f>
        <v/>
      </c>
      <c r="CK62" s="452"/>
      <c r="CL62" s="448" t="str">
        <f>IF(CK62="","",VLOOKUP(CK62,Language!$D$5:$E$63,2,0))</f>
        <v/>
      </c>
      <c r="CM62" s="463"/>
      <c r="CN62" s="464"/>
      <c r="CO62" s="465"/>
      <c r="CP62" s="465"/>
      <c r="CQ62" s="466">
        <f>COUNTIF(CI$62:CI$63,CI62)+COUNTIF(CK$62:CK$63,CI62)</f>
        <v>0</v>
      </c>
      <c r="CR62" s="466">
        <f>COUNTIF(CI$62:CI$63,CK62)+COUNTIF(CK$62:CK$63,CK62)</f>
        <v>0</v>
      </c>
      <c r="CS62" s="466"/>
      <c r="CT62" s="467" t="str">
        <f>IF(OR(CI62&lt;&gt;"",CK62&lt;&gt;""),IF(CQ62&lt;&gt;1,0,COUNTIF($B$62:$B$63,CI62)+COUNTIF($D$62:$D$63,CI62))+IF(CR62&lt;&gt;1,0,COUNTIF($B$62:$B$63,CK62)+COUNTIF($D$62:$D$63,CK62)),"")</f>
        <v/>
      </c>
      <c r="CV62" s="462"/>
      <c r="CW62" s="448" t="str">
        <f>IF(CV62="","",VLOOKUP(CV62,Language!$D$5:$E$63,2,0))</f>
        <v/>
      </c>
      <c r="CX62" s="452"/>
      <c r="CY62" s="448" t="str">
        <f>IF(CX62="","",VLOOKUP(CX62,Language!$D$5:$E$63,2,0))</f>
        <v/>
      </c>
      <c r="CZ62" s="463"/>
      <c r="DA62" s="464"/>
      <c r="DB62" s="465"/>
      <c r="DC62" s="465"/>
      <c r="DD62" s="466">
        <f>COUNTIF(CV$62:CV$63,CV62)+COUNTIF(CX$62:CX$63,CV62)</f>
        <v>0</v>
      </c>
      <c r="DE62" s="466">
        <f>COUNTIF(CV$62:CV$63,CX62)+COUNTIF(CX$62:CX$63,CX62)</f>
        <v>0</v>
      </c>
      <c r="DF62" s="466"/>
      <c r="DG62" s="467" t="str">
        <f>IF(OR(CV62&lt;&gt;"",CX62&lt;&gt;""),IF(DD62&lt;&gt;1,0,COUNTIF($B$62:$B$63,CV62)+COUNTIF($D$62:$D$63,CV62))+IF(DE62&lt;&gt;1,0,COUNTIF($B$62:$B$63,CX62)+COUNTIF($D$62:$D$63,CX62)),"")</f>
        <v/>
      </c>
      <c r="DI62" s="462"/>
      <c r="DJ62" s="448" t="str">
        <f>IF(DI62="","",VLOOKUP(DI62,Language!$D$5:$E$63,2,0))</f>
        <v/>
      </c>
      <c r="DK62" s="452"/>
      <c r="DL62" s="448" t="str">
        <f>IF(DK62="","",VLOOKUP(DK62,Language!$D$5:$E$63,2,0))</f>
        <v/>
      </c>
      <c r="DM62" s="463"/>
      <c r="DN62" s="464"/>
      <c r="DO62" s="465"/>
      <c r="DP62" s="465"/>
      <c r="DQ62" s="466">
        <f>COUNTIF(DI$62:DI$63,DI62)+COUNTIF(DK$62:DK$63,DI62)</f>
        <v>0</v>
      </c>
      <c r="DR62" s="466">
        <f>COUNTIF(DI$62:DI$63,DK62)+COUNTIF(DK$62:DK$63,DK62)</f>
        <v>0</v>
      </c>
      <c r="DS62" s="466"/>
      <c r="DT62" s="467" t="str">
        <f>IF(OR(DI62&lt;&gt;"",DK62&lt;&gt;""),IF(DQ62&lt;&gt;1,0,COUNTIF($B$62:$B$63,DI62)+COUNTIF($D$62:$D$63,DI62))+IF(DR62&lt;&gt;1,0,COUNTIF($B$62:$B$63,DK62)+COUNTIF($D$62:$D$63,DK62)),"")</f>
        <v/>
      </c>
      <c r="DV62" s="462"/>
      <c r="DW62" s="448" t="str">
        <f>IF(DV62="","",VLOOKUP(DV62,Language!$D$5:$E$63,2,0))</f>
        <v/>
      </c>
      <c r="DX62" s="452"/>
      <c r="DY62" s="448" t="str">
        <f>IF(DX62="","",VLOOKUP(DX62,Language!$D$5:$E$63,2,0))</f>
        <v/>
      </c>
      <c r="DZ62" s="463"/>
      <c r="EA62" s="464"/>
      <c r="EB62" s="465"/>
      <c r="EC62" s="465"/>
      <c r="ED62" s="466">
        <f>COUNTIF(DV$62:DV$63,DV62)+COUNTIF(DX$62:DX$63,DV62)</f>
        <v>0</v>
      </c>
      <c r="EE62" s="466">
        <f>COUNTIF(DV$62:DV$63,DX62)+COUNTIF(DX$62:DX$63,DX62)</f>
        <v>0</v>
      </c>
      <c r="EF62" s="466"/>
      <c r="EG62" s="467" t="str">
        <f>IF(OR(DV62&lt;&gt;"",DX62&lt;&gt;""),IF(ED62&lt;&gt;1,0,COUNTIF($B$62:$B$63,DV62)+COUNTIF($D$62:$D$63,DV62))+IF(EE62&lt;&gt;1,0,COUNTIF($B$62:$B$63,DX62)+COUNTIF($D$62:$D$63,DX62)),"")</f>
        <v/>
      </c>
      <c r="EI62" s="462"/>
      <c r="EJ62" s="448" t="str">
        <f>IF(EI62="","",VLOOKUP(EI62,Language!$D$5:$E$63,2,0))</f>
        <v/>
      </c>
      <c r="EK62" s="452"/>
      <c r="EL62" s="448" t="str">
        <f>IF(EK62="","",VLOOKUP(EK62,Language!$D$5:$E$63,2,0))</f>
        <v/>
      </c>
      <c r="EM62" s="463"/>
      <c r="EN62" s="464"/>
      <c r="EO62" s="465"/>
      <c r="EP62" s="465"/>
      <c r="EQ62" s="466">
        <f>COUNTIF(EI$62:EI$63,EI62)+COUNTIF(EK$62:EK$63,EI62)</f>
        <v>0</v>
      </c>
      <c r="ER62" s="466">
        <f>COUNTIF(EI$62:EI$63,EK62)+COUNTIF(EK$62:EK$63,EK62)</f>
        <v>0</v>
      </c>
      <c r="ES62" s="466"/>
      <c r="ET62" s="467" t="str">
        <f>IF(OR(EI62&lt;&gt;"",EK62&lt;&gt;""),IF(EQ62&lt;&gt;1,0,COUNTIF($B$62:$B$63,EI62)+COUNTIF($D$62:$D$63,EI62))+IF(ER62&lt;&gt;1,0,COUNTIF($B$62:$B$63,EK62)+COUNTIF($D$62:$D$63,EK62)),"")</f>
        <v/>
      </c>
      <c r="EV62" s="462"/>
      <c r="EW62" s="448" t="str">
        <f>IF(EV62="","",VLOOKUP(EV62,Language!$D$5:$E$63,2,0))</f>
        <v/>
      </c>
      <c r="EX62" s="452"/>
      <c r="EY62" s="448" t="str">
        <f>IF(EX62="","",VLOOKUP(EX62,Language!$D$5:$E$63,2,0))</f>
        <v/>
      </c>
      <c r="EZ62" s="463"/>
      <c r="FA62" s="464"/>
      <c r="FB62" s="465"/>
      <c r="FC62" s="465"/>
      <c r="FD62" s="466">
        <f>COUNTIF(EV$62:EV$63,EV62)+COUNTIF(EX$62:EX$63,EV62)</f>
        <v>0</v>
      </c>
      <c r="FE62" s="466">
        <f>COUNTIF(EV$62:EV$63,EX62)+COUNTIF(EX$62:EX$63,EX62)</f>
        <v>0</v>
      </c>
      <c r="FF62" s="466"/>
      <c r="FG62" s="467" t="str">
        <f>IF(OR(EV62&lt;&gt;"",EX62&lt;&gt;""),IF(FD62&lt;&gt;1,0,COUNTIF($B$62:$B$63,EV62)+COUNTIF($D$62:$D$63,EV62))+IF(FE62&lt;&gt;1,0,COUNTIF($B$62:$B$63,EX62)+COUNTIF($D$62:$D$63,EX62)),"")</f>
        <v/>
      </c>
      <c r="FI62" s="462"/>
      <c r="FJ62" s="448" t="str">
        <f>IF(FI62="","",VLOOKUP(FI62,Language!$D$5:$E$63,2,0))</f>
        <v/>
      </c>
      <c r="FK62" s="452"/>
      <c r="FL62" s="448" t="str">
        <f>IF(FK62="","",VLOOKUP(FK62,Language!$D$5:$E$63,2,0))</f>
        <v/>
      </c>
      <c r="FM62" s="463"/>
      <c r="FN62" s="464"/>
      <c r="FO62" s="465"/>
      <c r="FP62" s="465"/>
      <c r="FQ62" s="466">
        <f>COUNTIF(FI$62:FI$63,FI62)+COUNTIF(FK$62:FK$63,FI62)</f>
        <v>0</v>
      </c>
      <c r="FR62" s="466">
        <f>COUNTIF(FI$62:FI$63,FK62)+COUNTIF(FK$62:FK$63,FK62)</f>
        <v>0</v>
      </c>
      <c r="FS62" s="466"/>
      <c r="FT62" s="467" t="str">
        <f>IF(OR(FI62&lt;&gt;"",FK62&lt;&gt;""),IF(FQ62&lt;&gt;1,0,COUNTIF($B$62:$B$63,FI62)+COUNTIF($D$62:$D$63,FI62))+IF(FR62&lt;&gt;1,0,COUNTIF($B$62:$B$63,FK62)+COUNTIF($D$62:$D$63,FK62)),"")</f>
        <v/>
      </c>
      <c r="FV62" s="462"/>
      <c r="FW62" s="448" t="str">
        <f>IF(FV62="","",VLOOKUP(FV62,Language!$D$5:$E$63,2,0))</f>
        <v/>
      </c>
      <c r="FX62" s="452"/>
      <c r="FY62" s="448" t="str">
        <f>IF(FX62="","",VLOOKUP(FX62,Language!$D$5:$E$63,2,0))</f>
        <v/>
      </c>
      <c r="FZ62" s="463"/>
      <c r="GA62" s="464"/>
      <c r="GB62" s="465"/>
      <c r="GC62" s="465"/>
      <c r="GD62" s="466">
        <f>COUNTIF(FV$62:FV$63,FV62)+COUNTIF(FX$62:FX$63,FV62)</f>
        <v>0</v>
      </c>
      <c r="GE62" s="466">
        <f>COUNTIF(FV$62:FV$63,FX62)+COUNTIF(FX$62:FX$63,FX62)</f>
        <v>0</v>
      </c>
      <c r="GF62" s="466"/>
      <c r="GG62" s="467" t="str">
        <f>IF(OR(FV62&lt;&gt;"",FX62&lt;&gt;""),IF(GD62&lt;&gt;1,0,COUNTIF($B$62:$B$63,FV62)+COUNTIF($D$62:$D$63,FV62))+IF(GE62&lt;&gt;1,0,COUNTIF($B$62:$B$63,FX62)+COUNTIF($D$62:$D$63,FX62)),"")</f>
        <v/>
      </c>
      <c r="GI62" s="462"/>
      <c r="GJ62" s="448" t="str">
        <f>IF(GI62="","",VLOOKUP(GI62,Language!$D$5:$E$63,2,0))</f>
        <v/>
      </c>
      <c r="GK62" s="452"/>
      <c r="GL62" s="448" t="str">
        <f>IF(GK62="","",VLOOKUP(GK62,Language!$D$5:$E$63,2,0))</f>
        <v/>
      </c>
      <c r="GM62" s="463"/>
      <c r="GN62" s="464"/>
      <c r="GO62" s="465"/>
      <c r="GP62" s="465"/>
      <c r="GQ62" s="466">
        <f>COUNTIF(GI$62:GI$63,GI62)+COUNTIF(GK$62:GK$63,GI62)</f>
        <v>0</v>
      </c>
      <c r="GR62" s="466">
        <f>COUNTIF(GI$62:GI$63,GK62)+COUNTIF(GK$62:GK$63,GK62)</f>
        <v>0</v>
      </c>
      <c r="GS62" s="466"/>
      <c r="GT62" s="467" t="str">
        <f>IF(OR(GI62&lt;&gt;"",GK62&lt;&gt;""),IF(GQ62&lt;&gt;1,0,COUNTIF($B$62:$B$63,GI62)+COUNTIF($D$62:$D$63,GI62))+IF(GR62&lt;&gt;1,0,COUNTIF($B$62:$B$63,GK62)+COUNTIF($D$62:$D$63,GK62)),"")</f>
        <v/>
      </c>
      <c r="GV62" s="462"/>
      <c r="GW62" s="448" t="str">
        <f>IF(GV62="","",VLOOKUP(GV62,Language!$D$5:$E$63,2,0))</f>
        <v/>
      </c>
      <c r="GX62" s="452"/>
      <c r="GY62" s="448" t="str">
        <f>IF(GX62="","",VLOOKUP(GX62,Language!$D$5:$E$63,2,0))</f>
        <v/>
      </c>
      <c r="GZ62" s="463"/>
      <c r="HA62" s="464"/>
      <c r="HB62" s="465"/>
      <c r="HC62" s="465"/>
      <c r="HD62" s="466">
        <f>COUNTIF(GV$62:GV$63,GV62)+COUNTIF(GX$62:GX$63,GV62)</f>
        <v>0</v>
      </c>
      <c r="HE62" s="466">
        <f>COUNTIF(GV$62:GV$63,GX62)+COUNTIF(GX$62:GX$63,GX62)</f>
        <v>0</v>
      </c>
      <c r="HF62" s="466"/>
      <c r="HG62" s="467" t="str">
        <f>IF(OR(GV62&lt;&gt;"",GX62&lt;&gt;""),IF(HD62&lt;&gt;1,0,COUNTIF($B$62:$B$63,GV62)+COUNTIF($D$62:$D$63,GV62))+IF(HE62&lt;&gt;1,0,COUNTIF($B$62:$B$63,GX62)+COUNTIF($D$62:$D$63,GX62)),"")</f>
        <v/>
      </c>
      <c r="HI62" s="462"/>
      <c r="HJ62" s="448" t="str">
        <f>IF(HI62="","",VLOOKUP(HI62,Language!$D$5:$E$63,2,0))</f>
        <v/>
      </c>
      <c r="HK62" s="452"/>
      <c r="HL62" s="448" t="str">
        <f>IF(HK62="","",VLOOKUP(HK62,Language!$D$5:$E$63,2,0))</f>
        <v/>
      </c>
      <c r="HM62" s="463"/>
      <c r="HN62" s="464"/>
      <c r="HO62" s="465"/>
      <c r="HP62" s="465"/>
      <c r="HQ62" s="466">
        <f>COUNTIF(HI$62:HI$63,HI62)+COUNTIF(HK$62:HK$63,HI62)</f>
        <v>0</v>
      </c>
      <c r="HR62" s="466">
        <f>COUNTIF(HI$62:HI$63,HK62)+COUNTIF(HK$62:HK$63,HK62)</f>
        <v>0</v>
      </c>
      <c r="HS62" s="466"/>
      <c r="HT62" s="467" t="str">
        <f>IF(OR(HI62&lt;&gt;"",HK62&lt;&gt;""),IF(HQ62&lt;&gt;1,0,COUNTIF($B$62:$B$63,HI62)+COUNTIF($D$62:$D$63,HI62))+IF(HR62&lt;&gt;1,0,COUNTIF($B$62:$B$63,HK62)+COUNTIF($D$62:$D$63,HK62)),"")</f>
        <v/>
      </c>
      <c r="HV62" s="462"/>
      <c r="HW62" s="448" t="str">
        <f>IF(HV62="","",VLOOKUP(HV62,Language!$D$5:$E$63,2,0))</f>
        <v/>
      </c>
      <c r="HX62" s="452"/>
      <c r="HY62" s="448" t="str">
        <f>IF(HX62="","",VLOOKUP(HX62,Language!$D$5:$E$63,2,0))</f>
        <v/>
      </c>
      <c r="HZ62" s="463"/>
      <c r="IA62" s="464"/>
      <c r="IB62" s="465"/>
      <c r="IC62" s="465"/>
      <c r="ID62" s="466">
        <f>COUNTIF(HV$62:HV$63,HV62)+COUNTIF(HX$62:HX$63,HV62)</f>
        <v>0</v>
      </c>
      <c r="IE62" s="466">
        <f>COUNTIF(HV$62:HV$63,HX62)+COUNTIF(HX$62:HX$63,HX62)</f>
        <v>0</v>
      </c>
      <c r="IF62" s="466"/>
      <c r="IG62" s="467" t="str">
        <f>IF(OR(HV62&lt;&gt;"",HX62&lt;&gt;""),IF(ID62&lt;&gt;1,0,COUNTIF($B$62:$B$63,HV62)+COUNTIF($D$62:$D$63,HV62))+IF(IE62&lt;&gt;1,0,COUNTIF($B$62:$B$63,HX62)+COUNTIF($D$62:$D$63,HX62)),"")</f>
        <v/>
      </c>
      <c r="II62" s="462"/>
      <c r="IJ62" s="448" t="str">
        <f>IF(II62="","",VLOOKUP(II62,Language!$D$5:$E$63,2,0))</f>
        <v/>
      </c>
      <c r="IK62" s="452"/>
      <c r="IL62" s="448" t="str">
        <f>IF(IK62="","",VLOOKUP(IK62,Language!$D$5:$E$63,2,0))</f>
        <v/>
      </c>
      <c r="IM62" s="463"/>
      <c r="IN62" s="464"/>
      <c r="IO62" s="465"/>
      <c r="IP62" s="465"/>
      <c r="IQ62" s="466">
        <f>COUNTIF(II$62:II$63,II62)+COUNTIF(IK$62:IK$63,II62)</f>
        <v>0</v>
      </c>
      <c r="IR62" s="466">
        <f>COUNTIF(II$62:II$63,IK62)+COUNTIF(IK$62:IK$63,IK62)</f>
        <v>0</v>
      </c>
      <c r="IS62" s="466"/>
      <c r="IT62" s="467" t="str">
        <f>IF(OR(II62&lt;&gt;"",IK62&lt;&gt;""),IF(IQ62&lt;&gt;1,0,COUNTIF($B$62:$B$63,II62)+COUNTIF($D$62:$D$63,II62))+IF(IR62&lt;&gt;1,0,COUNTIF($B$62:$B$63,IK62)+COUNTIF($D$62:$D$63,IK62)),"")</f>
        <v/>
      </c>
      <c r="IV62" s="462"/>
      <c r="IW62" s="448" t="str">
        <f>IF(IV62="","",VLOOKUP(IV62,Language!$D$5:$E$63,2,0))</f>
        <v/>
      </c>
      <c r="IX62" s="452"/>
      <c r="IY62" s="448" t="str">
        <f>IF(IX62="","",VLOOKUP(IX62,Language!$D$5:$E$63,2,0))</f>
        <v/>
      </c>
      <c r="IZ62" s="463"/>
      <c r="JA62" s="464"/>
      <c r="JB62" s="465"/>
      <c r="JC62" s="465"/>
      <c r="JD62" s="466">
        <f>COUNTIF(IV$62:IV$63,IV62)+COUNTIF(IX$62:IX$63,IV62)</f>
        <v>0</v>
      </c>
      <c r="JE62" s="466">
        <f>COUNTIF(IV$62:IV$63,IX62)+COUNTIF(IX$62:IX$63,IX62)</f>
        <v>0</v>
      </c>
      <c r="JF62" s="466"/>
      <c r="JG62" s="467" t="str">
        <f>IF(OR(IV62&lt;&gt;"",IX62&lt;&gt;""),IF(JD62&lt;&gt;1,0,COUNTIF($B$62:$B$63,IV62)+COUNTIF($D$62:$D$63,IV62))+IF(JE62&lt;&gt;1,0,COUNTIF($B$62:$B$63,IX62)+COUNTIF($D$62:$D$63,IX62)),"")</f>
        <v/>
      </c>
      <c r="JI62" s="462"/>
      <c r="JJ62" s="448" t="str">
        <f>IF(JI62="","",VLOOKUP(JI62,Language!$D$5:$E$63,2,0))</f>
        <v/>
      </c>
      <c r="JK62" s="452"/>
      <c r="JL62" s="448" t="str">
        <f>IF(JK62="","",VLOOKUP(JK62,Language!$D$5:$E$63,2,0))</f>
        <v/>
      </c>
      <c r="JM62" s="463"/>
      <c r="JN62" s="464"/>
      <c r="JO62" s="465"/>
      <c r="JP62" s="465"/>
      <c r="JQ62" s="466">
        <f>COUNTIF(JI$62:JI$63,JI62)+COUNTIF(JK$62:JK$63,JI62)</f>
        <v>0</v>
      </c>
      <c r="JR62" s="466">
        <f>COUNTIF(JI$62:JI$63,JK62)+COUNTIF(JK$62:JK$63,JK62)</f>
        <v>0</v>
      </c>
      <c r="JS62" s="466"/>
      <c r="JT62" s="467" t="str">
        <f>IF(OR(JI62&lt;&gt;"",JK62&lt;&gt;""),IF(JQ62&lt;&gt;1,0,COUNTIF($B$62:$B$63,JI62)+COUNTIF($D$62:$D$63,JI62))+IF(JR62&lt;&gt;1,0,COUNTIF($B$62:$B$63,JK62)+COUNTIF($D$62:$D$63,JK62)),"")</f>
        <v/>
      </c>
      <c r="JV62" s="462"/>
      <c r="JW62" s="448" t="str">
        <f>IF(JV62="","",VLOOKUP(JV62,Language!$D$5:$E$63,2,0))</f>
        <v/>
      </c>
      <c r="JX62" s="452"/>
      <c r="JY62" s="448" t="str">
        <f>IF(JX62="","",VLOOKUP(JX62,Language!$D$5:$E$63,2,0))</f>
        <v/>
      </c>
      <c r="JZ62" s="463"/>
      <c r="KA62" s="464"/>
      <c r="KB62" s="465"/>
      <c r="KC62" s="465"/>
      <c r="KD62" s="466">
        <f>COUNTIF(JV$62:JV$63,JV62)+COUNTIF(JX$62:JX$63,JV62)</f>
        <v>0</v>
      </c>
      <c r="KE62" s="466">
        <f>COUNTIF(JV$62:JV$63,JX62)+COUNTIF(JX$62:JX$63,JX62)</f>
        <v>0</v>
      </c>
      <c r="KF62" s="466"/>
      <c r="KG62" s="467" t="str">
        <f>IF(OR(JV62&lt;&gt;"",JX62&lt;&gt;""),IF(KD62&lt;&gt;1,0,COUNTIF($B$62:$B$63,JV62)+COUNTIF($D$62:$D$63,JV62))+IF(KE62&lt;&gt;1,0,COUNTIF($B$62:$B$63,JX62)+COUNTIF($D$62:$D$63,JX62)),"")</f>
        <v/>
      </c>
      <c r="KI62" s="462"/>
      <c r="KJ62" s="448" t="str">
        <f>IF(KI62="","",VLOOKUP(KI62,Language!$D$5:$E$63,2,0))</f>
        <v/>
      </c>
      <c r="KK62" s="452"/>
      <c r="KL62" s="448" t="str">
        <f>IF(KK62="","",VLOOKUP(KK62,Language!$D$5:$E$63,2,0))</f>
        <v/>
      </c>
      <c r="KM62" s="463"/>
      <c r="KN62" s="464"/>
      <c r="KO62" s="465"/>
      <c r="KP62" s="465"/>
      <c r="KQ62" s="466">
        <f>COUNTIF(KI$62:KI$63,KI62)+COUNTIF(KK$62:KK$63,KI62)</f>
        <v>0</v>
      </c>
      <c r="KR62" s="466">
        <f>COUNTIF(KI$62:KI$63,KK62)+COUNTIF(KK$62:KK$63,KK62)</f>
        <v>0</v>
      </c>
      <c r="KS62" s="466"/>
      <c r="KT62" s="467" t="str">
        <f>IF(OR(KI62&lt;&gt;"",KK62&lt;&gt;""),IF(KQ62&lt;&gt;1,0,COUNTIF($B$62:$B$63,KI62)+COUNTIF($D$62:$D$63,KI62))+IF(KR62&lt;&gt;1,0,COUNTIF($B$62:$B$63,KK62)+COUNTIF($D$62:$D$63,KK62)),"")</f>
        <v/>
      </c>
      <c r="KV62" s="462"/>
      <c r="KW62" s="448" t="str">
        <f>IF(KV62="","",VLOOKUP(KV62,Language!$D$5:$E$63,2,0))</f>
        <v/>
      </c>
      <c r="KX62" s="452"/>
      <c r="KY62" s="448" t="str">
        <f>IF(KX62="","",VLOOKUP(KX62,Language!$D$5:$E$63,2,0))</f>
        <v/>
      </c>
      <c r="KZ62" s="463"/>
      <c r="LA62" s="464"/>
      <c r="LB62" s="465"/>
      <c r="LC62" s="465"/>
      <c r="LD62" s="466">
        <f>COUNTIF(KV$62:KV$63,KV62)+COUNTIF(KX$62:KX$63,KV62)</f>
        <v>0</v>
      </c>
      <c r="LE62" s="466">
        <f>COUNTIF(KV$62:KV$63,KX62)+COUNTIF(KX$62:KX$63,KX62)</f>
        <v>0</v>
      </c>
      <c r="LF62" s="466"/>
      <c r="LG62" s="467" t="str">
        <f>IF(OR(KV62&lt;&gt;"",KX62&lt;&gt;""),IF(LD62&lt;&gt;1,0,COUNTIF($B$62:$B$63,KV62)+COUNTIF($D$62:$D$63,KV62))+IF(LE62&lt;&gt;1,0,COUNTIF($B$62:$B$63,KX62)+COUNTIF($D$62:$D$63,KX62)),"")</f>
        <v/>
      </c>
      <c r="LI62" s="462"/>
      <c r="LJ62" s="448" t="str">
        <f>IF(LI62="","",VLOOKUP(LI62,Language!$D$5:$E$63,2,0))</f>
        <v/>
      </c>
      <c r="LK62" s="452"/>
      <c r="LL62" s="448" t="str">
        <f>IF(LK62="","",VLOOKUP(LK62,Language!$D$5:$E$63,2,0))</f>
        <v/>
      </c>
      <c r="LM62" s="463"/>
      <c r="LN62" s="464"/>
      <c r="LO62" s="465"/>
      <c r="LP62" s="465"/>
      <c r="LQ62" s="466">
        <f>COUNTIF(LI$62:LI$63,LI62)+COUNTIF(LK$62:LK$63,LI62)</f>
        <v>0</v>
      </c>
      <c r="LR62" s="466">
        <f>COUNTIF(LI$62:LI$63,LK62)+COUNTIF(LK$62:LK$63,LK62)</f>
        <v>0</v>
      </c>
      <c r="LS62" s="466"/>
      <c r="LT62" s="467" t="str">
        <f>IF(OR(LI62&lt;&gt;"",LK62&lt;&gt;""),IF(LQ62&lt;&gt;1,0,COUNTIF($B$62:$B$63,LI62)+COUNTIF($D$62:$D$63,LI62))+IF(LR62&lt;&gt;1,0,COUNTIF($B$62:$B$63,LK62)+COUNTIF($D$62:$D$63,LK62)),"")</f>
        <v/>
      </c>
      <c r="LV62" s="462"/>
      <c r="LW62" s="448" t="str">
        <f>IF(LV62="","",VLOOKUP(LV62,Language!$D$5:$E$63,2,0))</f>
        <v/>
      </c>
      <c r="LX62" s="452"/>
      <c r="LY62" s="448" t="str">
        <f>IF(LX62="","",VLOOKUP(LX62,Language!$D$5:$E$63,2,0))</f>
        <v/>
      </c>
      <c r="LZ62" s="463"/>
      <c r="MA62" s="464"/>
      <c r="MB62" s="465"/>
      <c r="MC62" s="465"/>
      <c r="MD62" s="466">
        <f>COUNTIF(LV$62:LV$63,LV62)+COUNTIF(LX$62:LX$63,LV62)</f>
        <v>0</v>
      </c>
      <c r="ME62" s="466">
        <f>COUNTIF(LV$62:LV$63,LX62)+COUNTIF(LX$62:LX$63,LX62)</f>
        <v>0</v>
      </c>
      <c r="MF62" s="466"/>
      <c r="MG62" s="467" t="str">
        <f>IF(OR(LV62&lt;&gt;"",LX62&lt;&gt;""),IF(MD62&lt;&gt;1,0,COUNTIF($B$62:$B$63,LV62)+COUNTIF($D$62:$D$63,LV62))+IF(ME62&lt;&gt;1,0,COUNTIF($B$62:$B$63,LX62)+COUNTIF($D$62:$D$63,LX62)),"")</f>
        <v/>
      </c>
    </row>
    <row r="63" spans="1:345" x14ac:dyDescent="0.25">
      <c r="B63" s="447" t="str">
        <f ca="1">IF(C63="","",INDEX(Groups!$C$7:$C$35,MATCH(C63,Groups!$D$7:$D$35,0)))</f>
        <v/>
      </c>
      <c r="C63" s="448" t="str">
        <f ca="1">INDIRECT("'"&amp;References!$A$1&amp;"'!"&amp;"$R$74")</f>
        <v/>
      </c>
      <c r="D63" s="449" t="str">
        <f ca="1">IF(E63="","",INDEX(Groups!$C$7:$C$35,MATCH(E63,Groups!$D$7:$D$35,0)))</f>
        <v/>
      </c>
      <c r="E63" s="448" t="str">
        <f ca="1">INDIRECT("'"&amp;References!$A$1&amp;"'!"&amp;"$T$74")</f>
        <v/>
      </c>
      <c r="F63" s="450" t="str">
        <f ca="1">IF(AND(INDIRECT("'"&amp;References!$A$1&amp;"'!"&amp;"$R$75")&lt;&gt;"",INDIRECT("'"&amp;References!$A$1&amp;"'!"&amp;"$T$75")&lt;&gt;""),INDIRECT("'"&amp;References!$A$1&amp;"'!"&amp;"$R$75")+IF(AND(INDIRECT("'"&amp;References!$A$1&amp;"'!"&amp;"$R$77")&lt;&gt;"",INDIRECT("'"&amp;References!$A$1&amp;"'!"&amp;"$T$77")&lt;&gt;"",INDIRECT("'"&amp;References!$A$1&amp;"'!"&amp;"$R$75")=INDIRECT("'"&amp;References!$A$1&amp;"'!"&amp;"$T$75")),INDIRECT("'"&amp;References!$A$1&amp;"'!"&amp;"$R$77"),0),"")</f>
        <v/>
      </c>
      <c r="G63" s="451" t="str">
        <f ca="1">IF(AND(INDIRECT("'"&amp;References!$A$1&amp;"'!"&amp;"$R$75")&lt;&gt;"",INDIRECT("'"&amp;References!$A$1&amp;"'!"&amp;"$T$75")&lt;&gt;""),INDIRECT("'"&amp;References!$A$1&amp;"'!"&amp;"$T$75")+IF(AND(INDIRECT("'"&amp;References!$A$1&amp;"'!"&amp;"$R$77")&lt;&gt;"",INDIRECT("'"&amp;References!$A$1&amp;"'!"&amp;"$T$77")&lt;&gt;"",INDIRECT("'"&amp;References!$A$1&amp;"'!"&amp;"$R$75")=INDIRECT("'"&amp;References!$A$1&amp;"'!"&amp;"$T$75")),INDIRECT("'"&amp;References!$A$1&amp;"'!"&amp;"$T$77"),0),"")</f>
        <v/>
      </c>
      <c r="I63" s="462"/>
      <c r="J63" s="448" t="str">
        <f>IF(I63="","",VLOOKUP(I63,Language!$D$5:$E$63,2,0))</f>
        <v/>
      </c>
      <c r="K63" s="452"/>
      <c r="L63" s="448" t="str">
        <f>IF(K63="","",VLOOKUP(K63,Language!$D$5:$E$63,2,0))</f>
        <v/>
      </c>
      <c r="M63" s="472"/>
      <c r="N63" s="473"/>
      <c r="O63" s="474"/>
      <c r="P63" s="474"/>
      <c r="Q63" s="475">
        <f>COUNTIF(I$62:I$63,I63)+COUNTIF(K$62:K$63,I63)</f>
        <v>0</v>
      </c>
      <c r="R63" s="475">
        <f>COUNTIF(I$62:I$63,K63)+COUNTIF(K$62:K$63,K63)</f>
        <v>0</v>
      </c>
      <c r="S63" s="475"/>
      <c r="T63" s="467" t="str">
        <f>IF(OR(I63&lt;&gt;"",K63&lt;&gt;""),IF(Q63&lt;&gt;1,0,COUNTIF($B$62:$B$63,I63)+COUNTIF($D$62:$D$63,I63))+IF(R63&lt;&gt;1,0,COUNTIF($B$62:$B$63,K63)+COUNTIF($D$62:$D$63,K63)),"")</f>
        <v/>
      </c>
      <c r="V63" s="462"/>
      <c r="W63" s="448" t="str">
        <f>IF(V63="","",VLOOKUP(V63,Language!$D$5:$E$63,2,0))</f>
        <v/>
      </c>
      <c r="X63" s="452"/>
      <c r="Y63" s="448" t="str">
        <f>IF(X63="","",VLOOKUP(X63,Language!$D$5:$E$63,2,0))</f>
        <v/>
      </c>
      <c r="Z63" s="472"/>
      <c r="AA63" s="473"/>
      <c r="AB63" s="474"/>
      <c r="AC63" s="474"/>
      <c r="AD63" s="475">
        <f>COUNTIF(V$62:V$63,V63)+COUNTIF(X$62:X$63,V63)</f>
        <v>0</v>
      </c>
      <c r="AE63" s="475">
        <f>COUNTIF(V$62:V$63,X63)+COUNTIF(X$62:X$63,X63)</f>
        <v>0</v>
      </c>
      <c r="AF63" s="475"/>
      <c r="AG63" s="467" t="str">
        <f>IF(OR(V63&lt;&gt;"",X63&lt;&gt;""),IF(AD63&lt;&gt;1,0,COUNTIF($B$62:$B$63,V63)+COUNTIF($D$62:$D$63,V63))+IF(AE63&lt;&gt;1,0,COUNTIF($B$62:$B$63,X63)+COUNTIF($D$62:$D$63,X63)),"")</f>
        <v/>
      </c>
      <c r="AI63" s="462"/>
      <c r="AJ63" s="448" t="str">
        <f>IF(AI63="","",VLOOKUP(AI63,Language!$D$5:$E$63,2,0))</f>
        <v/>
      </c>
      <c r="AK63" s="452"/>
      <c r="AL63" s="448" t="str">
        <f>IF(AK63="","",VLOOKUP(AK63,Language!$D$5:$E$63,2,0))</f>
        <v/>
      </c>
      <c r="AM63" s="472"/>
      <c r="AN63" s="473"/>
      <c r="AO63" s="474"/>
      <c r="AP63" s="474"/>
      <c r="AQ63" s="475">
        <f>COUNTIF(AI$62:AI$63,AI63)+COUNTIF(AK$62:AK$63,AI63)</f>
        <v>0</v>
      </c>
      <c r="AR63" s="475">
        <f>COUNTIF(AI$62:AI$63,AK63)+COUNTIF(AK$62:AK$63,AK63)</f>
        <v>0</v>
      </c>
      <c r="AS63" s="475"/>
      <c r="AT63" s="467" t="str">
        <f>IF(OR(AI63&lt;&gt;"",AK63&lt;&gt;""),IF(AQ63&lt;&gt;1,0,COUNTIF($B$62:$B$63,AI63)+COUNTIF($D$62:$D$63,AI63))+IF(AR63&lt;&gt;1,0,COUNTIF($B$62:$B$63,AK63)+COUNTIF($D$62:$D$63,AK63)),"")</f>
        <v/>
      </c>
      <c r="AV63" s="462"/>
      <c r="AW63" s="448" t="str">
        <f>IF(AV63="","",VLOOKUP(AV63,Language!$D$5:$E$63,2,0))</f>
        <v/>
      </c>
      <c r="AX63" s="452"/>
      <c r="AY63" s="448" t="str">
        <f>IF(AX63="","",VLOOKUP(AX63,Language!$D$5:$E$63,2,0))</f>
        <v/>
      </c>
      <c r="AZ63" s="472"/>
      <c r="BA63" s="473"/>
      <c r="BB63" s="474"/>
      <c r="BC63" s="474"/>
      <c r="BD63" s="475">
        <f>COUNTIF(AV$62:AV$63,AV63)+COUNTIF(AX$62:AX$63,AV63)</f>
        <v>0</v>
      </c>
      <c r="BE63" s="475">
        <f>COUNTIF(AV$62:AV$63,AX63)+COUNTIF(AX$62:AX$63,AX63)</f>
        <v>0</v>
      </c>
      <c r="BF63" s="475"/>
      <c r="BG63" s="467" t="str">
        <f>IF(OR(AV63&lt;&gt;"",AX63&lt;&gt;""),IF(BD63&lt;&gt;1,0,COUNTIF($B$62:$B$63,AV63)+COUNTIF($D$62:$D$63,AV63))+IF(BE63&lt;&gt;1,0,COUNTIF($B$62:$B$63,AX63)+COUNTIF($D$62:$D$63,AX63)),"")</f>
        <v/>
      </c>
      <c r="BI63" s="462"/>
      <c r="BJ63" s="448" t="str">
        <f>IF(BI63="","",VLOOKUP(BI63,Language!$D$5:$E$63,2,0))</f>
        <v/>
      </c>
      <c r="BK63" s="452"/>
      <c r="BL63" s="448" t="str">
        <f>IF(BK63="","",VLOOKUP(BK63,Language!$D$5:$E$63,2,0))</f>
        <v/>
      </c>
      <c r="BM63" s="472"/>
      <c r="BN63" s="473"/>
      <c r="BO63" s="474"/>
      <c r="BP63" s="474"/>
      <c r="BQ63" s="475">
        <f>COUNTIF(BI$62:BI$63,BI63)+COUNTIF(BK$62:BK$63,BI63)</f>
        <v>0</v>
      </c>
      <c r="BR63" s="475">
        <f>COUNTIF(BI$62:BI$63,BK63)+COUNTIF(BK$62:BK$63,BK63)</f>
        <v>0</v>
      </c>
      <c r="BS63" s="475"/>
      <c r="BT63" s="467" t="str">
        <f>IF(OR(BI63&lt;&gt;"",BK63&lt;&gt;""),IF(BQ63&lt;&gt;1,0,COUNTIF($B$62:$B$63,BI63)+COUNTIF($D$62:$D$63,BI63))+IF(BR63&lt;&gt;1,0,COUNTIF($B$62:$B$63,BK63)+COUNTIF($D$62:$D$63,BK63)),"")</f>
        <v/>
      </c>
      <c r="BV63" s="462"/>
      <c r="BW63" s="448" t="str">
        <f>IF(BV63="","",VLOOKUP(BV63,Language!$D$5:$E$63,2,0))</f>
        <v/>
      </c>
      <c r="BX63" s="452"/>
      <c r="BY63" s="448" t="str">
        <f>IF(BX63="","",VLOOKUP(BX63,Language!$D$5:$E$63,2,0))</f>
        <v/>
      </c>
      <c r="BZ63" s="472"/>
      <c r="CA63" s="473"/>
      <c r="CB63" s="474"/>
      <c r="CC63" s="474"/>
      <c r="CD63" s="475">
        <f>COUNTIF(BV$62:BV$63,BV63)+COUNTIF(BX$62:BX$63,BV63)</f>
        <v>0</v>
      </c>
      <c r="CE63" s="475">
        <f>COUNTIF(BV$62:BV$63,BX63)+COUNTIF(BX$62:BX$63,BX63)</f>
        <v>0</v>
      </c>
      <c r="CF63" s="475"/>
      <c r="CG63" s="467" t="str">
        <f>IF(OR(BV63&lt;&gt;"",BX63&lt;&gt;""),IF(CD63&lt;&gt;1,0,COUNTIF($B$62:$B$63,BV63)+COUNTIF($D$62:$D$63,BV63))+IF(CE63&lt;&gt;1,0,COUNTIF($B$62:$B$63,BX63)+COUNTIF($D$62:$D$63,BX63)),"")</f>
        <v/>
      </c>
      <c r="CI63" s="462"/>
      <c r="CJ63" s="448" t="str">
        <f>IF(CI63="","",VLOOKUP(CI63,Language!$D$5:$E$63,2,0))</f>
        <v/>
      </c>
      <c r="CK63" s="452"/>
      <c r="CL63" s="448" t="str">
        <f>IF(CK63="","",VLOOKUP(CK63,Language!$D$5:$E$63,2,0))</f>
        <v/>
      </c>
      <c r="CM63" s="472"/>
      <c r="CN63" s="473"/>
      <c r="CO63" s="474"/>
      <c r="CP63" s="474"/>
      <c r="CQ63" s="475">
        <f>COUNTIF(CI$62:CI$63,CI63)+COUNTIF(CK$62:CK$63,CI63)</f>
        <v>0</v>
      </c>
      <c r="CR63" s="475">
        <f>COUNTIF(CI$62:CI$63,CK63)+COUNTIF(CK$62:CK$63,CK63)</f>
        <v>0</v>
      </c>
      <c r="CS63" s="475"/>
      <c r="CT63" s="467" t="str">
        <f>IF(OR(CI63&lt;&gt;"",CK63&lt;&gt;""),IF(CQ63&lt;&gt;1,0,COUNTIF($B$62:$B$63,CI63)+COUNTIF($D$62:$D$63,CI63))+IF(CR63&lt;&gt;1,0,COUNTIF($B$62:$B$63,CK63)+COUNTIF($D$62:$D$63,CK63)),"")</f>
        <v/>
      </c>
      <c r="CV63" s="462"/>
      <c r="CW63" s="448" t="str">
        <f>IF(CV63="","",VLOOKUP(CV63,Language!$D$5:$E$63,2,0))</f>
        <v/>
      </c>
      <c r="CX63" s="452"/>
      <c r="CY63" s="448" t="str">
        <f>IF(CX63="","",VLOOKUP(CX63,Language!$D$5:$E$63,2,0))</f>
        <v/>
      </c>
      <c r="CZ63" s="472"/>
      <c r="DA63" s="473"/>
      <c r="DB63" s="474"/>
      <c r="DC63" s="474"/>
      <c r="DD63" s="475">
        <f>COUNTIF(CV$62:CV$63,CV63)+COUNTIF(CX$62:CX$63,CV63)</f>
        <v>0</v>
      </c>
      <c r="DE63" s="475">
        <f>COUNTIF(CV$62:CV$63,CX63)+COUNTIF(CX$62:CX$63,CX63)</f>
        <v>0</v>
      </c>
      <c r="DF63" s="475"/>
      <c r="DG63" s="467" t="str">
        <f>IF(OR(CV63&lt;&gt;"",CX63&lt;&gt;""),IF(DD63&lt;&gt;1,0,COUNTIF($B$62:$B$63,CV63)+COUNTIF($D$62:$D$63,CV63))+IF(DE63&lt;&gt;1,0,COUNTIF($B$62:$B$63,CX63)+COUNTIF($D$62:$D$63,CX63)),"")</f>
        <v/>
      </c>
      <c r="DI63" s="462"/>
      <c r="DJ63" s="448" t="str">
        <f>IF(DI63="","",VLOOKUP(DI63,Language!$D$5:$E$63,2,0))</f>
        <v/>
      </c>
      <c r="DK63" s="452"/>
      <c r="DL63" s="448" t="str">
        <f>IF(DK63="","",VLOOKUP(DK63,Language!$D$5:$E$63,2,0))</f>
        <v/>
      </c>
      <c r="DM63" s="472"/>
      <c r="DN63" s="473"/>
      <c r="DO63" s="474"/>
      <c r="DP63" s="474"/>
      <c r="DQ63" s="475">
        <f>COUNTIF(DI$62:DI$63,DI63)+COUNTIF(DK$62:DK$63,DI63)</f>
        <v>0</v>
      </c>
      <c r="DR63" s="475">
        <f>COUNTIF(DI$62:DI$63,DK63)+COUNTIF(DK$62:DK$63,DK63)</f>
        <v>0</v>
      </c>
      <c r="DS63" s="475"/>
      <c r="DT63" s="467" t="str">
        <f>IF(OR(DI63&lt;&gt;"",DK63&lt;&gt;""),IF(DQ63&lt;&gt;1,0,COUNTIF($B$62:$B$63,DI63)+COUNTIF($D$62:$D$63,DI63))+IF(DR63&lt;&gt;1,0,COUNTIF($B$62:$B$63,DK63)+COUNTIF($D$62:$D$63,DK63)),"")</f>
        <v/>
      </c>
      <c r="DV63" s="462"/>
      <c r="DW63" s="448" t="str">
        <f>IF(DV63="","",VLOOKUP(DV63,Language!$D$5:$E$63,2,0))</f>
        <v/>
      </c>
      <c r="DX63" s="452"/>
      <c r="DY63" s="448" t="str">
        <f>IF(DX63="","",VLOOKUP(DX63,Language!$D$5:$E$63,2,0))</f>
        <v/>
      </c>
      <c r="DZ63" s="472"/>
      <c r="EA63" s="473"/>
      <c r="EB63" s="474"/>
      <c r="EC63" s="474"/>
      <c r="ED63" s="475">
        <f>COUNTIF(DV$62:DV$63,DV63)+COUNTIF(DX$62:DX$63,DV63)</f>
        <v>0</v>
      </c>
      <c r="EE63" s="475">
        <f>COUNTIF(DV$62:DV$63,DX63)+COUNTIF(DX$62:DX$63,DX63)</f>
        <v>0</v>
      </c>
      <c r="EF63" s="475"/>
      <c r="EG63" s="467" t="str">
        <f>IF(OR(DV63&lt;&gt;"",DX63&lt;&gt;""),IF(ED63&lt;&gt;1,0,COUNTIF($B$62:$B$63,DV63)+COUNTIF($D$62:$D$63,DV63))+IF(EE63&lt;&gt;1,0,COUNTIF($B$62:$B$63,DX63)+COUNTIF($D$62:$D$63,DX63)),"")</f>
        <v/>
      </c>
      <c r="EI63" s="462"/>
      <c r="EJ63" s="448" t="str">
        <f>IF(EI63="","",VLOOKUP(EI63,Language!$D$5:$E$63,2,0))</f>
        <v/>
      </c>
      <c r="EK63" s="452"/>
      <c r="EL63" s="448" t="str">
        <f>IF(EK63="","",VLOOKUP(EK63,Language!$D$5:$E$63,2,0))</f>
        <v/>
      </c>
      <c r="EM63" s="472"/>
      <c r="EN63" s="473"/>
      <c r="EO63" s="474"/>
      <c r="EP63" s="474"/>
      <c r="EQ63" s="475">
        <f>COUNTIF(EI$62:EI$63,EI63)+COUNTIF(EK$62:EK$63,EI63)</f>
        <v>0</v>
      </c>
      <c r="ER63" s="475">
        <f>COUNTIF(EI$62:EI$63,EK63)+COUNTIF(EK$62:EK$63,EK63)</f>
        <v>0</v>
      </c>
      <c r="ES63" s="475"/>
      <c r="ET63" s="467" t="str">
        <f>IF(OR(EI63&lt;&gt;"",EK63&lt;&gt;""),IF(EQ63&lt;&gt;1,0,COUNTIF($B$62:$B$63,EI63)+COUNTIF($D$62:$D$63,EI63))+IF(ER63&lt;&gt;1,0,COUNTIF($B$62:$B$63,EK63)+COUNTIF($D$62:$D$63,EK63)),"")</f>
        <v/>
      </c>
      <c r="EV63" s="462"/>
      <c r="EW63" s="448" t="str">
        <f>IF(EV63="","",VLOOKUP(EV63,Language!$D$5:$E$63,2,0))</f>
        <v/>
      </c>
      <c r="EX63" s="452"/>
      <c r="EY63" s="448" t="str">
        <f>IF(EX63="","",VLOOKUP(EX63,Language!$D$5:$E$63,2,0))</f>
        <v/>
      </c>
      <c r="EZ63" s="472"/>
      <c r="FA63" s="473"/>
      <c r="FB63" s="474"/>
      <c r="FC63" s="474"/>
      <c r="FD63" s="475">
        <f>COUNTIF(EV$62:EV$63,EV63)+COUNTIF(EX$62:EX$63,EV63)</f>
        <v>0</v>
      </c>
      <c r="FE63" s="475">
        <f>COUNTIF(EV$62:EV$63,EX63)+COUNTIF(EX$62:EX$63,EX63)</f>
        <v>0</v>
      </c>
      <c r="FF63" s="475"/>
      <c r="FG63" s="467" t="str">
        <f>IF(OR(EV63&lt;&gt;"",EX63&lt;&gt;""),IF(FD63&lt;&gt;1,0,COUNTIF($B$62:$B$63,EV63)+COUNTIF($D$62:$D$63,EV63))+IF(FE63&lt;&gt;1,0,COUNTIF($B$62:$B$63,EX63)+COUNTIF($D$62:$D$63,EX63)),"")</f>
        <v/>
      </c>
      <c r="FI63" s="462"/>
      <c r="FJ63" s="448" t="str">
        <f>IF(FI63="","",VLOOKUP(FI63,Language!$D$5:$E$63,2,0))</f>
        <v/>
      </c>
      <c r="FK63" s="452"/>
      <c r="FL63" s="448" t="str">
        <f>IF(FK63="","",VLOOKUP(FK63,Language!$D$5:$E$63,2,0))</f>
        <v/>
      </c>
      <c r="FM63" s="472"/>
      <c r="FN63" s="473"/>
      <c r="FO63" s="474"/>
      <c r="FP63" s="474"/>
      <c r="FQ63" s="475">
        <f>COUNTIF(FI$62:FI$63,FI63)+COUNTIF(FK$62:FK$63,FI63)</f>
        <v>0</v>
      </c>
      <c r="FR63" s="475">
        <f>COUNTIF(FI$62:FI$63,FK63)+COUNTIF(FK$62:FK$63,FK63)</f>
        <v>0</v>
      </c>
      <c r="FS63" s="475"/>
      <c r="FT63" s="467" t="str">
        <f>IF(OR(FI63&lt;&gt;"",FK63&lt;&gt;""),IF(FQ63&lt;&gt;1,0,COUNTIF($B$62:$B$63,FI63)+COUNTIF($D$62:$D$63,FI63))+IF(FR63&lt;&gt;1,0,COUNTIF($B$62:$B$63,FK63)+COUNTIF($D$62:$D$63,FK63)),"")</f>
        <v/>
      </c>
      <c r="FV63" s="462"/>
      <c r="FW63" s="448" t="str">
        <f>IF(FV63="","",VLOOKUP(FV63,Language!$D$5:$E$63,2,0))</f>
        <v/>
      </c>
      <c r="FX63" s="452"/>
      <c r="FY63" s="448" t="str">
        <f>IF(FX63="","",VLOOKUP(FX63,Language!$D$5:$E$63,2,0))</f>
        <v/>
      </c>
      <c r="FZ63" s="472"/>
      <c r="GA63" s="473"/>
      <c r="GB63" s="474"/>
      <c r="GC63" s="474"/>
      <c r="GD63" s="475">
        <f>COUNTIF(FV$62:FV$63,FV63)+COUNTIF(FX$62:FX$63,FV63)</f>
        <v>0</v>
      </c>
      <c r="GE63" s="475">
        <f>COUNTIF(FV$62:FV$63,FX63)+COUNTIF(FX$62:FX$63,FX63)</f>
        <v>0</v>
      </c>
      <c r="GF63" s="475"/>
      <c r="GG63" s="467" t="str">
        <f>IF(OR(FV63&lt;&gt;"",FX63&lt;&gt;""),IF(GD63&lt;&gt;1,0,COUNTIF($B$62:$B$63,FV63)+COUNTIF($D$62:$D$63,FV63))+IF(GE63&lt;&gt;1,0,COUNTIF($B$62:$B$63,FX63)+COUNTIF($D$62:$D$63,FX63)),"")</f>
        <v/>
      </c>
      <c r="GI63" s="462"/>
      <c r="GJ63" s="448" t="str">
        <f>IF(GI63="","",VLOOKUP(GI63,Language!$D$5:$E$63,2,0))</f>
        <v/>
      </c>
      <c r="GK63" s="452"/>
      <c r="GL63" s="448" t="str">
        <f>IF(GK63="","",VLOOKUP(GK63,Language!$D$5:$E$63,2,0))</f>
        <v/>
      </c>
      <c r="GM63" s="472"/>
      <c r="GN63" s="473"/>
      <c r="GO63" s="474"/>
      <c r="GP63" s="474"/>
      <c r="GQ63" s="475">
        <f>COUNTIF(GI$62:GI$63,GI63)+COUNTIF(GK$62:GK$63,GI63)</f>
        <v>0</v>
      </c>
      <c r="GR63" s="475">
        <f>COUNTIF(GI$62:GI$63,GK63)+COUNTIF(GK$62:GK$63,GK63)</f>
        <v>0</v>
      </c>
      <c r="GS63" s="475"/>
      <c r="GT63" s="467" t="str">
        <f>IF(OR(GI63&lt;&gt;"",GK63&lt;&gt;""),IF(GQ63&lt;&gt;1,0,COUNTIF($B$62:$B$63,GI63)+COUNTIF($D$62:$D$63,GI63))+IF(GR63&lt;&gt;1,0,COUNTIF($B$62:$B$63,GK63)+COUNTIF($D$62:$D$63,GK63)),"")</f>
        <v/>
      </c>
      <c r="GV63" s="462"/>
      <c r="GW63" s="448" t="str">
        <f>IF(GV63="","",VLOOKUP(GV63,Language!$D$5:$E$63,2,0))</f>
        <v/>
      </c>
      <c r="GX63" s="452"/>
      <c r="GY63" s="448" t="str">
        <f>IF(GX63="","",VLOOKUP(GX63,Language!$D$5:$E$63,2,0))</f>
        <v/>
      </c>
      <c r="GZ63" s="472"/>
      <c r="HA63" s="473"/>
      <c r="HB63" s="474"/>
      <c r="HC63" s="474"/>
      <c r="HD63" s="475">
        <f>COUNTIF(GV$62:GV$63,GV63)+COUNTIF(GX$62:GX$63,GV63)</f>
        <v>0</v>
      </c>
      <c r="HE63" s="475">
        <f>COUNTIF(GV$62:GV$63,GX63)+COUNTIF(GX$62:GX$63,GX63)</f>
        <v>0</v>
      </c>
      <c r="HF63" s="475"/>
      <c r="HG63" s="467" t="str">
        <f>IF(OR(GV63&lt;&gt;"",GX63&lt;&gt;""),IF(HD63&lt;&gt;1,0,COUNTIF($B$62:$B$63,GV63)+COUNTIF($D$62:$D$63,GV63))+IF(HE63&lt;&gt;1,0,COUNTIF($B$62:$B$63,GX63)+COUNTIF($D$62:$D$63,GX63)),"")</f>
        <v/>
      </c>
      <c r="HI63" s="462"/>
      <c r="HJ63" s="448" t="str">
        <f>IF(HI63="","",VLOOKUP(HI63,Language!$D$5:$E$63,2,0))</f>
        <v/>
      </c>
      <c r="HK63" s="452"/>
      <c r="HL63" s="448" t="str">
        <f>IF(HK63="","",VLOOKUP(HK63,Language!$D$5:$E$63,2,0))</f>
        <v/>
      </c>
      <c r="HM63" s="472"/>
      <c r="HN63" s="473"/>
      <c r="HO63" s="474"/>
      <c r="HP63" s="474"/>
      <c r="HQ63" s="475">
        <f>COUNTIF(HI$62:HI$63,HI63)+COUNTIF(HK$62:HK$63,HI63)</f>
        <v>0</v>
      </c>
      <c r="HR63" s="475">
        <f>COUNTIF(HI$62:HI$63,HK63)+COUNTIF(HK$62:HK$63,HK63)</f>
        <v>0</v>
      </c>
      <c r="HS63" s="475"/>
      <c r="HT63" s="467" t="str">
        <f>IF(OR(HI63&lt;&gt;"",HK63&lt;&gt;""),IF(HQ63&lt;&gt;1,0,COUNTIF($B$62:$B$63,HI63)+COUNTIF($D$62:$D$63,HI63))+IF(HR63&lt;&gt;1,0,COUNTIF($B$62:$B$63,HK63)+COUNTIF($D$62:$D$63,HK63)),"")</f>
        <v/>
      </c>
      <c r="HV63" s="462"/>
      <c r="HW63" s="448" t="str">
        <f>IF(HV63="","",VLOOKUP(HV63,Language!$D$5:$E$63,2,0))</f>
        <v/>
      </c>
      <c r="HX63" s="452"/>
      <c r="HY63" s="448" t="str">
        <f>IF(HX63="","",VLOOKUP(HX63,Language!$D$5:$E$63,2,0))</f>
        <v/>
      </c>
      <c r="HZ63" s="472"/>
      <c r="IA63" s="473"/>
      <c r="IB63" s="474"/>
      <c r="IC63" s="474"/>
      <c r="ID63" s="475">
        <f>COUNTIF(HV$62:HV$63,HV63)+COUNTIF(HX$62:HX$63,HV63)</f>
        <v>0</v>
      </c>
      <c r="IE63" s="475">
        <f>COUNTIF(HV$62:HV$63,HX63)+COUNTIF(HX$62:HX$63,HX63)</f>
        <v>0</v>
      </c>
      <c r="IF63" s="475"/>
      <c r="IG63" s="467" t="str">
        <f>IF(OR(HV63&lt;&gt;"",HX63&lt;&gt;""),IF(ID63&lt;&gt;1,0,COUNTIF($B$62:$B$63,HV63)+COUNTIF($D$62:$D$63,HV63))+IF(IE63&lt;&gt;1,0,COUNTIF($B$62:$B$63,HX63)+COUNTIF($D$62:$D$63,HX63)),"")</f>
        <v/>
      </c>
      <c r="II63" s="462"/>
      <c r="IJ63" s="448" t="str">
        <f>IF(II63="","",VLOOKUP(II63,Language!$D$5:$E$63,2,0))</f>
        <v/>
      </c>
      <c r="IK63" s="452"/>
      <c r="IL63" s="448" t="str">
        <f>IF(IK63="","",VLOOKUP(IK63,Language!$D$5:$E$63,2,0))</f>
        <v/>
      </c>
      <c r="IM63" s="472"/>
      <c r="IN63" s="473"/>
      <c r="IO63" s="474"/>
      <c r="IP63" s="474"/>
      <c r="IQ63" s="475">
        <f>COUNTIF(II$62:II$63,II63)+COUNTIF(IK$62:IK$63,II63)</f>
        <v>0</v>
      </c>
      <c r="IR63" s="475">
        <f>COUNTIF(II$62:II$63,IK63)+COUNTIF(IK$62:IK$63,IK63)</f>
        <v>0</v>
      </c>
      <c r="IS63" s="475"/>
      <c r="IT63" s="467" t="str">
        <f>IF(OR(II63&lt;&gt;"",IK63&lt;&gt;""),IF(IQ63&lt;&gt;1,0,COUNTIF($B$62:$B$63,II63)+COUNTIF($D$62:$D$63,II63))+IF(IR63&lt;&gt;1,0,COUNTIF($B$62:$B$63,IK63)+COUNTIF($D$62:$D$63,IK63)),"")</f>
        <v/>
      </c>
      <c r="IV63" s="462"/>
      <c r="IW63" s="448" t="str">
        <f>IF(IV63="","",VLOOKUP(IV63,Language!$D$5:$E$63,2,0))</f>
        <v/>
      </c>
      <c r="IX63" s="452"/>
      <c r="IY63" s="448" t="str">
        <f>IF(IX63="","",VLOOKUP(IX63,Language!$D$5:$E$63,2,0))</f>
        <v/>
      </c>
      <c r="IZ63" s="472"/>
      <c r="JA63" s="473"/>
      <c r="JB63" s="474"/>
      <c r="JC63" s="474"/>
      <c r="JD63" s="475">
        <f>COUNTIF(IV$62:IV$63,IV63)+COUNTIF(IX$62:IX$63,IV63)</f>
        <v>0</v>
      </c>
      <c r="JE63" s="475">
        <f>COUNTIF(IV$62:IV$63,IX63)+COUNTIF(IX$62:IX$63,IX63)</f>
        <v>0</v>
      </c>
      <c r="JF63" s="475"/>
      <c r="JG63" s="467" t="str">
        <f>IF(OR(IV63&lt;&gt;"",IX63&lt;&gt;""),IF(JD63&lt;&gt;1,0,COUNTIF($B$62:$B$63,IV63)+COUNTIF($D$62:$D$63,IV63))+IF(JE63&lt;&gt;1,0,COUNTIF($B$62:$B$63,IX63)+COUNTIF($D$62:$D$63,IX63)),"")</f>
        <v/>
      </c>
      <c r="JI63" s="462"/>
      <c r="JJ63" s="448" t="str">
        <f>IF(JI63="","",VLOOKUP(JI63,Language!$D$5:$E$63,2,0))</f>
        <v/>
      </c>
      <c r="JK63" s="452"/>
      <c r="JL63" s="448" t="str">
        <f>IF(JK63="","",VLOOKUP(JK63,Language!$D$5:$E$63,2,0))</f>
        <v/>
      </c>
      <c r="JM63" s="472"/>
      <c r="JN63" s="473"/>
      <c r="JO63" s="474"/>
      <c r="JP63" s="474"/>
      <c r="JQ63" s="475">
        <f>COUNTIF(JI$62:JI$63,JI63)+COUNTIF(JK$62:JK$63,JI63)</f>
        <v>0</v>
      </c>
      <c r="JR63" s="475">
        <f>COUNTIF(JI$62:JI$63,JK63)+COUNTIF(JK$62:JK$63,JK63)</f>
        <v>0</v>
      </c>
      <c r="JS63" s="475"/>
      <c r="JT63" s="467" t="str">
        <f>IF(OR(JI63&lt;&gt;"",JK63&lt;&gt;""),IF(JQ63&lt;&gt;1,0,COUNTIF($B$62:$B$63,JI63)+COUNTIF($D$62:$D$63,JI63))+IF(JR63&lt;&gt;1,0,COUNTIF($B$62:$B$63,JK63)+COUNTIF($D$62:$D$63,JK63)),"")</f>
        <v/>
      </c>
      <c r="JV63" s="462"/>
      <c r="JW63" s="448" t="str">
        <f>IF(JV63="","",VLOOKUP(JV63,Language!$D$5:$E$63,2,0))</f>
        <v/>
      </c>
      <c r="JX63" s="452"/>
      <c r="JY63" s="448" t="str">
        <f>IF(JX63="","",VLOOKUP(JX63,Language!$D$5:$E$63,2,0))</f>
        <v/>
      </c>
      <c r="JZ63" s="472"/>
      <c r="KA63" s="473"/>
      <c r="KB63" s="474"/>
      <c r="KC63" s="474"/>
      <c r="KD63" s="475">
        <f>COUNTIF(JV$62:JV$63,JV63)+COUNTIF(JX$62:JX$63,JV63)</f>
        <v>0</v>
      </c>
      <c r="KE63" s="475">
        <f>COUNTIF(JV$62:JV$63,JX63)+COUNTIF(JX$62:JX$63,JX63)</f>
        <v>0</v>
      </c>
      <c r="KF63" s="475"/>
      <c r="KG63" s="467" t="str">
        <f>IF(OR(JV63&lt;&gt;"",JX63&lt;&gt;""),IF(KD63&lt;&gt;1,0,COUNTIF($B$62:$B$63,JV63)+COUNTIF($D$62:$D$63,JV63))+IF(KE63&lt;&gt;1,0,COUNTIF($B$62:$B$63,JX63)+COUNTIF($D$62:$D$63,JX63)),"")</f>
        <v/>
      </c>
      <c r="KI63" s="462"/>
      <c r="KJ63" s="448" t="str">
        <f>IF(KI63="","",VLOOKUP(KI63,Language!$D$5:$E$63,2,0))</f>
        <v/>
      </c>
      <c r="KK63" s="452"/>
      <c r="KL63" s="448" t="str">
        <f>IF(KK63="","",VLOOKUP(KK63,Language!$D$5:$E$63,2,0))</f>
        <v/>
      </c>
      <c r="KM63" s="472"/>
      <c r="KN63" s="473"/>
      <c r="KO63" s="474"/>
      <c r="KP63" s="474"/>
      <c r="KQ63" s="475">
        <f>COUNTIF(KI$62:KI$63,KI63)+COUNTIF(KK$62:KK$63,KI63)</f>
        <v>0</v>
      </c>
      <c r="KR63" s="475">
        <f>COUNTIF(KI$62:KI$63,KK63)+COUNTIF(KK$62:KK$63,KK63)</f>
        <v>0</v>
      </c>
      <c r="KS63" s="475"/>
      <c r="KT63" s="467" t="str">
        <f>IF(OR(KI63&lt;&gt;"",KK63&lt;&gt;""),IF(KQ63&lt;&gt;1,0,COUNTIF($B$62:$B$63,KI63)+COUNTIF($D$62:$D$63,KI63))+IF(KR63&lt;&gt;1,0,COUNTIF($B$62:$B$63,KK63)+COUNTIF($D$62:$D$63,KK63)),"")</f>
        <v/>
      </c>
      <c r="KV63" s="462"/>
      <c r="KW63" s="448" t="str">
        <f>IF(KV63="","",VLOOKUP(KV63,Language!$D$5:$E$63,2,0))</f>
        <v/>
      </c>
      <c r="KX63" s="452"/>
      <c r="KY63" s="448" t="str">
        <f>IF(KX63="","",VLOOKUP(KX63,Language!$D$5:$E$63,2,0))</f>
        <v/>
      </c>
      <c r="KZ63" s="472"/>
      <c r="LA63" s="473"/>
      <c r="LB63" s="474"/>
      <c r="LC63" s="474"/>
      <c r="LD63" s="475">
        <f>COUNTIF(KV$62:KV$63,KV63)+COUNTIF(KX$62:KX$63,KV63)</f>
        <v>0</v>
      </c>
      <c r="LE63" s="475">
        <f>COUNTIF(KV$62:KV$63,KX63)+COUNTIF(KX$62:KX$63,KX63)</f>
        <v>0</v>
      </c>
      <c r="LF63" s="475"/>
      <c r="LG63" s="467" t="str">
        <f>IF(OR(KV63&lt;&gt;"",KX63&lt;&gt;""),IF(LD63&lt;&gt;1,0,COUNTIF($B$62:$B$63,KV63)+COUNTIF($D$62:$D$63,KV63))+IF(LE63&lt;&gt;1,0,COUNTIF($B$62:$B$63,KX63)+COUNTIF($D$62:$D$63,KX63)),"")</f>
        <v/>
      </c>
      <c r="LI63" s="462"/>
      <c r="LJ63" s="448" t="str">
        <f>IF(LI63="","",VLOOKUP(LI63,Language!$D$5:$E$63,2,0))</f>
        <v/>
      </c>
      <c r="LK63" s="452"/>
      <c r="LL63" s="448" t="str">
        <f>IF(LK63="","",VLOOKUP(LK63,Language!$D$5:$E$63,2,0))</f>
        <v/>
      </c>
      <c r="LM63" s="472"/>
      <c r="LN63" s="473"/>
      <c r="LO63" s="474"/>
      <c r="LP63" s="474"/>
      <c r="LQ63" s="475">
        <f>COUNTIF(LI$62:LI$63,LI63)+COUNTIF(LK$62:LK$63,LI63)</f>
        <v>0</v>
      </c>
      <c r="LR63" s="475">
        <f>COUNTIF(LI$62:LI$63,LK63)+COUNTIF(LK$62:LK$63,LK63)</f>
        <v>0</v>
      </c>
      <c r="LS63" s="475"/>
      <c r="LT63" s="467" t="str">
        <f>IF(OR(LI63&lt;&gt;"",LK63&lt;&gt;""),IF(LQ63&lt;&gt;1,0,COUNTIF($B$62:$B$63,LI63)+COUNTIF($D$62:$D$63,LI63))+IF(LR63&lt;&gt;1,0,COUNTIF($B$62:$B$63,LK63)+COUNTIF($D$62:$D$63,LK63)),"")</f>
        <v/>
      </c>
      <c r="LV63" s="462"/>
      <c r="LW63" s="448" t="str">
        <f>IF(LV63="","",VLOOKUP(LV63,Language!$D$5:$E$63,2,0))</f>
        <v/>
      </c>
      <c r="LX63" s="452"/>
      <c r="LY63" s="448" t="str">
        <f>IF(LX63="","",VLOOKUP(LX63,Language!$D$5:$E$63,2,0))</f>
        <v/>
      </c>
      <c r="LZ63" s="472"/>
      <c r="MA63" s="473"/>
      <c r="MB63" s="474"/>
      <c r="MC63" s="474"/>
      <c r="MD63" s="475">
        <f>COUNTIF(LV$62:LV$63,LV63)+COUNTIF(LX$62:LX$63,LV63)</f>
        <v>0</v>
      </c>
      <c r="ME63" s="475">
        <f>COUNTIF(LV$62:LV$63,LX63)+COUNTIF(LX$62:LX$63,LX63)</f>
        <v>0</v>
      </c>
      <c r="MF63" s="475"/>
      <c r="MG63" s="467" t="str">
        <f>IF(OR(LV63&lt;&gt;"",LX63&lt;&gt;""),IF(MD63&lt;&gt;1,0,COUNTIF($B$62:$B$63,LV63)+COUNTIF($D$62:$D$63,LV63))+IF(ME63&lt;&gt;1,0,COUNTIF($B$62:$B$63,LX63)+COUNTIF($D$62:$D$63,LX63)),"")</f>
        <v/>
      </c>
    </row>
    <row r="64" spans="1:345" ht="24" customHeight="1" x14ac:dyDescent="0.25">
      <c r="B64" s="437" t="str">
        <f>Language!$E$186</f>
        <v>Final</v>
      </c>
      <c r="C64" s="438"/>
      <c r="D64" s="459"/>
      <c r="E64" s="440"/>
      <c r="F64" s="460"/>
      <c r="G64" s="461"/>
      <c r="I64" s="437" t="str">
        <f>$B64</f>
        <v>Final</v>
      </c>
      <c r="J64" s="439"/>
      <c r="K64" s="439"/>
      <c r="L64" s="440"/>
      <c r="M64" s="443"/>
      <c r="N64" s="444"/>
      <c r="O64" s="441"/>
      <c r="P64" s="445"/>
      <c r="Q64" s="445"/>
      <c r="R64" s="440"/>
      <c r="S64" s="440"/>
      <c r="T64" s="446"/>
      <c r="V64" s="437" t="str">
        <f>$B64</f>
        <v>Final</v>
      </c>
      <c r="W64" s="439"/>
      <c r="X64" s="439"/>
      <c r="Y64" s="440"/>
      <c r="Z64" s="443"/>
      <c r="AA64" s="444"/>
      <c r="AB64" s="441"/>
      <c r="AC64" s="445"/>
      <c r="AD64" s="445"/>
      <c r="AE64" s="440"/>
      <c r="AF64" s="440"/>
      <c r="AG64" s="446"/>
      <c r="AI64" s="437" t="str">
        <f>$B64</f>
        <v>Final</v>
      </c>
      <c r="AJ64" s="439"/>
      <c r="AK64" s="439"/>
      <c r="AL64" s="440"/>
      <c r="AM64" s="443"/>
      <c r="AN64" s="444"/>
      <c r="AO64" s="441"/>
      <c r="AP64" s="445"/>
      <c r="AQ64" s="445"/>
      <c r="AR64" s="440"/>
      <c r="AS64" s="440"/>
      <c r="AT64" s="446"/>
      <c r="AV64" s="437" t="str">
        <f>$B64</f>
        <v>Final</v>
      </c>
      <c r="AW64" s="439"/>
      <c r="AX64" s="439"/>
      <c r="AY64" s="440"/>
      <c r="AZ64" s="443"/>
      <c r="BA64" s="444"/>
      <c r="BB64" s="441"/>
      <c r="BC64" s="445"/>
      <c r="BD64" s="445"/>
      <c r="BE64" s="440"/>
      <c r="BF64" s="440"/>
      <c r="BG64" s="446"/>
      <c r="BI64" s="437" t="str">
        <f>$B64</f>
        <v>Final</v>
      </c>
      <c r="BJ64" s="439"/>
      <c r="BK64" s="439"/>
      <c r="BL64" s="440"/>
      <c r="BM64" s="443"/>
      <c r="BN64" s="444"/>
      <c r="BO64" s="441"/>
      <c r="BP64" s="445"/>
      <c r="BQ64" s="445"/>
      <c r="BR64" s="440"/>
      <c r="BS64" s="440"/>
      <c r="BT64" s="446"/>
      <c r="BV64" s="437" t="str">
        <f>$B64</f>
        <v>Final</v>
      </c>
      <c r="BW64" s="439"/>
      <c r="BX64" s="439"/>
      <c r="BY64" s="440"/>
      <c r="BZ64" s="443"/>
      <c r="CA64" s="444"/>
      <c r="CB64" s="441"/>
      <c r="CC64" s="445"/>
      <c r="CD64" s="445"/>
      <c r="CE64" s="440"/>
      <c r="CF64" s="440"/>
      <c r="CG64" s="446"/>
      <c r="CI64" s="437" t="str">
        <f>$B64</f>
        <v>Final</v>
      </c>
      <c r="CJ64" s="439"/>
      <c r="CK64" s="439"/>
      <c r="CL64" s="440"/>
      <c r="CM64" s="443"/>
      <c r="CN64" s="444"/>
      <c r="CO64" s="441"/>
      <c r="CP64" s="445"/>
      <c r="CQ64" s="445"/>
      <c r="CR64" s="440"/>
      <c r="CS64" s="440"/>
      <c r="CT64" s="446"/>
      <c r="CV64" s="437" t="str">
        <f>$B64</f>
        <v>Final</v>
      </c>
      <c r="CW64" s="439"/>
      <c r="CX64" s="439"/>
      <c r="CY64" s="440"/>
      <c r="CZ64" s="443"/>
      <c r="DA64" s="444"/>
      <c r="DB64" s="441"/>
      <c r="DC64" s="445"/>
      <c r="DD64" s="445"/>
      <c r="DE64" s="440"/>
      <c r="DF64" s="440"/>
      <c r="DG64" s="446"/>
      <c r="DI64" s="437" t="str">
        <f>$B64</f>
        <v>Final</v>
      </c>
      <c r="DJ64" s="439"/>
      <c r="DK64" s="439"/>
      <c r="DL64" s="440"/>
      <c r="DM64" s="443"/>
      <c r="DN64" s="444"/>
      <c r="DO64" s="441"/>
      <c r="DP64" s="445"/>
      <c r="DQ64" s="445"/>
      <c r="DR64" s="440"/>
      <c r="DS64" s="440"/>
      <c r="DT64" s="446"/>
      <c r="DV64" s="437" t="str">
        <f>$B64</f>
        <v>Final</v>
      </c>
      <c r="DW64" s="439"/>
      <c r="DX64" s="439"/>
      <c r="DY64" s="440"/>
      <c r="DZ64" s="443"/>
      <c r="EA64" s="444"/>
      <c r="EB64" s="441"/>
      <c r="EC64" s="445"/>
      <c r="ED64" s="445"/>
      <c r="EE64" s="440"/>
      <c r="EF64" s="440"/>
      <c r="EG64" s="446"/>
      <c r="EI64" s="437" t="str">
        <f>$B64</f>
        <v>Final</v>
      </c>
      <c r="EJ64" s="439"/>
      <c r="EK64" s="439"/>
      <c r="EL64" s="440"/>
      <c r="EM64" s="443"/>
      <c r="EN64" s="444"/>
      <c r="EO64" s="441"/>
      <c r="EP64" s="445"/>
      <c r="EQ64" s="445"/>
      <c r="ER64" s="440"/>
      <c r="ES64" s="440"/>
      <c r="ET64" s="446"/>
      <c r="EV64" s="437" t="str">
        <f>$B64</f>
        <v>Final</v>
      </c>
      <c r="EW64" s="439"/>
      <c r="EX64" s="439"/>
      <c r="EY64" s="440"/>
      <c r="EZ64" s="443"/>
      <c r="FA64" s="444"/>
      <c r="FB64" s="441"/>
      <c r="FC64" s="445"/>
      <c r="FD64" s="445"/>
      <c r="FE64" s="440"/>
      <c r="FF64" s="440"/>
      <c r="FG64" s="446"/>
      <c r="FI64" s="437" t="str">
        <f>$B64</f>
        <v>Final</v>
      </c>
      <c r="FJ64" s="439"/>
      <c r="FK64" s="439"/>
      <c r="FL64" s="440"/>
      <c r="FM64" s="443"/>
      <c r="FN64" s="444"/>
      <c r="FO64" s="441"/>
      <c r="FP64" s="445"/>
      <c r="FQ64" s="445"/>
      <c r="FR64" s="440"/>
      <c r="FS64" s="440"/>
      <c r="FT64" s="446"/>
      <c r="FV64" s="437" t="str">
        <f>$B64</f>
        <v>Final</v>
      </c>
      <c r="FW64" s="439"/>
      <c r="FX64" s="439"/>
      <c r="FY64" s="440"/>
      <c r="FZ64" s="443"/>
      <c r="GA64" s="444"/>
      <c r="GB64" s="441"/>
      <c r="GC64" s="445"/>
      <c r="GD64" s="445"/>
      <c r="GE64" s="440"/>
      <c r="GF64" s="440"/>
      <c r="GG64" s="446"/>
      <c r="GI64" s="437" t="str">
        <f>$B64</f>
        <v>Final</v>
      </c>
      <c r="GJ64" s="439"/>
      <c r="GK64" s="439"/>
      <c r="GL64" s="440"/>
      <c r="GM64" s="443"/>
      <c r="GN64" s="444"/>
      <c r="GO64" s="441"/>
      <c r="GP64" s="445"/>
      <c r="GQ64" s="445"/>
      <c r="GR64" s="440"/>
      <c r="GS64" s="440"/>
      <c r="GT64" s="446"/>
      <c r="GV64" s="437" t="str">
        <f>$B64</f>
        <v>Final</v>
      </c>
      <c r="GW64" s="439"/>
      <c r="GX64" s="439"/>
      <c r="GY64" s="440"/>
      <c r="GZ64" s="443"/>
      <c r="HA64" s="444"/>
      <c r="HB64" s="441"/>
      <c r="HC64" s="445"/>
      <c r="HD64" s="445"/>
      <c r="HE64" s="440"/>
      <c r="HF64" s="440"/>
      <c r="HG64" s="446"/>
      <c r="HI64" s="437" t="str">
        <f>$B64</f>
        <v>Final</v>
      </c>
      <c r="HJ64" s="439"/>
      <c r="HK64" s="439"/>
      <c r="HL64" s="440"/>
      <c r="HM64" s="443"/>
      <c r="HN64" s="444"/>
      <c r="HO64" s="441"/>
      <c r="HP64" s="445"/>
      <c r="HQ64" s="445"/>
      <c r="HR64" s="440"/>
      <c r="HS64" s="440"/>
      <c r="HT64" s="446"/>
      <c r="HV64" s="437" t="str">
        <f>$B64</f>
        <v>Final</v>
      </c>
      <c r="HW64" s="439"/>
      <c r="HX64" s="439"/>
      <c r="HY64" s="440"/>
      <c r="HZ64" s="443"/>
      <c r="IA64" s="444"/>
      <c r="IB64" s="441"/>
      <c r="IC64" s="445"/>
      <c r="ID64" s="445"/>
      <c r="IE64" s="440"/>
      <c r="IF64" s="440"/>
      <c r="IG64" s="446"/>
      <c r="II64" s="437" t="str">
        <f>$B64</f>
        <v>Final</v>
      </c>
      <c r="IJ64" s="439"/>
      <c r="IK64" s="439"/>
      <c r="IL64" s="440"/>
      <c r="IM64" s="443"/>
      <c r="IN64" s="444"/>
      <c r="IO64" s="441"/>
      <c r="IP64" s="445"/>
      <c r="IQ64" s="445"/>
      <c r="IR64" s="440"/>
      <c r="IS64" s="440"/>
      <c r="IT64" s="446"/>
      <c r="IV64" s="437" t="str">
        <f>$B64</f>
        <v>Final</v>
      </c>
      <c r="IW64" s="439"/>
      <c r="IX64" s="439"/>
      <c r="IY64" s="440"/>
      <c r="IZ64" s="443"/>
      <c r="JA64" s="444"/>
      <c r="JB64" s="441"/>
      <c r="JC64" s="445"/>
      <c r="JD64" s="445"/>
      <c r="JE64" s="440"/>
      <c r="JF64" s="440"/>
      <c r="JG64" s="446"/>
      <c r="JI64" s="437" t="str">
        <f>$B64</f>
        <v>Final</v>
      </c>
      <c r="JJ64" s="439"/>
      <c r="JK64" s="439"/>
      <c r="JL64" s="440"/>
      <c r="JM64" s="443"/>
      <c r="JN64" s="444"/>
      <c r="JO64" s="441"/>
      <c r="JP64" s="445"/>
      <c r="JQ64" s="445"/>
      <c r="JR64" s="440"/>
      <c r="JS64" s="440"/>
      <c r="JT64" s="446"/>
      <c r="JV64" s="437" t="str">
        <f>$B64</f>
        <v>Final</v>
      </c>
      <c r="JW64" s="439"/>
      <c r="JX64" s="439"/>
      <c r="JY64" s="440"/>
      <c r="JZ64" s="443"/>
      <c r="KA64" s="444"/>
      <c r="KB64" s="441"/>
      <c r="KC64" s="445"/>
      <c r="KD64" s="445"/>
      <c r="KE64" s="440"/>
      <c r="KF64" s="440"/>
      <c r="KG64" s="446"/>
      <c r="KI64" s="437" t="str">
        <f>$B64</f>
        <v>Final</v>
      </c>
      <c r="KJ64" s="439"/>
      <c r="KK64" s="439"/>
      <c r="KL64" s="440"/>
      <c r="KM64" s="443"/>
      <c r="KN64" s="444"/>
      <c r="KO64" s="441"/>
      <c r="KP64" s="445"/>
      <c r="KQ64" s="445"/>
      <c r="KR64" s="440"/>
      <c r="KS64" s="440"/>
      <c r="KT64" s="446"/>
      <c r="KV64" s="437" t="str">
        <f>$B64</f>
        <v>Final</v>
      </c>
      <c r="KW64" s="439"/>
      <c r="KX64" s="439"/>
      <c r="KY64" s="440"/>
      <c r="KZ64" s="443"/>
      <c r="LA64" s="444"/>
      <c r="LB64" s="441"/>
      <c r="LC64" s="445"/>
      <c r="LD64" s="445"/>
      <c r="LE64" s="440"/>
      <c r="LF64" s="440"/>
      <c r="LG64" s="446"/>
      <c r="LI64" s="437" t="str">
        <f>$B64</f>
        <v>Final</v>
      </c>
      <c r="LJ64" s="439"/>
      <c r="LK64" s="439"/>
      <c r="LL64" s="440"/>
      <c r="LM64" s="443"/>
      <c r="LN64" s="444"/>
      <c r="LO64" s="441"/>
      <c r="LP64" s="445"/>
      <c r="LQ64" s="445"/>
      <c r="LR64" s="440"/>
      <c r="LS64" s="440"/>
      <c r="LT64" s="446"/>
      <c r="LV64" s="437" t="str">
        <f>$B64</f>
        <v>Final</v>
      </c>
      <c r="LW64" s="439"/>
      <c r="LX64" s="439"/>
      <c r="LY64" s="440"/>
      <c r="LZ64" s="443"/>
      <c r="MA64" s="444"/>
      <c r="MB64" s="441"/>
      <c r="MC64" s="445"/>
      <c r="MD64" s="445"/>
      <c r="ME64" s="440"/>
      <c r="MF64" s="440"/>
      <c r="MG64" s="446"/>
    </row>
    <row r="65" spans="2:345" ht="16.5" thickBot="1" x14ac:dyDescent="0.3">
      <c r="B65" s="476" t="str">
        <f ca="1">IF(C65="","",INDEX(Groups!$C$7:$C$35,MATCH(C65,Groups!$D$7:$D$35,0)))</f>
        <v/>
      </c>
      <c r="C65" s="477" t="str">
        <f ca="1">INDIRECT("'"&amp;References!$A$1&amp;"'!"&amp;"$L$84")</f>
        <v/>
      </c>
      <c r="D65" s="478" t="str">
        <f ca="1">IF(E65="","",INDEX(Groups!$C$7:$C$35,MATCH(E65,Groups!$D$7:$D$35,0)))</f>
        <v/>
      </c>
      <c r="E65" s="479" t="str">
        <f ca="1">INDIRECT("'"&amp;References!$A$1&amp;"'!"&amp;"$N$84")</f>
        <v/>
      </c>
      <c r="F65" s="480" t="str">
        <f ca="1">IF(AND(INDIRECT("'"&amp;References!$A$1&amp;"'!"&amp;"$L$85")&lt;&gt;"",INDIRECT("'"&amp;References!$A$1&amp;"'!"&amp;"$N$85")&lt;&gt;""),INDIRECT("'"&amp;References!$A$1&amp;"'!"&amp;"$L$85")+IF(AND(INDIRECT("'"&amp;References!$A$1&amp;"'!"&amp;"$L$87")&lt;&gt;"",INDIRECT("'"&amp;References!$A$1&amp;"'!"&amp;"$N$87")&lt;&gt;"",INDIRECT("'"&amp;References!$A$1&amp;"'!"&amp;"$L$85")=INDIRECT("'"&amp;References!$A$1&amp;"'!"&amp;"$N$85")),INDIRECT("'"&amp;References!$A$1&amp;"'!"&amp;"$L$87"),0),"")</f>
        <v/>
      </c>
      <c r="G65" s="481" t="str">
        <f ca="1">IF(AND(INDIRECT("'"&amp;References!$A$1&amp;"'!"&amp;"$L$85")&lt;&gt;"",INDIRECT("'"&amp;References!$A$1&amp;"'!"&amp;"$N$85")&lt;&gt;""),INDIRECT("'"&amp;References!$A$1&amp;"'!"&amp;"$N$85")+IF(AND(INDIRECT("'"&amp;References!$A$1&amp;"'!"&amp;"$L$87")&lt;&gt;"",INDIRECT("'"&amp;References!$A$1&amp;"'!"&amp;"$N$87")&lt;&gt;"",INDIRECT("'"&amp;References!$A$1&amp;"'!"&amp;"$L$85")=INDIRECT("'"&amp;References!$A$1&amp;"'!"&amp;"$N$85")),INDIRECT("'"&amp;References!$A$1&amp;"'!"&amp;"$N$87"),0),"")</f>
        <v/>
      </c>
      <c r="I65" s="580"/>
      <c r="J65" s="581" t="str">
        <f>IF(I65="","",VLOOKUP(I65,Language!$D$5:$E$63,2,0))</f>
        <v/>
      </c>
      <c r="K65" s="582"/>
      <c r="L65" s="581" t="str">
        <f>IF(K65="","",VLOOKUP(K65,Language!$D$5:$E$63,2,0))</f>
        <v/>
      </c>
      <c r="M65" s="583"/>
      <c r="N65" s="471"/>
      <c r="O65" s="465"/>
      <c r="P65" s="465"/>
      <c r="Q65" s="471">
        <f>COUNTIF(I$65:I$65,I65)+COUNTIF(K$65:K$65,I65)</f>
        <v>0</v>
      </c>
      <c r="R65" s="471">
        <f>COUNTIF(I$65:I$65,K65)+COUNTIF(K$65:K$65,K65)</f>
        <v>0</v>
      </c>
      <c r="S65" s="471"/>
      <c r="T65" s="584" t="str">
        <f>IF(OR(I65&lt;&gt;"",K65&lt;&gt;""),IF(Q65&lt;&gt;1,0,COUNTIF($B$65:$B$65,I65)+COUNTIF($D$65:$D$65,I65))+IF(R65&lt;&gt;1,0,COUNTIF($B$65:$B$65,K65)+COUNTIF($D$65:$D$65,K65)),"")</f>
        <v/>
      </c>
      <c r="V65" s="580"/>
      <c r="W65" s="581" t="str">
        <f>IF(V65="","",VLOOKUP(V65,Language!$D$5:$E$63,2,0))</f>
        <v/>
      </c>
      <c r="X65" s="582"/>
      <c r="Y65" s="581" t="str">
        <f>IF(X65="","",VLOOKUP(X65,Language!$D$5:$E$63,2,0))</f>
        <v/>
      </c>
      <c r="Z65" s="583"/>
      <c r="AA65" s="471"/>
      <c r="AB65" s="465"/>
      <c r="AC65" s="465"/>
      <c r="AD65" s="471">
        <f>COUNTIF(V$65:V$65,V65)+COUNTIF(X$65:X$65,V65)</f>
        <v>0</v>
      </c>
      <c r="AE65" s="471">
        <f>COUNTIF(V$65:V$65,X65)+COUNTIF(X$65:X$65,X65)</f>
        <v>0</v>
      </c>
      <c r="AF65" s="471"/>
      <c r="AG65" s="584" t="str">
        <f>IF(OR(V65&lt;&gt;"",X65&lt;&gt;""),IF(AD65&lt;&gt;1,0,COUNTIF($B$65:$B$65,V65)+COUNTIF($D$65:$D$65,V65))+IF(AE65&lt;&gt;1,0,COUNTIF($B$65:$B$65,X65)+COUNTIF($D$65:$D$65,X65)),"")</f>
        <v/>
      </c>
      <c r="AI65" s="580"/>
      <c r="AJ65" s="581" t="str">
        <f>IF(AI65="","",VLOOKUP(AI65,Language!$D$5:$E$63,2,0))</f>
        <v/>
      </c>
      <c r="AK65" s="582"/>
      <c r="AL65" s="581" t="str">
        <f>IF(AK65="","",VLOOKUP(AK65,Language!$D$5:$E$63,2,0))</f>
        <v/>
      </c>
      <c r="AM65" s="583"/>
      <c r="AN65" s="471"/>
      <c r="AO65" s="465"/>
      <c r="AP65" s="465"/>
      <c r="AQ65" s="471">
        <f>COUNTIF(AI$65:AI$65,AI65)+COUNTIF(AK$65:AK$65,AI65)</f>
        <v>0</v>
      </c>
      <c r="AR65" s="471">
        <f>COUNTIF(AI$65:AI$65,AK65)+COUNTIF(AK$65:AK$65,AK65)</f>
        <v>0</v>
      </c>
      <c r="AS65" s="471"/>
      <c r="AT65" s="584" t="str">
        <f>IF(OR(AI65&lt;&gt;"",AK65&lt;&gt;""),IF(AQ65&lt;&gt;1,0,COUNTIF($B$65:$B$65,AI65)+COUNTIF($D$65:$D$65,AI65))+IF(AR65&lt;&gt;1,0,COUNTIF($B$65:$B$65,AK65)+COUNTIF($D$65:$D$65,AK65)),"")</f>
        <v/>
      </c>
      <c r="AV65" s="580"/>
      <c r="AW65" s="581" t="str">
        <f>IF(AV65="","",VLOOKUP(AV65,Language!$D$5:$E$63,2,0))</f>
        <v/>
      </c>
      <c r="AX65" s="582"/>
      <c r="AY65" s="581" t="str">
        <f>IF(AX65="","",VLOOKUP(AX65,Language!$D$5:$E$63,2,0))</f>
        <v/>
      </c>
      <c r="AZ65" s="583"/>
      <c r="BA65" s="471"/>
      <c r="BB65" s="465"/>
      <c r="BC65" s="465"/>
      <c r="BD65" s="471">
        <f>COUNTIF(AV$65:AV$65,AV65)+COUNTIF(AX$65:AX$65,AV65)</f>
        <v>0</v>
      </c>
      <c r="BE65" s="471">
        <f>COUNTIF(AV$65:AV$65,AX65)+COUNTIF(AX$65:AX$65,AX65)</f>
        <v>0</v>
      </c>
      <c r="BF65" s="471"/>
      <c r="BG65" s="584" t="str">
        <f>IF(OR(AV65&lt;&gt;"",AX65&lt;&gt;""),IF(BD65&lt;&gt;1,0,COUNTIF($B$65:$B$65,AV65)+COUNTIF($D$65:$D$65,AV65))+IF(BE65&lt;&gt;1,0,COUNTIF($B$65:$B$65,AX65)+COUNTIF($D$65:$D$65,AX65)),"")</f>
        <v/>
      </c>
      <c r="BI65" s="580"/>
      <c r="BJ65" s="581" t="str">
        <f>IF(BI65="","",VLOOKUP(BI65,Language!$D$5:$E$63,2,0))</f>
        <v/>
      </c>
      <c r="BK65" s="582"/>
      <c r="BL65" s="581" t="str">
        <f>IF(BK65="","",VLOOKUP(BK65,Language!$D$5:$E$63,2,0))</f>
        <v/>
      </c>
      <c r="BM65" s="583"/>
      <c r="BN65" s="471"/>
      <c r="BO65" s="465"/>
      <c r="BP65" s="465"/>
      <c r="BQ65" s="471">
        <f>COUNTIF(BI$65:BI$65,BI65)+COUNTIF(BK$65:BK$65,BI65)</f>
        <v>0</v>
      </c>
      <c r="BR65" s="471">
        <f>COUNTIF(BI$65:BI$65,BK65)+COUNTIF(BK$65:BK$65,BK65)</f>
        <v>0</v>
      </c>
      <c r="BS65" s="471"/>
      <c r="BT65" s="584" t="str">
        <f>IF(OR(BI65&lt;&gt;"",BK65&lt;&gt;""),IF(BQ65&lt;&gt;1,0,COUNTIF($B$65:$B$65,BI65)+COUNTIF($D$65:$D$65,BI65))+IF(BR65&lt;&gt;1,0,COUNTIF($B$65:$B$65,BK65)+COUNTIF($D$65:$D$65,BK65)),"")</f>
        <v/>
      </c>
      <c r="BV65" s="580"/>
      <c r="BW65" s="581" t="str">
        <f>IF(BV65="","",VLOOKUP(BV65,Language!$D$5:$E$63,2,0))</f>
        <v/>
      </c>
      <c r="BX65" s="582"/>
      <c r="BY65" s="581" t="str">
        <f>IF(BX65="","",VLOOKUP(BX65,Language!$D$5:$E$63,2,0))</f>
        <v/>
      </c>
      <c r="BZ65" s="583"/>
      <c r="CA65" s="471"/>
      <c r="CB65" s="465"/>
      <c r="CC65" s="465"/>
      <c r="CD65" s="471">
        <f>COUNTIF(BV$65:BV$65,BV65)+COUNTIF(BX$65:BX$65,BV65)</f>
        <v>0</v>
      </c>
      <c r="CE65" s="471">
        <f>COUNTIF(BV$65:BV$65,BX65)+COUNTIF(BX$65:BX$65,BX65)</f>
        <v>0</v>
      </c>
      <c r="CF65" s="471"/>
      <c r="CG65" s="584" t="str">
        <f>IF(OR(BV65&lt;&gt;"",BX65&lt;&gt;""),IF(CD65&lt;&gt;1,0,COUNTIF($B$65:$B$65,BV65)+COUNTIF($D$65:$D$65,BV65))+IF(CE65&lt;&gt;1,0,COUNTIF($B$65:$B$65,BX65)+COUNTIF($D$65:$D$65,BX65)),"")</f>
        <v/>
      </c>
      <c r="CI65" s="580"/>
      <c r="CJ65" s="581" t="str">
        <f>IF(CI65="","",VLOOKUP(CI65,Language!$D$5:$E$63,2,0))</f>
        <v/>
      </c>
      <c r="CK65" s="582"/>
      <c r="CL65" s="581" t="str">
        <f>IF(CK65="","",VLOOKUP(CK65,Language!$D$5:$E$63,2,0))</f>
        <v/>
      </c>
      <c r="CM65" s="583"/>
      <c r="CN65" s="471"/>
      <c r="CO65" s="465"/>
      <c r="CP65" s="465"/>
      <c r="CQ65" s="471">
        <f>COUNTIF(CI$65:CI$65,CI65)+COUNTIF(CK$65:CK$65,CI65)</f>
        <v>0</v>
      </c>
      <c r="CR65" s="471">
        <f>COUNTIF(CI$65:CI$65,CK65)+COUNTIF(CK$65:CK$65,CK65)</f>
        <v>0</v>
      </c>
      <c r="CS65" s="471"/>
      <c r="CT65" s="584" t="str">
        <f>IF(OR(CI65&lt;&gt;"",CK65&lt;&gt;""),IF(CQ65&lt;&gt;1,0,COUNTIF($B$65:$B$65,CI65)+COUNTIF($D$65:$D$65,CI65))+IF(CR65&lt;&gt;1,0,COUNTIF($B$65:$B$65,CK65)+COUNTIF($D$65:$D$65,CK65)),"")</f>
        <v/>
      </c>
      <c r="CV65" s="580"/>
      <c r="CW65" s="581" t="str">
        <f>IF(CV65="","",VLOOKUP(CV65,Language!$D$5:$E$63,2,0))</f>
        <v/>
      </c>
      <c r="CX65" s="582"/>
      <c r="CY65" s="581" t="str">
        <f>IF(CX65="","",VLOOKUP(CX65,Language!$D$5:$E$63,2,0))</f>
        <v/>
      </c>
      <c r="CZ65" s="583"/>
      <c r="DA65" s="471"/>
      <c r="DB65" s="465"/>
      <c r="DC65" s="465"/>
      <c r="DD65" s="471">
        <f>COUNTIF(CV$65:CV$65,CV65)+COUNTIF(CX$65:CX$65,CV65)</f>
        <v>0</v>
      </c>
      <c r="DE65" s="471">
        <f>COUNTIF(CV$65:CV$65,CX65)+COUNTIF(CX$65:CX$65,CX65)</f>
        <v>0</v>
      </c>
      <c r="DF65" s="471"/>
      <c r="DG65" s="584" t="str">
        <f>IF(OR(CV65&lt;&gt;"",CX65&lt;&gt;""),IF(DD65&lt;&gt;1,0,COUNTIF($B$65:$B$65,CV65)+COUNTIF($D$65:$D$65,CV65))+IF(DE65&lt;&gt;1,0,COUNTIF($B$65:$B$65,CX65)+COUNTIF($D$65:$D$65,CX65)),"")</f>
        <v/>
      </c>
      <c r="DI65" s="580"/>
      <c r="DJ65" s="581" t="str">
        <f>IF(DI65="","",VLOOKUP(DI65,Language!$D$5:$E$63,2,0))</f>
        <v/>
      </c>
      <c r="DK65" s="582"/>
      <c r="DL65" s="581" t="str">
        <f>IF(DK65="","",VLOOKUP(DK65,Language!$D$5:$E$63,2,0))</f>
        <v/>
      </c>
      <c r="DM65" s="583"/>
      <c r="DN65" s="471"/>
      <c r="DO65" s="465"/>
      <c r="DP65" s="465"/>
      <c r="DQ65" s="471">
        <f>COUNTIF(DI$65:DI$65,DI65)+COUNTIF(DK$65:DK$65,DI65)</f>
        <v>0</v>
      </c>
      <c r="DR65" s="471">
        <f>COUNTIF(DI$65:DI$65,DK65)+COUNTIF(DK$65:DK$65,DK65)</f>
        <v>0</v>
      </c>
      <c r="DS65" s="471"/>
      <c r="DT65" s="584" t="str">
        <f>IF(OR(DI65&lt;&gt;"",DK65&lt;&gt;""),IF(DQ65&lt;&gt;1,0,COUNTIF($B$65:$B$65,DI65)+COUNTIF($D$65:$D$65,DI65))+IF(DR65&lt;&gt;1,0,COUNTIF($B$65:$B$65,DK65)+COUNTIF($D$65:$D$65,DK65)),"")</f>
        <v/>
      </c>
      <c r="DV65" s="580"/>
      <c r="DW65" s="581" t="str">
        <f>IF(DV65="","",VLOOKUP(DV65,Language!$D$5:$E$63,2,0))</f>
        <v/>
      </c>
      <c r="DX65" s="582"/>
      <c r="DY65" s="581" t="str">
        <f>IF(DX65="","",VLOOKUP(DX65,Language!$D$5:$E$63,2,0))</f>
        <v/>
      </c>
      <c r="DZ65" s="583"/>
      <c r="EA65" s="471"/>
      <c r="EB65" s="465"/>
      <c r="EC65" s="465"/>
      <c r="ED65" s="471">
        <f>COUNTIF(DV$65:DV$65,DV65)+COUNTIF(DX$65:DX$65,DV65)</f>
        <v>0</v>
      </c>
      <c r="EE65" s="471">
        <f>COUNTIF(DV$65:DV$65,DX65)+COUNTIF(DX$65:DX$65,DX65)</f>
        <v>0</v>
      </c>
      <c r="EF65" s="471"/>
      <c r="EG65" s="584" t="str">
        <f>IF(OR(DV65&lt;&gt;"",DX65&lt;&gt;""),IF(ED65&lt;&gt;1,0,COUNTIF($B$65:$B$65,DV65)+COUNTIF($D$65:$D$65,DV65))+IF(EE65&lt;&gt;1,0,COUNTIF($B$65:$B$65,DX65)+COUNTIF($D$65:$D$65,DX65)),"")</f>
        <v/>
      </c>
      <c r="EI65" s="580"/>
      <c r="EJ65" s="581" t="str">
        <f>IF(EI65="","",VLOOKUP(EI65,Language!$D$5:$E$63,2,0))</f>
        <v/>
      </c>
      <c r="EK65" s="582"/>
      <c r="EL65" s="581" t="str">
        <f>IF(EK65="","",VLOOKUP(EK65,Language!$D$5:$E$63,2,0))</f>
        <v/>
      </c>
      <c r="EM65" s="583"/>
      <c r="EN65" s="471"/>
      <c r="EO65" s="465"/>
      <c r="EP65" s="465"/>
      <c r="EQ65" s="471">
        <f>COUNTIF(EI$65:EI$65,EI65)+COUNTIF(EK$65:EK$65,EI65)</f>
        <v>0</v>
      </c>
      <c r="ER65" s="471">
        <f>COUNTIF(EI$65:EI$65,EK65)+COUNTIF(EK$65:EK$65,EK65)</f>
        <v>0</v>
      </c>
      <c r="ES65" s="471"/>
      <c r="ET65" s="584" t="str">
        <f>IF(OR(EI65&lt;&gt;"",EK65&lt;&gt;""),IF(EQ65&lt;&gt;1,0,COUNTIF($B$65:$B$65,EI65)+COUNTIF($D$65:$D$65,EI65))+IF(ER65&lt;&gt;1,0,COUNTIF($B$65:$B$65,EK65)+COUNTIF($D$65:$D$65,EK65)),"")</f>
        <v/>
      </c>
      <c r="EV65" s="580"/>
      <c r="EW65" s="581" t="str">
        <f>IF(EV65="","",VLOOKUP(EV65,Language!$D$5:$E$63,2,0))</f>
        <v/>
      </c>
      <c r="EX65" s="582"/>
      <c r="EY65" s="581" t="str">
        <f>IF(EX65="","",VLOOKUP(EX65,Language!$D$5:$E$63,2,0))</f>
        <v/>
      </c>
      <c r="EZ65" s="583"/>
      <c r="FA65" s="471"/>
      <c r="FB65" s="465"/>
      <c r="FC65" s="465"/>
      <c r="FD65" s="471">
        <f>COUNTIF(EV$65:EV$65,EV65)+COUNTIF(EX$65:EX$65,EV65)</f>
        <v>0</v>
      </c>
      <c r="FE65" s="471">
        <f>COUNTIF(EV$65:EV$65,EX65)+COUNTIF(EX$65:EX$65,EX65)</f>
        <v>0</v>
      </c>
      <c r="FF65" s="471"/>
      <c r="FG65" s="584" t="str">
        <f>IF(OR(EV65&lt;&gt;"",EX65&lt;&gt;""),IF(FD65&lt;&gt;1,0,COUNTIF($B$65:$B$65,EV65)+COUNTIF($D$65:$D$65,EV65))+IF(FE65&lt;&gt;1,0,COUNTIF($B$65:$B$65,EX65)+COUNTIF($D$65:$D$65,EX65)),"")</f>
        <v/>
      </c>
      <c r="FI65" s="580"/>
      <c r="FJ65" s="581" t="str">
        <f>IF(FI65="","",VLOOKUP(FI65,Language!$D$5:$E$63,2,0))</f>
        <v/>
      </c>
      <c r="FK65" s="582"/>
      <c r="FL65" s="581" t="str">
        <f>IF(FK65="","",VLOOKUP(FK65,Language!$D$5:$E$63,2,0))</f>
        <v/>
      </c>
      <c r="FM65" s="583"/>
      <c r="FN65" s="471"/>
      <c r="FO65" s="465"/>
      <c r="FP65" s="465"/>
      <c r="FQ65" s="471">
        <f>COUNTIF(FI$65:FI$65,FI65)+COUNTIF(FK$65:FK$65,FI65)</f>
        <v>0</v>
      </c>
      <c r="FR65" s="471">
        <f>COUNTIF(FI$65:FI$65,FK65)+COUNTIF(FK$65:FK$65,FK65)</f>
        <v>0</v>
      </c>
      <c r="FS65" s="471"/>
      <c r="FT65" s="584" t="str">
        <f>IF(OR(FI65&lt;&gt;"",FK65&lt;&gt;""),IF(FQ65&lt;&gt;1,0,COUNTIF($B$65:$B$65,FI65)+COUNTIF($D$65:$D$65,FI65))+IF(FR65&lt;&gt;1,0,COUNTIF($B$65:$B$65,FK65)+COUNTIF($D$65:$D$65,FK65)),"")</f>
        <v/>
      </c>
      <c r="FV65" s="580"/>
      <c r="FW65" s="581" t="str">
        <f>IF(FV65="","",VLOOKUP(FV65,Language!$D$5:$E$63,2,0))</f>
        <v/>
      </c>
      <c r="FX65" s="582"/>
      <c r="FY65" s="581" t="str">
        <f>IF(FX65="","",VLOOKUP(FX65,Language!$D$5:$E$63,2,0))</f>
        <v/>
      </c>
      <c r="FZ65" s="583"/>
      <c r="GA65" s="471"/>
      <c r="GB65" s="465"/>
      <c r="GC65" s="465"/>
      <c r="GD65" s="471">
        <f>COUNTIF(FV$65:FV$65,FV65)+COUNTIF(FX$65:FX$65,FV65)</f>
        <v>0</v>
      </c>
      <c r="GE65" s="471">
        <f>COUNTIF(FV$65:FV$65,FX65)+COUNTIF(FX$65:FX$65,FX65)</f>
        <v>0</v>
      </c>
      <c r="GF65" s="471"/>
      <c r="GG65" s="584" t="str">
        <f>IF(OR(FV65&lt;&gt;"",FX65&lt;&gt;""),IF(GD65&lt;&gt;1,0,COUNTIF($B$65:$B$65,FV65)+COUNTIF($D$65:$D$65,FV65))+IF(GE65&lt;&gt;1,0,COUNTIF($B$65:$B$65,FX65)+COUNTIF($D$65:$D$65,FX65)),"")</f>
        <v/>
      </c>
      <c r="GI65" s="580"/>
      <c r="GJ65" s="581" t="str">
        <f>IF(GI65="","",VLOOKUP(GI65,Language!$D$5:$E$63,2,0))</f>
        <v/>
      </c>
      <c r="GK65" s="582"/>
      <c r="GL65" s="581" t="str">
        <f>IF(GK65="","",VLOOKUP(GK65,Language!$D$5:$E$63,2,0))</f>
        <v/>
      </c>
      <c r="GM65" s="583"/>
      <c r="GN65" s="471"/>
      <c r="GO65" s="465"/>
      <c r="GP65" s="465"/>
      <c r="GQ65" s="471">
        <f>COUNTIF(GI$65:GI$65,GI65)+COUNTIF(GK$65:GK$65,GI65)</f>
        <v>0</v>
      </c>
      <c r="GR65" s="471">
        <f>COUNTIF(GI$65:GI$65,GK65)+COUNTIF(GK$65:GK$65,GK65)</f>
        <v>0</v>
      </c>
      <c r="GS65" s="471"/>
      <c r="GT65" s="584" t="str">
        <f>IF(OR(GI65&lt;&gt;"",GK65&lt;&gt;""),IF(GQ65&lt;&gt;1,0,COUNTIF($B$65:$B$65,GI65)+COUNTIF($D$65:$D$65,GI65))+IF(GR65&lt;&gt;1,0,COUNTIF($B$65:$B$65,GK65)+COUNTIF($D$65:$D$65,GK65)),"")</f>
        <v/>
      </c>
      <c r="GV65" s="580"/>
      <c r="GW65" s="581" t="str">
        <f>IF(GV65="","",VLOOKUP(GV65,Language!$D$5:$E$63,2,0))</f>
        <v/>
      </c>
      <c r="GX65" s="582"/>
      <c r="GY65" s="581" t="str">
        <f>IF(GX65="","",VLOOKUP(GX65,Language!$D$5:$E$63,2,0))</f>
        <v/>
      </c>
      <c r="GZ65" s="583"/>
      <c r="HA65" s="471"/>
      <c r="HB65" s="465"/>
      <c r="HC65" s="465"/>
      <c r="HD65" s="471">
        <f>COUNTIF(GV$65:GV$65,GV65)+COUNTIF(GX$65:GX$65,GV65)</f>
        <v>0</v>
      </c>
      <c r="HE65" s="471">
        <f>COUNTIF(GV$65:GV$65,GX65)+COUNTIF(GX$65:GX$65,GX65)</f>
        <v>0</v>
      </c>
      <c r="HF65" s="471"/>
      <c r="HG65" s="584" t="str">
        <f>IF(OR(GV65&lt;&gt;"",GX65&lt;&gt;""),IF(HD65&lt;&gt;1,0,COUNTIF($B$65:$B$65,GV65)+COUNTIF($D$65:$D$65,GV65))+IF(HE65&lt;&gt;1,0,COUNTIF($B$65:$B$65,GX65)+COUNTIF($D$65:$D$65,GX65)),"")</f>
        <v/>
      </c>
      <c r="HI65" s="580"/>
      <c r="HJ65" s="581" t="str">
        <f>IF(HI65="","",VLOOKUP(HI65,Language!$D$5:$E$63,2,0))</f>
        <v/>
      </c>
      <c r="HK65" s="582"/>
      <c r="HL65" s="581" t="str">
        <f>IF(HK65="","",VLOOKUP(HK65,Language!$D$5:$E$63,2,0))</f>
        <v/>
      </c>
      <c r="HM65" s="583"/>
      <c r="HN65" s="471"/>
      <c r="HO65" s="465"/>
      <c r="HP65" s="465"/>
      <c r="HQ65" s="471">
        <f>COUNTIF(HI$65:HI$65,HI65)+COUNTIF(HK$65:HK$65,HI65)</f>
        <v>0</v>
      </c>
      <c r="HR65" s="471">
        <f>COUNTIF(HI$65:HI$65,HK65)+COUNTIF(HK$65:HK$65,HK65)</f>
        <v>0</v>
      </c>
      <c r="HS65" s="471"/>
      <c r="HT65" s="584" t="str">
        <f>IF(OR(HI65&lt;&gt;"",HK65&lt;&gt;""),IF(HQ65&lt;&gt;1,0,COUNTIF($B$65:$B$65,HI65)+COUNTIF($D$65:$D$65,HI65))+IF(HR65&lt;&gt;1,0,COUNTIF($B$65:$B$65,HK65)+COUNTIF($D$65:$D$65,HK65)),"")</f>
        <v/>
      </c>
      <c r="HV65" s="580"/>
      <c r="HW65" s="581" t="str">
        <f>IF(HV65="","",VLOOKUP(HV65,Language!$D$5:$E$63,2,0))</f>
        <v/>
      </c>
      <c r="HX65" s="582"/>
      <c r="HY65" s="581" t="str">
        <f>IF(HX65="","",VLOOKUP(HX65,Language!$D$5:$E$63,2,0))</f>
        <v/>
      </c>
      <c r="HZ65" s="583"/>
      <c r="IA65" s="471"/>
      <c r="IB65" s="465"/>
      <c r="IC65" s="465"/>
      <c r="ID65" s="471">
        <f>COUNTIF(HV$65:HV$65,HV65)+COUNTIF(HX$65:HX$65,HV65)</f>
        <v>0</v>
      </c>
      <c r="IE65" s="471">
        <f>COUNTIF(HV$65:HV$65,HX65)+COUNTIF(HX$65:HX$65,HX65)</f>
        <v>0</v>
      </c>
      <c r="IF65" s="471"/>
      <c r="IG65" s="584" t="str">
        <f>IF(OR(HV65&lt;&gt;"",HX65&lt;&gt;""),IF(ID65&lt;&gt;1,0,COUNTIF($B$65:$B$65,HV65)+COUNTIF($D$65:$D$65,HV65))+IF(IE65&lt;&gt;1,0,COUNTIF($B$65:$B$65,HX65)+COUNTIF($D$65:$D$65,HX65)),"")</f>
        <v/>
      </c>
      <c r="II65" s="580"/>
      <c r="IJ65" s="581" t="str">
        <f>IF(II65="","",VLOOKUP(II65,Language!$D$5:$E$63,2,0))</f>
        <v/>
      </c>
      <c r="IK65" s="582"/>
      <c r="IL65" s="581" t="str">
        <f>IF(IK65="","",VLOOKUP(IK65,Language!$D$5:$E$63,2,0))</f>
        <v/>
      </c>
      <c r="IM65" s="583"/>
      <c r="IN65" s="471"/>
      <c r="IO65" s="465"/>
      <c r="IP65" s="465"/>
      <c r="IQ65" s="471">
        <f>COUNTIF(II$65:II$65,II65)+COUNTIF(IK$65:IK$65,II65)</f>
        <v>0</v>
      </c>
      <c r="IR65" s="471">
        <f>COUNTIF(II$65:II$65,IK65)+COUNTIF(IK$65:IK$65,IK65)</f>
        <v>0</v>
      </c>
      <c r="IS65" s="471"/>
      <c r="IT65" s="584" t="str">
        <f>IF(OR(II65&lt;&gt;"",IK65&lt;&gt;""),IF(IQ65&lt;&gt;1,0,COUNTIF($B$65:$B$65,II65)+COUNTIF($D$65:$D$65,II65))+IF(IR65&lt;&gt;1,0,COUNTIF($B$65:$B$65,IK65)+COUNTIF($D$65:$D$65,IK65)),"")</f>
        <v/>
      </c>
      <c r="IV65" s="580"/>
      <c r="IW65" s="581" t="str">
        <f>IF(IV65="","",VLOOKUP(IV65,Language!$D$5:$E$63,2,0))</f>
        <v/>
      </c>
      <c r="IX65" s="582"/>
      <c r="IY65" s="581" t="str">
        <f>IF(IX65="","",VLOOKUP(IX65,Language!$D$5:$E$63,2,0))</f>
        <v/>
      </c>
      <c r="IZ65" s="583"/>
      <c r="JA65" s="471"/>
      <c r="JB65" s="465"/>
      <c r="JC65" s="465"/>
      <c r="JD65" s="471">
        <f>COUNTIF(IV$65:IV$65,IV65)+COUNTIF(IX$65:IX$65,IV65)</f>
        <v>0</v>
      </c>
      <c r="JE65" s="471">
        <f>COUNTIF(IV$65:IV$65,IX65)+COUNTIF(IX$65:IX$65,IX65)</f>
        <v>0</v>
      </c>
      <c r="JF65" s="471"/>
      <c r="JG65" s="584" t="str">
        <f>IF(OR(IV65&lt;&gt;"",IX65&lt;&gt;""),IF(JD65&lt;&gt;1,0,COUNTIF($B$65:$B$65,IV65)+COUNTIF($D$65:$D$65,IV65))+IF(JE65&lt;&gt;1,0,COUNTIF($B$65:$B$65,IX65)+COUNTIF($D$65:$D$65,IX65)),"")</f>
        <v/>
      </c>
      <c r="JI65" s="580"/>
      <c r="JJ65" s="581" t="str">
        <f>IF(JI65="","",VLOOKUP(JI65,Language!$D$5:$E$63,2,0))</f>
        <v/>
      </c>
      <c r="JK65" s="582"/>
      <c r="JL65" s="581" t="str">
        <f>IF(JK65="","",VLOOKUP(JK65,Language!$D$5:$E$63,2,0))</f>
        <v/>
      </c>
      <c r="JM65" s="583"/>
      <c r="JN65" s="471"/>
      <c r="JO65" s="465"/>
      <c r="JP65" s="465"/>
      <c r="JQ65" s="471">
        <f>COUNTIF(JI$65:JI$65,JI65)+COUNTIF(JK$65:JK$65,JI65)</f>
        <v>0</v>
      </c>
      <c r="JR65" s="471">
        <f>COUNTIF(JI$65:JI$65,JK65)+COUNTIF(JK$65:JK$65,JK65)</f>
        <v>0</v>
      </c>
      <c r="JS65" s="471"/>
      <c r="JT65" s="584" t="str">
        <f>IF(OR(JI65&lt;&gt;"",JK65&lt;&gt;""),IF(JQ65&lt;&gt;1,0,COUNTIF($B$65:$B$65,JI65)+COUNTIF($D$65:$D$65,JI65))+IF(JR65&lt;&gt;1,0,COUNTIF($B$65:$B$65,JK65)+COUNTIF($D$65:$D$65,JK65)),"")</f>
        <v/>
      </c>
      <c r="JV65" s="580"/>
      <c r="JW65" s="581" t="str">
        <f>IF(JV65="","",VLOOKUP(JV65,Language!$D$5:$E$63,2,0))</f>
        <v/>
      </c>
      <c r="JX65" s="582"/>
      <c r="JY65" s="581" t="str">
        <f>IF(JX65="","",VLOOKUP(JX65,Language!$D$5:$E$63,2,0))</f>
        <v/>
      </c>
      <c r="JZ65" s="583"/>
      <c r="KA65" s="471"/>
      <c r="KB65" s="465"/>
      <c r="KC65" s="465"/>
      <c r="KD65" s="471">
        <f>COUNTIF(JV$65:JV$65,JV65)+COUNTIF(JX$65:JX$65,JV65)</f>
        <v>0</v>
      </c>
      <c r="KE65" s="471">
        <f>COUNTIF(JV$65:JV$65,JX65)+COUNTIF(JX$65:JX$65,JX65)</f>
        <v>0</v>
      </c>
      <c r="KF65" s="471"/>
      <c r="KG65" s="584" t="str">
        <f>IF(OR(JV65&lt;&gt;"",JX65&lt;&gt;""),IF(KD65&lt;&gt;1,0,COUNTIF($B$65:$B$65,JV65)+COUNTIF($D$65:$D$65,JV65))+IF(KE65&lt;&gt;1,0,COUNTIF($B$65:$B$65,JX65)+COUNTIF($D$65:$D$65,JX65)),"")</f>
        <v/>
      </c>
      <c r="KI65" s="580"/>
      <c r="KJ65" s="581" t="str">
        <f>IF(KI65="","",VLOOKUP(KI65,Language!$D$5:$E$63,2,0))</f>
        <v/>
      </c>
      <c r="KK65" s="582"/>
      <c r="KL65" s="581" t="str">
        <f>IF(KK65="","",VLOOKUP(KK65,Language!$D$5:$E$63,2,0))</f>
        <v/>
      </c>
      <c r="KM65" s="583"/>
      <c r="KN65" s="471"/>
      <c r="KO65" s="465"/>
      <c r="KP65" s="465"/>
      <c r="KQ65" s="471">
        <f>COUNTIF(KI$65:KI$65,KI65)+COUNTIF(KK$65:KK$65,KI65)</f>
        <v>0</v>
      </c>
      <c r="KR65" s="471">
        <f>COUNTIF(KI$65:KI$65,KK65)+COUNTIF(KK$65:KK$65,KK65)</f>
        <v>0</v>
      </c>
      <c r="KS65" s="471"/>
      <c r="KT65" s="584" t="str">
        <f>IF(OR(KI65&lt;&gt;"",KK65&lt;&gt;""),IF(KQ65&lt;&gt;1,0,COUNTIF($B$65:$B$65,KI65)+COUNTIF($D$65:$D$65,KI65))+IF(KR65&lt;&gt;1,0,COUNTIF($B$65:$B$65,KK65)+COUNTIF($D$65:$D$65,KK65)),"")</f>
        <v/>
      </c>
      <c r="KV65" s="580"/>
      <c r="KW65" s="581" t="str">
        <f>IF(KV65="","",VLOOKUP(KV65,Language!$D$5:$E$63,2,0))</f>
        <v/>
      </c>
      <c r="KX65" s="582"/>
      <c r="KY65" s="581" t="str">
        <f>IF(KX65="","",VLOOKUP(KX65,Language!$D$5:$E$63,2,0))</f>
        <v/>
      </c>
      <c r="KZ65" s="583"/>
      <c r="LA65" s="471"/>
      <c r="LB65" s="465"/>
      <c r="LC65" s="465"/>
      <c r="LD65" s="471">
        <f>COUNTIF(KV$65:KV$65,KV65)+COUNTIF(KX$65:KX$65,KV65)</f>
        <v>0</v>
      </c>
      <c r="LE65" s="471">
        <f>COUNTIF(KV$65:KV$65,KX65)+COUNTIF(KX$65:KX$65,KX65)</f>
        <v>0</v>
      </c>
      <c r="LF65" s="471"/>
      <c r="LG65" s="584" t="str">
        <f>IF(OR(KV65&lt;&gt;"",KX65&lt;&gt;""),IF(LD65&lt;&gt;1,0,COUNTIF($B$65:$B$65,KV65)+COUNTIF($D$65:$D$65,KV65))+IF(LE65&lt;&gt;1,0,COUNTIF($B$65:$B$65,KX65)+COUNTIF($D$65:$D$65,KX65)),"")</f>
        <v/>
      </c>
      <c r="LI65" s="580"/>
      <c r="LJ65" s="581" t="str">
        <f>IF(LI65="","",VLOOKUP(LI65,Language!$D$5:$E$63,2,0))</f>
        <v/>
      </c>
      <c r="LK65" s="582"/>
      <c r="LL65" s="581" t="str">
        <f>IF(LK65="","",VLOOKUP(LK65,Language!$D$5:$E$63,2,0))</f>
        <v/>
      </c>
      <c r="LM65" s="583"/>
      <c r="LN65" s="471"/>
      <c r="LO65" s="465"/>
      <c r="LP65" s="465"/>
      <c r="LQ65" s="471">
        <f>COUNTIF(LI$65:LI$65,LI65)+COUNTIF(LK$65:LK$65,LI65)</f>
        <v>0</v>
      </c>
      <c r="LR65" s="471">
        <f>COUNTIF(LI$65:LI$65,LK65)+COUNTIF(LK$65:LK$65,LK65)</f>
        <v>0</v>
      </c>
      <c r="LS65" s="471"/>
      <c r="LT65" s="584" t="str">
        <f>IF(OR(LI65&lt;&gt;"",LK65&lt;&gt;""),IF(LQ65&lt;&gt;1,0,COUNTIF($B$65:$B$65,LI65)+COUNTIF($D$65:$D$65,LI65))+IF(LR65&lt;&gt;1,0,COUNTIF($B$65:$B$65,LK65)+COUNTIF($D$65:$D$65,LK65)),"")</f>
        <v/>
      </c>
      <c r="LV65" s="580"/>
      <c r="LW65" s="581" t="str">
        <f>IF(LV65="","",VLOOKUP(LV65,Language!$D$5:$E$63,2,0))</f>
        <v/>
      </c>
      <c r="LX65" s="582"/>
      <c r="LY65" s="581" t="str">
        <f>IF(LX65="","",VLOOKUP(LX65,Language!$D$5:$E$63,2,0))</f>
        <v/>
      </c>
      <c r="LZ65" s="583"/>
      <c r="MA65" s="471"/>
      <c r="MB65" s="465"/>
      <c r="MC65" s="465"/>
      <c r="MD65" s="471">
        <f>COUNTIF(LV$65:LV$65,LV65)+COUNTIF(LX$65:LX$65,LV65)</f>
        <v>0</v>
      </c>
      <c r="ME65" s="471">
        <f>COUNTIF(LV$65:LV$65,LX65)+COUNTIF(LX$65:LX$65,LX65)</f>
        <v>0</v>
      </c>
      <c r="MF65" s="471"/>
      <c r="MG65" s="584" t="str">
        <f>IF(OR(LV65&lt;&gt;"",LX65&lt;&gt;""),IF(MD65&lt;&gt;1,0,COUNTIF($B$65:$B$65,LV65)+COUNTIF($D$65:$D$65,LV65))+IF(ME65&lt;&gt;1,0,COUNTIF($B$65:$B$65,LX65)+COUNTIF($D$65:$D$65,LX65)),"")</f>
        <v/>
      </c>
    </row>
    <row r="66" spans="2:345" ht="24" customHeight="1" thickTop="1" x14ac:dyDescent="0.25">
      <c r="B66" s="571" t="str">
        <f>Language!$E$217</f>
        <v>European Champion</v>
      </c>
      <c r="C66" s="60"/>
      <c r="D66" s="709"/>
      <c r="E66" s="57"/>
      <c r="F66" s="572"/>
      <c r="G66" s="572"/>
      <c r="I66" s="437" t="str">
        <f>$B66</f>
        <v>European Champion</v>
      </c>
      <c r="J66" s="439"/>
      <c r="K66" s="439"/>
      <c r="L66" s="440"/>
      <c r="M66" s="443"/>
      <c r="N66" s="444"/>
      <c r="O66" s="441"/>
      <c r="P66" s="445"/>
      <c r="Q66" s="440"/>
      <c r="R66" s="440"/>
      <c r="S66" s="440"/>
      <c r="T66" s="446"/>
      <c r="V66" s="437" t="str">
        <f>$B66</f>
        <v>European Champion</v>
      </c>
      <c r="W66" s="439"/>
      <c r="X66" s="439"/>
      <c r="Y66" s="440"/>
      <c r="Z66" s="443"/>
      <c r="AA66" s="444"/>
      <c r="AB66" s="441"/>
      <c r="AC66" s="445"/>
      <c r="AD66" s="440"/>
      <c r="AE66" s="440"/>
      <c r="AF66" s="440"/>
      <c r="AG66" s="446"/>
      <c r="AI66" s="437" t="str">
        <f>$B66</f>
        <v>European Champion</v>
      </c>
      <c r="AJ66" s="439"/>
      <c r="AK66" s="439"/>
      <c r="AL66" s="440"/>
      <c r="AM66" s="443"/>
      <c r="AN66" s="444"/>
      <c r="AO66" s="441"/>
      <c r="AP66" s="445"/>
      <c r="AQ66" s="440"/>
      <c r="AR66" s="440"/>
      <c r="AS66" s="440"/>
      <c r="AT66" s="446"/>
      <c r="AV66" s="437" t="str">
        <f>$B66</f>
        <v>European Champion</v>
      </c>
      <c r="AW66" s="439"/>
      <c r="AX66" s="439"/>
      <c r="AY66" s="440"/>
      <c r="AZ66" s="443"/>
      <c r="BA66" s="444"/>
      <c r="BB66" s="441"/>
      <c r="BC66" s="445"/>
      <c r="BD66" s="440"/>
      <c r="BE66" s="440"/>
      <c r="BF66" s="440"/>
      <c r="BG66" s="446"/>
      <c r="BI66" s="437" t="str">
        <f>$B66</f>
        <v>European Champion</v>
      </c>
      <c r="BJ66" s="439"/>
      <c r="BK66" s="439"/>
      <c r="BL66" s="440"/>
      <c r="BM66" s="443"/>
      <c r="BN66" s="444"/>
      <c r="BO66" s="441"/>
      <c r="BP66" s="445"/>
      <c r="BQ66" s="440"/>
      <c r="BR66" s="440"/>
      <c r="BS66" s="440"/>
      <c r="BT66" s="446"/>
      <c r="BV66" s="437" t="str">
        <f>$B66</f>
        <v>European Champion</v>
      </c>
      <c r="BW66" s="439"/>
      <c r="BX66" s="439"/>
      <c r="BY66" s="440"/>
      <c r="BZ66" s="443"/>
      <c r="CA66" s="444"/>
      <c r="CB66" s="441"/>
      <c r="CC66" s="445"/>
      <c r="CD66" s="440"/>
      <c r="CE66" s="440"/>
      <c r="CF66" s="440"/>
      <c r="CG66" s="446"/>
      <c r="CI66" s="437" t="str">
        <f>$B66</f>
        <v>European Champion</v>
      </c>
      <c r="CJ66" s="439"/>
      <c r="CK66" s="439"/>
      <c r="CL66" s="440"/>
      <c r="CM66" s="443"/>
      <c r="CN66" s="444"/>
      <c r="CO66" s="441"/>
      <c r="CP66" s="445"/>
      <c r="CQ66" s="440"/>
      <c r="CR66" s="440"/>
      <c r="CS66" s="440"/>
      <c r="CT66" s="446"/>
      <c r="CV66" s="437" t="str">
        <f>$B66</f>
        <v>European Champion</v>
      </c>
      <c r="CW66" s="439"/>
      <c r="CX66" s="439"/>
      <c r="CY66" s="440"/>
      <c r="CZ66" s="443"/>
      <c r="DA66" s="444"/>
      <c r="DB66" s="441"/>
      <c r="DC66" s="445"/>
      <c r="DD66" s="440"/>
      <c r="DE66" s="440"/>
      <c r="DF66" s="440"/>
      <c r="DG66" s="446"/>
      <c r="DI66" s="437" t="str">
        <f>$B66</f>
        <v>European Champion</v>
      </c>
      <c r="DJ66" s="439"/>
      <c r="DK66" s="439"/>
      <c r="DL66" s="440"/>
      <c r="DM66" s="443"/>
      <c r="DN66" s="444"/>
      <c r="DO66" s="441"/>
      <c r="DP66" s="445"/>
      <c r="DQ66" s="440"/>
      <c r="DR66" s="440"/>
      <c r="DS66" s="440"/>
      <c r="DT66" s="446"/>
      <c r="DV66" s="437" t="str">
        <f>$B66</f>
        <v>European Champion</v>
      </c>
      <c r="DW66" s="439"/>
      <c r="DX66" s="439"/>
      <c r="DY66" s="440"/>
      <c r="DZ66" s="443"/>
      <c r="EA66" s="444"/>
      <c r="EB66" s="441"/>
      <c r="EC66" s="445"/>
      <c r="ED66" s="440"/>
      <c r="EE66" s="440"/>
      <c r="EF66" s="440"/>
      <c r="EG66" s="446"/>
      <c r="EI66" s="437" t="str">
        <f>$B66</f>
        <v>European Champion</v>
      </c>
      <c r="EJ66" s="439"/>
      <c r="EK66" s="439"/>
      <c r="EL66" s="440"/>
      <c r="EM66" s="443"/>
      <c r="EN66" s="444"/>
      <c r="EO66" s="441"/>
      <c r="EP66" s="445"/>
      <c r="EQ66" s="440"/>
      <c r="ER66" s="440"/>
      <c r="ES66" s="440"/>
      <c r="ET66" s="446"/>
      <c r="EV66" s="437" t="str">
        <f>$B66</f>
        <v>European Champion</v>
      </c>
      <c r="EW66" s="439"/>
      <c r="EX66" s="439"/>
      <c r="EY66" s="440"/>
      <c r="EZ66" s="443"/>
      <c r="FA66" s="444"/>
      <c r="FB66" s="441"/>
      <c r="FC66" s="445"/>
      <c r="FD66" s="440"/>
      <c r="FE66" s="440"/>
      <c r="FF66" s="440"/>
      <c r="FG66" s="446"/>
      <c r="FI66" s="437" t="str">
        <f>$B66</f>
        <v>European Champion</v>
      </c>
      <c r="FJ66" s="439"/>
      <c r="FK66" s="439"/>
      <c r="FL66" s="440"/>
      <c r="FM66" s="443"/>
      <c r="FN66" s="444"/>
      <c r="FO66" s="441"/>
      <c r="FP66" s="445"/>
      <c r="FQ66" s="440"/>
      <c r="FR66" s="440"/>
      <c r="FS66" s="440"/>
      <c r="FT66" s="446"/>
      <c r="FV66" s="437" t="str">
        <f>$B66</f>
        <v>European Champion</v>
      </c>
      <c r="FW66" s="439"/>
      <c r="FX66" s="439"/>
      <c r="FY66" s="440"/>
      <c r="FZ66" s="443"/>
      <c r="GA66" s="444"/>
      <c r="GB66" s="441"/>
      <c r="GC66" s="445"/>
      <c r="GD66" s="440"/>
      <c r="GE66" s="440"/>
      <c r="GF66" s="440"/>
      <c r="GG66" s="446"/>
      <c r="GI66" s="437" t="str">
        <f>$B66</f>
        <v>European Champion</v>
      </c>
      <c r="GJ66" s="439"/>
      <c r="GK66" s="439"/>
      <c r="GL66" s="440"/>
      <c r="GM66" s="443"/>
      <c r="GN66" s="444"/>
      <c r="GO66" s="441"/>
      <c r="GP66" s="445"/>
      <c r="GQ66" s="440"/>
      <c r="GR66" s="440"/>
      <c r="GS66" s="440"/>
      <c r="GT66" s="446"/>
      <c r="GV66" s="437" t="str">
        <f>$B66</f>
        <v>European Champion</v>
      </c>
      <c r="GW66" s="439"/>
      <c r="GX66" s="439"/>
      <c r="GY66" s="440"/>
      <c r="GZ66" s="443"/>
      <c r="HA66" s="444"/>
      <c r="HB66" s="441"/>
      <c r="HC66" s="445"/>
      <c r="HD66" s="440"/>
      <c r="HE66" s="440"/>
      <c r="HF66" s="440"/>
      <c r="HG66" s="446"/>
      <c r="HI66" s="437" t="str">
        <f>$B66</f>
        <v>European Champion</v>
      </c>
      <c r="HJ66" s="439"/>
      <c r="HK66" s="439"/>
      <c r="HL66" s="440"/>
      <c r="HM66" s="443"/>
      <c r="HN66" s="444"/>
      <c r="HO66" s="441"/>
      <c r="HP66" s="445"/>
      <c r="HQ66" s="440"/>
      <c r="HR66" s="440"/>
      <c r="HS66" s="440"/>
      <c r="HT66" s="446"/>
      <c r="HV66" s="437" t="str">
        <f>$B66</f>
        <v>European Champion</v>
      </c>
      <c r="HW66" s="439"/>
      <c r="HX66" s="439"/>
      <c r="HY66" s="440"/>
      <c r="HZ66" s="443"/>
      <c r="IA66" s="444"/>
      <c r="IB66" s="441"/>
      <c r="IC66" s="445"/>
      <c r="ID66" s="440"/>
      <c r="IE66" s="440"/>
      <c r="IF66" s="440"/>
      <c r="IG66" s="446"/>
      <c r="II66" s="437" t="str">
        <f>$B66</f>
        <v>European Champion</v>
      </c>
      <c r="IJ66" s="439"/>
      <c r="IK66" s="439"/>
      <c r="IL66" s="440"/>
      <c r="IM66" s="443"/>
      <c r="IN66" s="444"/>
      <c r="IO66" s="441"/>
      <c r="IP66" s="445"/>
      <c r="IQ66" s="440"/>
      <c r="IR66" s="440"/>
      <c r="IS66" s="440"/>
      <c r="IT66" s="446"/>
      <c r="IV66" s="437" t="str">
        <f>$B66</f>
        <v>European Champion</v>
      </c>
      <c r="IW66" s="439"/>
      <c r="IX66" s="439"/>
      <c r="IY66" s="440"/>
      <c r="IZ66" s="443"/>
      <c r="JA66" s="444"/>
      <c r="JB66" s="441"/>
      <c r="JC66" s="445"/>
      <c r="JD66" s="440"/>
      <c r="JE66" s="440"/>
      <c r="JF66" s="440"/>
      <c r="JG66" s="446"/>
      <c r="JI66" s="437" t="str">
        <f>$B66</f>
        <v>European Champion</v>
      </c>
      <c r="JJ66" s="439"/>
      <c r="JK66" s="439"/>
      <c r="JL66" s="440"/>
      <c r="JM66" s="443"/>
      <c r="JN66" s="444"/>
      <c r="JO66" s="441"/>
      <c r="JP66" s="445"/>
      <c r="JQ66" s="440"/>
      <c r="JR66" s="440"/>
      <c r="JS66" s="440"/>
      <c r="JT66" s="446"/>
      <c r="JV66" s="437" t="str">
        <f>$B66</f>
        <v>European Champion</v>
      </c>
      <c r="JW66" s="439"/>
      <c r="JX66" s="439"/>
      <c r="JY66" s="440"/>
      <c r="JZ66" s="443"/>
      <c r="KA66" s="444"/>
      <c r="KB66" s="441"/>
      <c r="KC66" s="445"/>
      <c r="KD66" s="440"/>
      <c r="KE66" s="440"/>
      <c r="KF66" s="440"/>
      <c r="KG66" s="446"/>
      <c r="KI66" s="437" t="str">
        <f>$B66</f>
        <v>European Champion</v>
      </c>
      <c r="KJ66" s="439"/>
      <c r="KK66" s="439"/>
      <c r="KL66" s="440"/>
      <c r="KM66" s="443"/>
      <c r="KN66" s="444"/>
      <c r="KO66" s="441"/>
      <c r="KP66" s="445"/>
      <c r="KQ66" s="440"/>
      <c r="KR66" s="440"/>
      <c r="KS66" s="440"/>
      <c r="KT66" s="446"/>
      <c r="KV66" s="437" t="str">
        <f>$B66</f>
        <v>European Champion</v>
      </c>
      <c r="KW66" s="439"/>
      <c r="KX66" s="439"/>
      <c r="KY66" s="440"/>
      <c r="KZ66" s="443"/>
      <c r="LA66" s="444"/>
      <c r="LB66" s="441"/>
      <c r="LC66" s="445"/>
      <c r="LD66" s="440"/>
      <c r="LE66" s="440"/>
      <c r="LF66" s="440"/>
      <c r="LG66" s="446"/>
      <c r="LI66" s="437" t="str">
        <f>$B66</f>
        <v>European Champion</v>
      </c>
      <c r="LJ66" s="439"/>
      <c r="LK66" s="439"/>
      <c r="LL66" s="440"/>
      <c r="LM66" s="443"/>
      <c r="LN66" s="444"/>
      <c r="LO66" s="441"/>
      <c r="LP66" s="445"/>
      <c r="LQ66" s="440"/>
      <c r="LR66" s="440"/>
      <c r="LS66" s="440"/>
      <c r="LT66" s="446"/>
      <c r="LV66" s="437" t="str">
        <f>$B66</f>
        <v>European Champion</v>
      </c>
      <c r="LW66" s="439"/>
      <c r="LX66" s="439"/>
      <c r="LY66" s="440"/>
      <c r="LZ66" s="443"/>
      <c r="MA66" s="444"/>
      <c r="MB66" s="441"/>
      <c r="MC66" s="445"/>
      <c r="MD66" s="440"/>
      <c r="ME66" s="440"/>
      <c r="MF66" s="440"/>
      <c r="MG66" s="446"/>
    </row>
    <row r="67" spans="2:345" ht="16.5" thickBot="1" x14ac:dyDescent="0.3">
      <c r="B67" s="709"/>
      <c r="C67" s="60"/>
      <c r="D67" s="709"/>
      <c r="E67" s="57"/>
      <c r="F67" s="572"/>
      <c r="G67" s="572"/>
      <c r="I67" s="482"/>
      <c r="J67" s="477" t="str">
        <f>IF(I67="","",VLOOKUP(I67,Language!$D$5:$E$63,2,0))</f>
        <v/>
      </c>
      <c r="K67" s="573"/>
      <c r="L67" s="574"/>
      <c r="M67" s="575"/>
      <c r="N67" s="576"/>
      <c r="O67" s="577" t="str">
        <f ca="1">IF(($F65&lt;&gt;"")*($G65&lt;&gt;"")*(I67&lt;&gt;""),($F65&gt;$G65)*($B65=I67)+($F65&lt;$G65)*($D65=I67),"")</f>
        <v/>
      </c>
      <c r="P67" s="578"/>
      <c r="Q67" s="475"/>
      <c r="R67" s="471"/>
      <c r="S67" s="475"/>
      <c r="T67" s="579"/>
      <c r="V67" s="482"/>
      <c r="W67" s="477" t="str">
        <f>IF(V67="","",VLOOKUP(V67,Language!$D$5:$E$63,2,0))</f>
        <v/>
      </c>
      <c r="X67" s="573"/>
      <c r="Y67" s="574"/>
      <c r="Z67" s="575"/>
      <c r="AA67" s="576"/>
      <c r="AB67" s="577" t="str">
        <f ca="1">IF(($F65&lt;&gt;"")*($G65&lt;&gt;"")*(V67&lt;&gt;""),($F65&gt;$G65)*($B65=V67)+($F65&lt;$G65)*($D65=V67),"")</f>
        <v/>
      </c>
      <c r="AC67" s="578"/>
      <c r="AD67" s="475"/>
      <c r="AE67" s="471"/>
      <c r="AF67" s="475"/>
      <c r="AG67" s="579"/>
      <c r="AI67" s="482"/>
      <c r="AJ67" s="477" t="str">
        <f>IF(AI67="","",VLOOKUP(AI67,Language!$D$5:$E$63,2,0))</f>
        <v/>
      </c>
      <c r="AK67" s="573"/>
      <c r="AL67" s="574"/>
      <c r="AM67" s="575"/>
      <c r="AN67" s="576"/>
      <c r="AO67" s="577" t="str">
        <f ca="1">IF(($F65&lt;&gt;"")*($G65&lt;&gt;"")*(AI67&lt;&gt;""),($F65&gt;$G65)*($B65=AI67)+($F65&lt;$G65)*($D65=AI67),"")</f>
        <v/>
      </c>
      <c r="AP67" s="578"/>
      <c r="AQ67" s="475"/>
      <c r="AR67" s="471"/>
      <c r="AS67" s="475"/>
      <c r="AT67" s="579"/>
      <c r="AV67" s="482"/>
      <c r="AW67" s="477" t="str">
        <f>IF(AV67="","",VLOOKUP(AV67,Language!$D$5:$E$63,2,0))</f>
        <v/>
      </c>
      <c r="AX67" s="573"/>
      <c r="AY67" s="574"/>
      <c r="AZ67" s="575"/>
      <c r="BA67" s="576"/>
      <c r="BB67" s="577" t="str">
        <f ca="1">IF(($F65&lt;&gt;"")*($G65&lt;&gt;"")*(AV67&lt;&gt;""),($F65&gt;$G65)*($B65=AV67)+($F65&lt;$G65)*($D65=AV67),"")</f>
        <v/>
      </c>
      <c r="BC67" s="578"/>
      <c r="BD67" s="475"/>
      <c r="BE67" s="471"/>
      <c r="BF67" s="475"/>
      <c r="BG67" s="579"/>
      <c r="BI67" s="482"/>
      <c r="BJ67" s="477" t="str">
        <f>IF(BI67="","",VLOOKUP(BI67,Language!$D$5:$E$63,2,0))</f>
        <v/>
      </c>
      <c r="BK67" s="573"/>
      <c r="BL67" s="574"/>
      <c r="BM67" s="575"/>
      <c r="BN67" s="576"/>
      <c r="BO67" s="577" t="str">
        <f ca="1">IF(($F65&lt;&gt;"")*($G65&lt;&gt;"")*(BI67&lt;&gt;""),($F65&gt;$G65)*($B65=BI67)+($F65&lt;$G65)*($D65=BI67),"")</f>
        <v/>
      </c>
      <c r="BP67" s="578"/>
      <c r="BQ67" s="475"/>
      <c r="BR67" s="471"/>
      <c r="BS67" s="475"/>
      <c r="BT67" s="579"/>
      <c r="BV67" s="482"/>
      <c r="BW67" s="477" t="str">
        <f>IF(BV67="","",VLOOKUP(BV67,Language!$D$5:$E$63,2,0))</f>
        <v/>
      </c>
      <c r="BX67" s="573"/>
      <c r="BY67" s="574"/>
      <c r="BZ67" s="575"/>
      <c r="CA67" s="576"/>
      <c r="CB67" s="577" t="str">
        <f ca="1">IF(($F65&lt;&gt;"")*($G65&lt;&gt;"")*(BV67&lt;&gt;""),($F65&gt;$G65)*($B65=BV67)+($F65&lt;$G65)*($D65=BV67),"")</f>
        <v/>
      </c>
      <c r="CC67" s="578"/>
      <c r="CD67" s="475"/>
      <c r="CE67" s="471"/>
      <c r="CF67" s="475"/>
      <c r="CG67" s="579"/>
      <c r="CI67" s="482"/>
      <c r="CJ67" s="477" t="str">
        <f>IF(CI67="","",VLOOKUP(CI67,Language!$D$5:$E$63,2,0))</f>
        <v/>
      </c>
      <c r="CK67" s="573"/>
      <c r="CL67" s="574"/>
      <c r="CM67" s="575"/>
      <c r="CN67" s="576"/>
      <c r="CO67" s="577" t="str">
        <f ca="1">IF(($F65&lt;&gt;"")*($G65&lt;&gt;"")*(CI67&lt;&gt;""),($F65&gt;$G65)*($B65=CI67)+($F65&lt;$G65)*($D65=CI67),"")</f>
        <v/>
      </c>
      <c r="CP67" s="578"/>
      <c r="CQ67" s="475"/>
      <c r="CR67" s="471"/>
      <c r="CS67" s="475"/>
      <c r="CT67" s="579"/>
      <c r="CV67" s="482"/>
      <c r="CW67" s="477" t="str">
        <f>IF(CV67="","",VLOOKUP(CV67,Language!$D$5:$E$63,2,0))</f>
        <v/>
      </c>
      <c r="CX67" s="573"/>
      <c r="CY67" s="574"/>
      <c r="CZ67" s="575"/>
      <c r="DA67" s="576"/>
      <c r="DB67" s="577" t="str">
        <f ca="1">IF(($F65&lt;&gt;"")*($G65&lt;&gt;"")*(CV67&lt;&gt;""),($F65&gt;$G65)*($B65=CV67)+($F65&lt;$G65)*($D65=CV67),"")</f>
        <v/>
      </c>
      <c r="DC67" s="578"/>
      <c r="DD67" s="475"/>
      <c r="DE67" s="471"/>
      <c r="DF67" s="475"/>
      <c r="DG67" s="579"/>
      <c r="DI67" s="482"/>
      <c r="DJ67" s="477" t="str">
        <f>IF(DI67="","",VLOOKUP(DI67,Language!$D$5:$E$63,2,0))</f>
        <v/>
      </c>
      <c r="DK67" s="573"/>
      <c r="DL67" s="574"/>
      <c r="DM67" s="575"/>
      <c r="DN67" s="576"/>
      <c r="DO67" s="577" t="str">
        <f ca="1">IF(($F65&lt;&gt;"")*($G65&lt;&gt;"")*(DI67&lt;&gt;""),($F65&gt;$G65)*($B65=DI67)+($F65&lt;$G65)*($D65=DI67),"")</f>
        <v/>
      </c>
      <c r="DP67" s="578"/>
      <c r="DQ67" s="475"/>
      <c r="DR67" s="471"/>
      <c r="DS67" s="475"/>
      <c r="DT67" s="579"/>
      <c r="DV67" s="482"/>
      <c r="DW67" s="477" t="str">
        <f>IF(DV67="","",VLOOKUP(DV67,Language!$D$5:$E$63,2,0))</f>
        <v/>
      </c>
      <c r="DX67" s="573"/>
      <c r="DY67" s="574"/>
      <c r="DZ67" s="575"/>
      <c r="EA67" s="576"/>
      <c r="EB67" s="577" t="str">
        <f ca="1">IF(($F65&lt;&gt;"")*($G65&lt;&gt;"")*(DV67&lt;&gt;""),($F65&gt;$G65)*($B65=DV67)+($F65&lt;$G65)*($D65=DV67),"")</f>
        <v/>
      </c>
      <c r="EC67" s="578"/>
      <c r="ED67" s="475"/>
      <c r="EE67" s="471"/>
      <c r="EF67" s="475"/>
      <c r="EG67" s="579"/>
      <c r="EI67" s="482"/>
      <c r="EJ67" s="477" t="str">
        <f>IF(EI67="","",VLOOKUP(EI67,Language!$D$5:$E$63,2,0))</f>
        <v/>
      </c>
      <c r="EK67" s="573"/>
      <c r="EL67" s="574"/>
      <c r="EM67" s="575"/>
      <c r="EN67" s="576"/>
      <c r="EO67" s="577" t="str">
        <f ca="1">IF(($F65&lt;&gt;"")*($G65&lt;&gt;"")*(EI67&lt;&gt;""),($F65&gt;$G65)*($B65=EI67)+($F65&lt;$G65)*($D65=EI67),"")</f>
        <v/>
      </c>
      <c r="EP67" s="578"/>
      <c r="EQ67" s="475"/>
      <c r="ER67" s="471"/>
      <c r="ES67" s="475"/>
      <c r="ET67" s="579"/>
      <c r="EV67" s="482"/>
      <c r="EW67" s="477" t="str">
        <f>IF(EV67="","",VLOOKUP(EV67,Language!$D$5:$E$63,2,0))</f>
        <v/>
      </c>
      <c r="EX67" s="573"/>
      <c r="EY67" s="574"/>
      <c r="EZ67" s="575"/>
      <c r="FA67" s="576"/>
      <c r="FB67" s="577" t="str">
        <f ca="1">IF(($F65&lt;&gt;"")*($G65&lt;&gt;"")*(EV67&lt;&gt;""),($F65&gt;$G65)*($B65=EV67)+($F65&lt;$G65)*($D65=EV67),"")</f>
        <v/>
      </c>
      <c r="FC67" s="578"/>
      <c r="FD67" s="475"/>
      <c r="FE67" s="471"/>
      <c r="FF67" s="475"/>
      <c r="FG67" s="579"/>
      <c r="FI67" s="482"/>
      <c r="FJ67" s="477" t="str">
        <f>IF(FI67="","",VLOOKUP(FI67,Language!$D$5:$E$63,2,0))</f>
        <v/>
      </c>
      <c r="FK67" s="573"/>
      <c r="FL67" s="574"/>
      <c r="FM67" s="575"/>
      <c r="FN67" s="576"/>
      <c r="FO67" s="577" t="str">
        <f ca="1">IF(($F65&lt;&gt;"")*($G65&lt;&gt;"")*(FI67&lt;&gt;""),($F65&gt;$G65)*($B65=FI67)+($F65&lt;$G65)*($D65=FI67),"")</f>
        <v/>
      </c>
      <c r="FP67" s="578"/>
      <c r="FQ67" s="475"/>
      <c r="FR67" s="471"/>
      <c r="FS67" s="475"/>
      <c r="FT67" s="579"/>
      <c r="FV67" s="482"/>
      <c r="FW67" s="477" t="str">
        <f>IF(FV67="","",VLOOKUP(FV67,Language!$D$5:$E$63,2,0))</f>
        <v/>
      </c>
      <c r="FX67" s="573"/>
      <c r="FY67" s="574"/>
      <c r="FZ67" s="575"/>
      <c r="GA67" s="576"/>
      <c r="GB67" s="577" t="str">
        <f ca="1">IF(($F65&lt;&gt;"")*($G65&lt;&gt;"")*(FV67&lt;&gt;""),($F65&gt;$G65)*($B65=FV67)+($F65&lt;$G65)*($D65=FV67),"")</f>
        <v/>
      </c>
      <c r="GC67" s="578"/>
      <c r="GD67" s="475"/>
      <c r="GE67" s="471"/>
      <c r="GF67" s="475"/>
      <c r="GG67" s="579"/>
      <c r="GI67" s="482"/>
      <c r="GJ67" s="477" t="str">
        <f>IF(GI67="","",VLOOKUP(GI67,Language!$D$5:$E$63,2,0))</f>
        <v/>
      </c>
      <c r="GK67" s="573"/>
      <c r="GL67" s="574"/>
      <c r="GM67" s="575"/>
      <c r="GN67" s="576"/>
      <c r="GO67" s="577" t="str">
        <f ca="1">IF(($F65&lt;&gt;"")*($G65&lt;&gt;"")*(GI67&lt;&gt;""),($F65&gt;$G65)*($B65=GI67)+($F65&lt;$G65)*($D65=GI67),"")</f>
        <v/>
      </c>
      <c r="GP67" s="578"/>
      <c r="GQ67" s="475"/>
      <c r="GR67" s="471"/>
      <c r="GS67" s="475"/>
      <c r="GT67" s="579"/>
      <c r="GV67" s="482"/>
      <c r="GW67" s="477" t="str">
        <f>IF(GV67="","",VLOOKUP(GV67,Language!$D$5:$E$63,2,0))</f>
        <v/>
      </c>
      <c r="GX67" s="573"/>
      <c r="GY67" s="574"/>
      <c r="GZ67" s="575"/>
      <c r="HA67" s="576"/>
      <c r="HB67" s="577" t="str">
        <f ca="1">IF(($F65&lt;&gt;"")*($G65&lt;&gt;"")*(GV67&lt;&gt;""),($F65&gt;$G65)*($B65=GV67)+($F65&lt;$G65)*($D65=GV67),"")</f>
        <v/>
      </c>
      <c r="HC67" s="578"/>
      <c r="HD67" s="475"/>
      <c r="HE67" s="471"/>
      <c r="HF67" s="475"/>
      <c r="HG67" s="579"/>
      <c r="HI67" s="482"/>
      <c r="HJ67" s="477" t="str">
        <f>IF(HI67="","",VLOOKUP(HI67,Language!$D$5:$E$63,2,0))</f>
        <v/>
      </c>
      <c r="HK67" s="573"/>
      <c r="HL67" s="574"/>
      <c r="HM67" s="575"/>
      <c r="HN67" s="576"/>
      <c r="HO67" s="577" t="str">
        <f ca="1">IF(($F65&lt;&gt;"")*($G65&lt;&gt;"")*(HI67&lt;&gt;""),($F65&gt;$G65)*($B65=HI67)+($F65&lt;$G65)*($D65=HI67),"")</f>
        <v/>
      </c>
      <c r="HP67" s="578"/>
      <c r="HQ67" s="475"/>
      <c r="HR67" s="471"/>
      <c r="HS67" s="475"/>
      <c r="HT67" s="579"/>
      <c r="HV67" s="482"/>
      <c r="HW67" s="477" t="str">
        <f>IF(HV67="","",VLOOKUP(HV67,Language!$D$5:$E$63,2,0))</f>
        <v/>
      </c>
      <c r="HX67" s="573"/>
      <c r="HY67" s="574"/>
      <c r="HZ67" s="575"/>
      <c r="IA67" s="576"/>
      <c r="IB67" s="577" t="str">
        <f ca="1">IF(($F65&lt;&gt;"")*($G65&lt;&gt;"")*(HV67&lt;&gt;""),($F65&gt;$G65)*($B65=HV67)+($F65&lt;$G65)*($D65=HV67),"")</f>
        <v/>
      </c>
      <c r="IC67" s="578"/>
      <c r="ID67" s="475"/>
      <c r="IE67" s="471"/>
      <c r="IF67" s="475"/>
      <c r="IG67" s="579"/>
      <c r="II67" s="482"/>
      <c r="IJ67" s="477" t="str">
        <f>IF(II67="","",VLOOKUP(II67,Language!$D$5:$E$63,2,0))</f>
        <v/>
      </c>
      <c r="IK67" s="573"/>
      <c r="IL67" s="574"/>
      <c r="IM67" s="575"/>
      <c r="IN67" s="576"/>
      <c r="IO67" s="577" t="str">
        <f ca="1">IF(($F65&lt;&gt;"")*($G65&lt;&gt;"")*(II67&lt;&gt;""),($F65&gt;$G65)*($B65=II67)+($F65&lt;$G65)*($D65=II67),"")</f>
        <v/>
      </c>
      <c r="IP67" s="578"/>
      <c r="IQ67" s="475"/>
      <c r="IR67" s="471"/>
      <c r="IS67" s="475"/>
      <c r="IT67" s="579"/>
      <c r="IV67" s="482"/>
      <c r="IW67" s="477" t="str">
        <f>IF(IV67="","",VLOOKUP(IV67,Language!$D$5:$E$63,2,0))</f>
        <v/>
      </c>
      <c r="IX67" s="573"/>
      <c r="IY67" s="574"/>
      <c r="IZ67" s="575"/>
      <c r="JA67" s="576"/>
      <c r="JB67" s="577" t="str">
        <f ca="1">IF(($F65&lt;&gt;"")*($G65&lt;&gt;"")*(IV67&lt;&gt;""),($F65&gt;$G65)*($B65=IV67)+($F65&lt;$G65)*($D65=IV67),"")</f>
        <v/>
      </c>
      <c r="JC67" s="578"/>
      <c r="JD67" s="475"/>
      <c r="JE67" s="471"/>
      <c r="JF67" s="475"/>
      <c r="JG67" s="579"/>
      <c r="JI67" s="482"/>
      <c r="JJ67" s="477" t="str">
        <f>IF(JI67="","",VLOOKUP(JI67,Language!$D$5:$E$63,2,0))</f>
        <v/>
      </c>
      <c r="JK67" s="573"/>
      <c r="JL67" s="574"/>
      <c r="JM67" s="575"/>
      <c r="JN67" s="576"/>
      <c r="JO67" s="577" t="str">
        <f ca="1">IF(($F65&lt;&gt;"")*($G65&lt;&gt;"")*(JI67&lt;&gt;""),($F65&gt;$G65)*($B65=JI67)+($F65&lt;$G65)*($D65=JI67),"")</f>
        <v/>
      </c>
      <c r="JP67" s="578"/>
      <c r="JQ67" s="475"/>
      <c r="JR67" s="471"/>
      <c r="JS67" s="475"/>
      <c r="JT67" s="579"/>
      <c r="JV67" s="482"/>
      <c r="JW67" s="477" t="str">
        <f>IF(JV67="","",VLOOKUP(JV67,Language!$D$5:$E$63,2,0))</f>
        <v/>
      </c>
      <c r="JX67" s="573"/>
      <c r="JY67" s="574"/>
      <c r="JZ67" s="575"/>
      <c r="KA67" s="576"/>
      <c r="KB67" s="577" t="str">
        <f ca="1">IF(($F65&lt;&gt;"")*($G65&lt;&gt;"")*(JV67&lt;&gt;""),($F65&gt;$G65)*($B65=JV67)+($F65&lt;$G65)*($D65=JV67),"")</f>
        <v/>
      </c>
      <c r="KC67" s="578"/>
      <c r="KD67" s="475"/>
      <c r="KE67" s="471"/>
      <c r="KF67" s="475"/>
      <c r="KG67" s="579"/>
      <c r="KI67" s="482"/>
      <c r="KJ67" s="477" t="str">
        <f>IF(KI67="","",VLOOKUP(KI67,Language!$D$5:$E$63,2,0))</f>
        <v/>
      </c>
      <c r="KK67" s="573"/>
      <c r="KL67" s="574"/>
      <c r="KM67" s="575"/>
      <c r="KN67" s="576"/>
      <c r="KO67" s="577" t="str">
        <f ca="1">IF(($F65&lt;&gt;"")*($G65&lt;&gt;"")*(KI67&lt;&gt;""),($F65&gt;$G65)*($B65=KI67)+($F65&lt;$G65)*($D65=KI67),"")</f>
        <v/>
      </c>
      <c r="KP67" s="578"/>
      <c r="KQ67" s="475"/>
      <c r="KR67" s="471"/>
      <c r="KS67" s="475"/>
      <c r="KT67" s="579"/>
      <c r="KV67" s="482"/>
      <c r="KW67" s="477" t="str">
        <f>IF(KV67="","",VLOOKUP(KV67,Language!$D$5:$E$63,2,0))</f>
        <v/>
      </c>
      <c r="KX67" s="573"/>
      <c r="KY67" s="574"/>
      <c r="KZ67" s="575"/>
      <c r="LA67" s="576"/>
      <c r="LB67" s="577" t="str">
        <f ca="1">IF(($F65&lt;&gt;"")*($G65&lt;&gt;"")*(KV67&lt;&gt;""),($F65&gt;$G65)*($B65=KV67)+($F65&lt;$G65)*($D65=KV67),"")</f>
        <v/>
      </c>
      <c r="LC67" s="578"/>
      <c r="LD67" s="475"/>
      <c r="LE67" s="471"/>
      <c r="LF67" s="475"/>
      <c r="LG67" s="579"/>
      <c r="LI67" s="482"/>
      <c r="LJ67" s="477" t="str">
        <f>IF(LI67="","",VLOOKUP(LI67,Language!$D$5:$E$63,2,0))</f>
        <v/>
      </c>
      <c r="LK67" s="573"/>
      <c r="LL67" s="574"/>
      <c r="LM67" s="575"/>
      <c r="LN67" s="576"/>
      <c r="LO67" s="577" t="str">
        <f ca="1">IF(($F65&lt;&gt;"")*($G65&lt;&gt;"")*(LI67&lt;&gt;""),($F65&gt;$G65)*($B65=LI67)+($F65&lt;$G65)*($D65=LI67),"")</f>
        <v/>
      </c>
      <c r="LP67" s="578"/>
      <c r="LQ67" s="475"/>
      <c r="LR67" s="471"/>
      <c r="LS67" s="475"/>
      <c r="LT67" s="579"/>
      <c r="LV67" s="482"/>
      <c r="LW67" s="477" t="str">
        <f>IF(LV67="","",VLOOKUP(LV67,Language!$D$5:$E$63,2,0))</f>
        <v/>
      </c>
      <c r="LX67" s="573"/>
      <c r="LY67" s="574"/>
      <c r="LZ67" s="575"/>
      <c r="MA67" s="576"/>
      <c r="MB67" s="577" t="str">
        <f ca="1">IF(($F65&lt;&gt;"")*($G65&lt;&gt;"")*(LV67&lt;&gt;""),($F65&gt;$G65)*($B65=LV67)+($F65&lt;$G65)*($D65=LV67),"")</f>
        <v/>
      </c>
      <c r="MC67" s="578"/>
      <c r="MD67" s="475"/>
      <c r="ME67" s="471"/>
      <c r="MF67" s="475"/>
      <c r="MG67" s="579"/>
    </row>
    <row r="68" spans="2:345" ht="40.5" customHeight="1" thickTop="1" x14ac:dyDescent="0.25">
      <c r="L68" s="485"/>
      <c r="M68" s="486"/>
      <c r="N68" s="486"/>
      <c r="O68" s="434" t="str">
        <f>Language!$E$186</f>
        <v>Final</v>
      </c>
      <c r="P68" s="434" t="str">
        <f>Language!$E$178</f>
        <v>W/D/L</v>
      </c>
      <c r="Q68" s="434" t="str">
        <f>Language!$E$179</f>
        <v>GD</v>
      </c>
      <c r="R68" s="434" t="str">
        <f>Language!$E$180</f>
        <v>exact</v>
      </c>
      <c r="S68" s="434" t="str">
        <f>Language!$E$191</f>
        <v>many g.</v>
      </c>
      <c r="T68" s="435" t="str">
        <f>Language!$E$181</f>
        <v>teams</v>
      </c>
      <c r="Y68" s="485"/>
      <c r="Z68" s="486"/>
      <c r="AA68" s="486"/>
      <c r="AB68" s="434" t="str">
        <f>Language!$E$186</f>
        <v>Final</v>
      </c>
      <c r="AC68" s="434" t="str">
        <f>Language!$E$178</f>
        <v>W/D/L</v>
      </c>
      <c r="AD68" s="434" t="str">
        <f>Language!$E$179</f>
        <v>GD</v>
      </c>
      <c r="AE68" s="434" t="str">
        <f>Language!$E$180</f>
        <v>exact</v>
      </c>
      <c r="AF68" s="434" t="str">
        <f>Language!$E$191</f>
        <v>many g.</v>
      </c>
      <c r="AG68" s="435" t="str">
        <f>Language!$E$181</f>
        <v>teams</v>
      </c>
      <c r="AL68" s="485"/>
      <c r="AM68" s="486"/>
      <c r="AN68" s="486"/>
      <c r="AO68" s="434" t="str">
        <f>Language!$E$186</f>
        <v>Final</v>
      </c>
      <c r="AP68" s="434" t="str">
        <f>Language!$E$178</f>
        <v>W/D/L</v>
      </c>
      <c r="AQ68" s="434" t="str">
        <f>Language!$E$179</f>
        <v>GD</v>
      </c>
      <c r="AR68" s="434" t="str">
        <f>Language!$E$180</f>
        <v>exact</v>
      </c>
      <c r="AS68" s="434" t="str">
        <f>Language!$E$191</f>
        <v>many g.</v>
      </c>
      <c r="AT68" s="435" t="str">
        <f>Language!$E$181</f>
        <v>teams</v>
      </c>
      <c r="AY68" s="485"/>
      <c r="AZ68" s="486"/>
      <c r="BA68" s="486"/>
      <c r="BB68" s="434" t="str">
        <f>Language!$E$186</f>
        <v>Final</v>
      </c>
      <c r="BC68" s="434" t="str">
        <f>Language!$E$178</f>
        <v>W/D/L</v>
      </c>
      <c r="BD68" s="434" t="str">
        <f>Language!$E$179</f>
        <v>GD</v>
      </c>
      <c r="BE68" s="434" t="str">
        <f>Language!$E$180</f>
        <v>exact</v>
      </c>
      <c r="BF68" s="434" t="str">
        <f>Language!$E$191</f>
        <v>many g.</v>
      </c>
      <c r="BG68" s="435" t="str">
        <f>Language!$E$181</f>
        <v>teams</v>
      </c>
      <c r="BL68" s="485"/>
      <c r="BM68" s="486"/>
      <c r="BN68" s="486"/>
      <c r="BO68" s="434" t="str">
        <f>Language!$E$186</f>
        <v>Final</v>
      </c>
      <c r="BP68" s="434" t="str">
        <f>Language!$E$178</f>
        <v>W/D/L</v>
      </c>
      <c r="BQ68" s="434" t="str">
        <f>Language!$E$179</f>
        <v>GD</v>
      </c>
      <c r="BR68" s="434" t="str">
        <f>Language!$E$180</f>
        <v>exact</v>
      </c>
      <c r="BS68" s="434" t="str">
        <f>Language!$E$191</f>
        <v>many g.</v>
      </c>
      <c r="BT68" s="435" t="str">
        <f>Language!$E$181</f>
        <v>teams</v>
      </c>
      <c r="BY68" s="485"/>
      <c r="BZ68" s="486"/>
      <c r="CA68" s="486"/>
      <c r="CB68" s="434" t="str">
        <f>Language!$E$186</f>
        <v>Final</v>
      </c>
      <c r="CC68" s="434" t="str">
        <f>Language!$E$178</f>
        <v>W/D/L</v>
      </c>
      <c r="CD68" s="434" t="str">
        <f>Language!$E$179</f>
        <v>GD</v>
      </c>
      <c r="CE68" s="434" t="str">
        <f>Language!$E$180</f>
        <v>exact</v>
      </c>
      <c r="CF68" s="434" t="str">
        <f>Language!$E$191</f>
        <v>many g.</v>
      </c>
      <c r="CG68" s="435" t="str">
        <f>Language!$E$181</f>
        <v>teams</v>
      </c>
      <c r="CL68" s="485"/>
      <c r="CM68" s="486"/>
      <c r="CN68" s="486"/>
      <c r="CO68" s="434" t="str">
        <f>Language!$E$186</f>
        <v>Final</v>
      </c>
      <c r="CP68" s="434" t="str">
        <f>Language!$E$178</f>
        <v>W/D/L</v>
      </c>
      <c r="CQ68" s="434" t="str">
        <f>Language!$E$179</f>
        <v>GD</v>
      </c>
      <c r="CR68" s="434" t="str">
        <f>Language!$E$180</f>
        <v>exact</v>
      </c>
      <c r="CS68" s="434" t="str">
        <f>Language!$E$191</f>
        <v>many g.</v>
      </c>
      <c r="CT68" s="435" t="str">
        <f>Language!$E$181</f>
        <v>teams</v>
      </c>
      <c r="CY68" s="485"/>
      <c r="CZ68" s="486"/>
      <c r="DA68" s="486"/>
      <c r="DB68" s="434" t="str">
        <f>Language!$E$186</f>
        <v>Final</v>
      </c>
      <c r="DC68" s="434" t="str">
        <f>Language!$E$178</f>
        <v>W/D/L</v>
      </c>
      <c r="DD68" s="434" t="str">
        <f>Language!$E$179</f>
        <v>GD</v>
      </c>
      <c r="DE68" s="434" t="str">
        <f>Language!$E$180</f>
        <v>exact</v>
      </c>
      <c r="DF68" s="434" t="str">
        <f>Language!$E$191</f>
        <v>many g.</v>
      </c>
      <c r="DG68" s="435" t="str">
        <f>Language!$E$181</f>
        <v>teams</v>
      </c>
      <c r="DL68" s="485"/>
      <c r="DM68" s="486"/>
      <c r="DN68" s="486"/>
      <c r="DO68" s="434" t="str">
        <f>Language!$E$186</f>
        <v>Final</v>
      </c>
      <c r="DP68" s="434" t="str">
        <f>Language!$E$178</f>
        <v>W/D/L</v>
      </c>
      <c r="DQ68" s="434" t="str">
        <f>Language!$E$179</f>
        <v>GD</v>
      </c>
      <c r="DR68" s="434" t="str">
        <f>Language!$E$180</f>
        <v>exact</v>
      </c>
      <c r="DS68" s="434" t="str">
        <f>Language!$E$191</f>
        <v>many g.</v>
      </c>
      <c r="DT68" s="435" t="str">
        <f>Language!$E$181</f>
        <v>teams</v>
      </c>
      <c r="DY68" s="485"/>
      <c r="DZ68" s="486"/>
      <c r="EA68" s="486"/>
      <c r="EB68" s="434" t="str">
        <f>Language!$E$186</f>
        <v>Final</v>
      </c>
      <c r="EC68" s="434" t="str">
        <f>Language!$E$178</f>
        <v>W/D/L</v>
      </c>
      <c r="ED68" s="434" t="str">
        <f>Language!$E$179</f>
        <v>GD</v>
      </c>
      <c r="EE68" s="434" t="str">
        <f>Language!$E$180</f>
        <v>exact</v>
      </c>
      <c r="EF68" s="434" t="str">
        <f>Language!$E$191</f>
        <v>many g.</v>
      </c>
      <c r="EG68" s="435" t="str">
        <f>Language!$E$181</f>
        <v>teams</v>
      </c>
      <c r="EL68" s="485"/>
      <c r="EM68" s="486"/>
      <c r="EN68" s="486"/>
      <c r="EO68" s="434" t="str">
        <f>Language!$E$186</f>
        <v>Final</v>
      </c>
      <c r="EP68" s="434" t="str">
        <f>Language!$E$178</f>
        <v>W/D/L</v>
      </c>
      <c r="EQ68" s="434" t="str">
        <f>Language!$E$179</f>
        <v>GD</v>
      </c>
      <c r="ER68" s="434" t="str">
        <f>Language!$E$180</f>
        <v>exact</v>
      </c>
      <c r="ES68" s="434" t="str">
        <f>Language!$E$191</f>
        <v>many g.</v>
      </c>
      <c r="ET68" s="435" t="str">
        <f>Language!$E$181</f>
        <v>teams</v>
      </c>
      <c r="EY68" s="485"/>
      <c r="EZ68" s="486"/>
      <c r="FA68" s="486"/>
      <c r="FB68" s="434" t="str">
        <f>Language!$E$186</f>
        <v>Final</v>
      </c>
      <c r="FC68" s="434" t="str">
        <f>Language!$E$178</f>
        <v>W/D/L</v>
      </c>
      <c r="FD68" s="434" t="str">
        <f>Language!$E$179</f>
        <v>GD</v>
      </c>
      <c r="FE68" s="434" t="str">
        <f>Language!$E$180</f>
        <v>exact</v>
      </c>
      <c r="FF68" s="434" t="str">
        <f>Language!$E$191</f>
        <v>many g.</v>
      </c>
      <c r="FG68" s="435" t="str">
        <f>Language!$E$181</f>
        <v>teams</v>
      </c>
      <c r="FL68" s="485"/>
      <c r="FM68" s="486"/>
      <c r="FN68" s="486"/>
      <c r="FO68" s="434" t="str">
        <f>Language!$E$186</f>
        <v>Final</v>
      </c>
      <c r="FP68" s="434" t="str">
        <f>Language!$E$178</f>
        <v>W/D/L</v>
      </c>
      <c r="FQ68" s="434" t="str">
        <f>Language!$E$179</f>
        <v>GD</v>
      </c>
      <c r="FR68" s="434" t="str">
        <f>Language!$E$180</f>
        <v>exact</v>
      </c>
      <c r="FS68" s="434" t="str">
        <f>Language!$E$191</f>
        <v>many g.</v>
      </c>
      <c r="FT68" s="435" t="str">
        <f>Language!$E$181</f>
        <v>teams</v>
      </c>
      <c r="FY68" s="485"/>
      <c r="FZ68" s="486"/>
      <c r="GA68" s="486"/>
      <c r="GB68" s="434" t="str">
        <f>Language!$E$186</f>
        <v>Final</v>
      </c>
      <c r="GC68" s="434" t="str">
        <f>Language!$E$178</f>
        <v>W/D/L</v>
      </c>
      <c r="GD68" s="434" t="str">
        <f>Language!$E$179</f>
        <v>GD</v>
      </c>
      <c r="GE68" s="434" t="str">
        <f>Language!$E$180</f>
        <v>exact</v>
      </c>
      <c r="GF68" s="434" t="str">
        <f>Language!$E$191</f>
        <v>many g.</v>
      </c>
      <c r="GG68" s="435" t="str">
        <f>Language!$E$181</f>
        <v>teams</v>
      </c>
      <c r="GL68" s="485"/>
      <c r="GM68" s="486"/>
      <c r="GN68" s="486"/>
      <c r="GO68" s="434" t="str">
        <f>Language!$E$186</f>
        <v>Final</v>
      </c>
      <c r="GP68" s="434" t="str">
        <f>Language!$E$178</f>
        <v>W/D/L</v>
      </c>
      <c r="GQ68" s="434" t="str">
        <f>Language!$E$179</f>
        <v>GD</v>
      </c>
      <c r="GR68" s="434" t="str">
        <f>Language!$E$180</f>
        <v>exact</v>
      </c>
      <c r="GS68" s="434" t="str">
        <f>Language!$E$191</f>
        <v>many g.</v>
      </c>
      <c r="GT68" s="435" t="str">
        <f>Language!$E$181</f>
        <v>teams</v>
      </c>
      <c r="GY68" s="485"/>
      <c r="GZ68" s="486"/>
      <c r="HA68" s="486"/>
      <c r="HB68" s="434" t="str">
        <f>Language!$E$186</f>
        <v>Final</v>
      </c>
      <c r="HC68" s="434" t="str">
        <f>Language!$E$178</f>
        <v>W/D/L</v>
      </c>
      <c r="HD68" s="434" t="str">
        <f>Language!$E$179</f>
        <v>GD</v>
      </c>
      <c r="HE68" s="434" t="str">
        <f>Language!$E$180</f>
        <v>exact</v>
      </c>
      <c r="HF68" s="434" t="str">
        <f>Language!$E$191</f>
        <v>many g.</v>
      </c>
      <c r="HG68" s="435" t="str">
        <f>Language!$E$181</f>
        <v>teams</v>
      </c>
      <c r="HL68" s="485"/>
      <c r="HM68" s="486"/>
      <c r="HN68" s="486"/>
      <c r="HO68" s="434" t="str">
        <f>Language!$E$186</f>
        <v>Final</v>
      </c>
      <c r="HP68" s="434" t="str">
        <f>Language!$E$178</f>
        <v>W/D/L</v>
      </c>
      <c r="HQ68" s="434" t="str">
        <f>Language!$E$179</f>
        <v>GD</v>
      </c>
      <c r="HR68" s="434" t="str">
        <f>Language!$E$180</f>
        <v>exact</v>
      </c>
      <c r="HS68" s="434" t="str">
        <f>Language!$E$191</f>
        <v>many g.</v>
      </c>
      <c r="HT68" s="435" t="str">
        <f>Language!$E$181</f>
        <v>teams</v>
      </c>
      <c r="HY68" s="485"/>
      <c r="HZ68" s="486"/>
      <c r="IA68" s="486"/>
      <c r="IB68" s="434" t="str">
        <f>Language!$E$186</f>
        <v>Final</v>
      </c>
      <c r="IC68" s="434" t="str">
        <f>Language!$E$178</f>
        <v>W/D/L</v>
      </c>
      <c r="ID68" s="434" t="str">
        <f>Language!$E$179</f>
        <v>GD</v>
      </c>
      <c r="IE68" s="434" t="str">
        <f>Language!$E$180</f>
        <v>exact</v>
      </c>
      <c r="IF68" s="434" t="str">
        <f>Language!$E$191</f>
        <v>many g.</v>
      </c>
      <c r="IG68" s="435" t="str">
        <f>Language!$E$181</f>
        <v>teams</v>
      </c>
      <c r="IL68" s="485"/>
      <c r="IM68" s="486"/>
      <c r="IN68" s="486"/>
      <c r="IO68" s="434" t="str">
        <f>Language!$E$186</f>
        <v>Final</v>
      </c>
      <c r="IP68" s="434" t="str">
        <f>Language!$E$178</f>
        <v>W/D/L</v>
      </c>
      <c r="IQ68" s="434" t="str">
        <f>Language!$E$179</f>
        <v>GD</v>
      </c>
      <c r="IR68" s="434" t="str">
        <f>Language!$E$180</f>
        <v>exact</v>
      </c>
      <c r="IS68" s="434" t="str">
        <f>Language!$E$191</f>
        <v>many g.</v>
      </c>
      <c r="IT68" s="435" t="str">
        <f>Language!$E$181</f>
        <v>teams</v>
      </c>
      <c r="IY68" s="485"/>
      <c r="IZ68" s="486"/>
      <c r="JA68" s="486"/>
      <c r="JB68" s="434" t="str">
        <f>Language!$E$186</f>
        <v>Final</v>
      </c>
      <c r="JC68" s="434" t="str">
        <f>Language!$E$178</f>
        <v>W/D/L</v>
      </c>
      <c r="JD68" s="434" t="str">
        <f>Language!$E$179</f>
        <v>GD</v>
      </c>
      <c r="JE68" s="434" t="str">
        <f>Language!$E$180</f>
        <v>exact</v>
      </c>
      <c r="JF68" s="434" t="str">
        <f>Language!$E$191</f>
        <v>many g.</v>
      </c>
      <c r="JG68" s="435" t="str">
        <f>Language!$E$181</f>
        <v>teams</v>
      </c>
      <c r="JL68" s="485"/>
      <c r="JM68" s="486"/>
      <c r="JN68" s="486"/>
      <c r="JO68" s="434" t="str">
        <f>Language!$E$186</f>
        <v>Final</v>
      </c>
      <c r="JP68" s="434" t="str">
        <f>Language!$E$178</f>
        <v>W/D/L</v>
      </c>
      <c r="JQ68" s="434" t="str">
        <f>Language!$E$179</f>
        <v>GD</v>
      </c>
      <c r="JR68" s="434" t="str">
        <f>Language!$E$180</f>
        <v>exact</v>
      </c>
      <c r="JS68" s="434" t="str">
        <f>Language!$E$191</f>
        <v>many g.</v>
      </c>
      <c r="JT68" s="435" t="str">
        <f>Language!$E$181</f>
        <v>teams</v>
      </c>
      <c r="JY68" s="485"/>
      <c r="JZ68" s="486"/>
      <c r="KA68" s="486"/>
      <c r="KB68" s="434" t="str">
        <f>Language!$E$186</f>
        <v>Final</v>
      </c>
      <c r="KC68" s="434" t="str">
        <f>Language!$E$178</f>
        <v>W/D/L</v>
      </c>
      <c r="KD68" s="434" t="str">
        <f>Language!$E$179</f>
        <v>GD</v>
      </c>
      <c r="KE68" s="434" t="str">
        <f>Language!$E$180</f>
        <v>exact</v>
      </c>
      <c r="KF68" s="434" t="str">
        <f>Language!$E$191</f>
        <v>many g.</v>
      </c>
      <c r="KG68" s="435" t="str">
        <f>Language!$E$181</f>
        <v>teams</v>
      </c>
      <c r="KL68" s="485"/>
      <c r="KM68" s="486"/>
      <c r="KN68" s="486"/>
      <c r="KO68" s="434" t="str">
        <f>Language!$E$186</f>
        <v>Final</v>
      </c>
      <c r="KP68" s="434" t="str">
        <f>Language!$E$178</f>
        <v>W/D/L</v>
      </c>
      <c r="KQ68" s="434" t="str">
        <f>Language!$E$179</f>
        <v>GD</v>
      </c>
      <c r="KR68" s="434" t="str">
        <f>Language!$E$180</f>
        <v>exact</v>
      </c>
      <c r="KS68" s="434" t="str">
        <f>Language!$E$191</f>
        <v>many g.</v>
      </c>
      <c r="KT68" s="435" t="str">
        <f>Language!$E$181</f>
        <v>teams</v>
      </c>
      <c r="KY68" s="485"/>
      <c r="KZ68" s="486"/>
      <c r="LA68" s="486"/>
      <c r="LB68" s="434" t="str">
        <f>Language!$E$186</f>
        <v>Final</v>
      </c>
      <c r="LC68" s="434" t="str">
        <f>Language!$E$178</f>
        <v>W/D/L</v>
      </c>
      <c r="LD68" s="434" t="str">
        <f>Language!$E$179</f>
        <v>GD</v>
      </c>
      <c r="LE68" s="434" t="str">
        <f>Language!$E$180</f>
        <v>exact</v>
      </c>
      <c r="LF68" s="434" t="str">
        <f>Language!$E$191</f>
        <v>many g.</v>
      </c>
      <c r="LG68" s="435" t="str">
        <f>Language!$E$181</f>
        <v>teams</v>
      </c>
      <c r="LL68" s="485"/>
      <c r="LM68" s="486"/>
      <c r="LN68" s="486"/>
      <c r="LO68" s="434" t="str">
        <f>Language!$E$186</f>
        <v>Final</v>
      </c>
      <c r="LP68" s="434" t="str">
        <f>Language!$E$178</f>
        <v>W/D/L</v>
      </c>
      <c r="LQ68" s="434" t="str">
        <f>Language!$E$179</f>
        <v>GD</v>
      </c>
      <c r="LR68" s="434" t="str">
        <f>Language!$E$180</f>
        <v>exact</v>
      </c>
      <c r="LS68" s="434" t="str">
        <f>Language!$E$191</f>
        <v>many g.</v>
      </c>
      <c r="LT68" s="435" t="str">
        <f>Language!$E$181</f>
        <v>teams</v>
      </c>
      <c r="LY68" s="485"/>
      <c r="LZ68" s="486"/>
      <c r="MA68" s="486"/>
      <c r="MB68" s="434" t="str">
        <f>Language!$E$186</f>
        <v>Final</v>
      </c>
      <c r="MC68" s="434" t="str">
        <f>Language!$E$178</f>
        <v>W/D/L</v>
      </c>
      <c r="MD68" s="434" t="str">
        <f>Language!$E$179</f>
        <v>GD</v>
      </c>
      <c r="ME68" s="434" t="str">
        <f>Language!$E$180</f>
        <v>exact</v>
      </c>
      <c r="MF68" s="434" t="str">
        <f>Language!$E$191</f>
        <v>many g.</v>
      </c>
      <c r="MG68" s="435" t="str">
        <f>Language!$E$181</f>
        <v>teams</v>
      </c>
    </row>
    <row r="69" spans="2:345" x14ac:dyDescent="0.25">
      <c r="L69" s="931" t="str">
        <f>Language!$E$216</f>
        <v>Number:</v>
      </c>
      <c r="M69" s="932"/>
      <c r="N69" s="933"/>
      <c r="O69" s="449">
        <f ca="1">SUM(O67:O67)</f>
        <v>0</v>
      </c>
      <c r="P69" s="449">
        <f ca="1">SUM(P6:P46)</f>
        <v>0</v>
      </c>
      <c r="Q69" s="449">
        <f ca="1">SUM(Q6:Q46)</f>
        <v>0</v>
      </c>
      <c r="R69" s="449">
        <f ca="1">SUM(R6:R46)</f>
        <v>0</v>
      </c>
      <c r="S69" s="449">
        <f ca="1">SUM(S6:S46)</f>
        <v>0</v>
      </c>
      <c r="T69" s="467">
        <f>SUM(T48:T65)</f>
        <v>0</v>
      </c>
      <c r="Y69" s="931" t="str">
        <f>Language!$E$216</f>
        <v>Number:</v>
      </c>
      <c r="Z69" s="932"/>
      <c r="AA69" s="933"/>
      <c r="AB69" s="449">
        <f ca="1">SUM(AB67:AB67)</f>
        <v>0</v>
      </c>
      <c r="AC69" s="449">
        <f ca="1">SUM(AC6:AC46)</f>
        <v>0</v>
      </c>
      <c r="AD69" s="449">
        <f ca="1">SUM(AD6:AD46)</f>
        <v>0</v>
      </c>
      <c r="AE69" s="449">
        <f ca="1">SUM(AE6:AE46)</f>
        <v>0</v>
      </c>
      <c r="AF69" s="449">
        <f ca="1">SUM(AF6:AF46)</f>
        <v>0</v>
      </c>
      <c r="AG69" s="467">
        <f>SUM(AG48:AG65)</f>
        <v>0</v>
      </c>
      <c r="AL69" s="931" t="str">
        <f>Language!$E$216</f>
        <v>Number:</v>
      </c>
      <c r="AM69" s="932"/>
      <c r="AN69" s="933"/>
      <c r="AO69" s="449">
        <f ca="1">SUM(AO67:AO67)</f>
        <v>0</v>
      </c>
      <c r="AP69" s="449">
        <f ca="1">SUM(AP6:AP46)</f>
        <v>0</v>
      </c>
      <c r="AQ69" s="449">
        <f ca="1">SUM(AQ6:AQ46)</f>
        <v>0</v>
      </c>
      <c r="AR69" s="449">
        <f ca="1">SUM(AR6:AR46)</f>
        <v>0</v>
      </c>
      <c r="AS69" s="449">
        <f ca="1">SUM(AS6:AS46)</f>
        <v>0</v>
      </c>
      <c r="AT69" s="467">
        <f>SUM(AT48:AT65)</f>
        <v>0</v>
      </c>
      <c r="AY69" s="931" t="str">
        <f>Language!$E$216</f>
        <v>Number:</v>
      </c>
      <c r="AZ69" s="932"/>
      <c r="BA69" s="933"/>
      <c r="BB69" s="449">
        <f ca="1">SUM(BB67:BB67)</f>
        <v>0</v>
      </c>
      <c r="BC69" s="449">
        <f ca="1">SUM(BC6:BC46)</f>
        <v>0</v>
      </c>
      <c r="BD69" s="449">
        <f ca="1">SUM(BD6:BD46)</f>
        <v>0</v>
      </c>
      <c r="BE69" s="449">
        <f ca="1">SUM(BE6:BE46)</f>
        <v>0</v>
      </c>
      <c r="BF69" s="449">
        <f ca="1">SUM(BF6:BF46)</f>
        <v>0</v>
      </c>
      <c r="BG69" s="467">
        <f>SUM(BG48:BG65)</f>
        <v>0</v>
      </c>
      <c r="BL69" s="931" t="str">
        <f>Language!$E$216</f>
        <v>Number:</v>
      </c>
      <c r="BM69" s="932"/>
      <c r="BN69" s="933"/>
      <c r="BO69" s="449">
        <f ca="1">SUM(BO67:BO67)</f>
        <v>0</v>
      </c>
      <c r="BP69" s="449">
        <f ca="1">SUM(BP6:BP46)</f>
        <v>0</v>
      </c>
      <c r="BQ69" s="449">
        <f ca="1">SUM(BQ6:BQ46)</f>
        <v>0</v>
      </c>
      <c r="BR69" s="449">
        <f ca="1">SUM(BR6:BR46)</f>
        <v>0</v>
      </c>
      <c r="BS69" s="449">
        <f ca="1">SUM(BS6:BS46)</f>
        <v>0</v>
      </c>
      <c r="BT69" s="467">
        <f>SUM(BT48:BT65)</f>
        <v>0</v>
      </c>
      <c r="BY69" s="931" t="str">
        <f>Language!$E$216</f>
        <v>Number:</v>
      </c>
      <c r="BZ69" s="932"/>
      <c r="CA69" s="933"/>
      <c r="CB69" s="449">
        <f ca="1">SUM(CB67:CB67)</f>
        <v>0</v>
      </c>
      <c r="CC69" s="449">
        <f ca="1">SUM(CC6:CC46)</f>
        <v>0</v>
      </c>
      <c r="CD69" s="449">
        <f ca="1">SUM(CD6:CD46)</f>
        <v>0</v>
      </c>
      <c r="CE69" s="449">
        <f ca="1">SUM(CE6:CE46)</f>
        <v>0</v>
      </c>
      <c r="CF69" s="449">
        <f ca="1">SUM(CF6:CF46)</f>
        <v>0</v>
      </c>
      <c r="CG69" s="467">
        <f>SUM(CG48:CG65)</f>
        <v>0</v>
      </c>
      <c r="CL69" s="931" t="str">
        <f>Language!$E$216</f>
        <v>Number:</v>
      </c>
      <c r="CM69" s="932"/>
      <c r="CN69" s="933"/>
      <c r="CO69" s="449">
        <f ca="1">SUM(CO67:CO67)</f>
        <v>0</v>
      </c>
      <c r="CP69" s="449">
        <f ca="1">SUM(CP6:CP46)</f>
        <v>0</v>
      </c>
      <c r="CQ69" s="449">
        <f ca="1">SUM(CQ6:CQ46)</f>
        <v>0</v>
      </c>
      <c r="CR69" s="449">
        <f ca="1">SUM(CR6:CR46)</f>
        <v>0</v>
      </c>
      <c r="CS69" s="449">
        <f ca="1">SUM(CS6:CS46)</f>
        <v>0</v>
      </c>
      <c r="CT69" s="467">
        <f>SUM(CT48:CT65)</f>
        <v>0</v>
      </c>
      <c r="CY69" s="931" t="str">
        <f>Language!$E$216</f>
        <v>Number:</v>
      </c>
      <c r="CZ69" s="932"/>
      <c r="DA69" s="933"/>
      <c r="DB69" s="449">
        <f ca="1">SUM(DB67:DB67)</f>
        <v>0</v>
      </c>
      <c r="DC69" s="449">
        <f ca="1">SUM(DC6:DC46)</f>
        <v>0</v>
      </c>
      <c r="DD69" s="449">
        <f ca="1">SUM(DD6:DD46)</f>
        <v>0</v>
      </c>
      <c r="DE69" s="449">
        <f ca="1">SUM(DE6:DE46)</f>
        <v>0</v>
      </c>
      <c r="DF69" s="449">
        <f ca="1">SUM(DF6:DF46)</f>
        <v>0</v>
      </c>
      <c r="DG69" s="467">
        <f>SUM(DG48:DG65)</f>
        <v>0</v>
      </c>
      <c r="DL69" s="931" t="str">
        <f>Language!$E$216</f>
        <v>Number:</v>
      </c>
      <c r="DM69" s="932"/>
      <c r="DN69" s="933"/>
      <c r="DO69" s="449">
        <f ca="1">SUM(DO67:DO67)</f>
        <v>0</v>
      </c>
      <c r="DP69" s="449">
        <f ca="1">SUM(DP6:DP46)</f>
        <v>0</v>
      </c>
      <c r="DQ69" s="449">
        <f ca="1">SUM(DQ6:DQ46)</f>
        <v>0</v>
      </c>
      <c r="DR69" s="449">
        <f ca="1">SUM(DR6:DR46)</f>
        <v>0</v>
      </c>
      <c r="DS69" s="449">
        <f ca="1">SUM(DS6:DS46)</f>
        <v>0</v>
      </c>
      <c r="DT69" s="467">
        <f>SUM(DT48:DT65)</f>
        <v>0</v>
      </c>
      <c r="DY69" s="931" t="str">
        <f>Language!$E$216</f>
        <v>Number:</v>
      </c>
      <c r="DZ69" s="932"/>
      <c r="EA69" s="933"/>
      <c r="EB69" s="449">
        <f ca="1">SUM(EB67:EB67)</f>
        <v>0</v>
      </c>
      <c r="EC69" s="449">
        <f ca="1">SUM(EC6:EC46)</f>
        <v>0</v>
      </c>
      <c r="ED69" s="449">
        <f ca="1">SUM(ED6:ED46)</f>
        <v>0</v>
      </c>
      <c r="EE69" s="449">
        <f ca="1">SUM(EE6:EE46)</f>
        <v>0</v>
      </c>
      <c r="EF69" s="449">
        <f ca="1">SUM(EF6:EF46)</f>
        <v>0</v>
      </c>
      <c r="EG69" s="467">
        <f>SUM(EG48:EG65)</f>
        <v>0</v>
      </c>
      <c r="EL69" s="931" t="str">
        <f>Language!$E$216</f>
        <v>Number:</v>
      </c>
      <c r="EM69" s="932"/>
      <c r="EN69" s="933"/>
      <c r="EO69" s="449">
        <f ca="1">SUM(EO67:EO67)</f>
        <v>0</v>
      </c>
      <c r="EP69" s="449">
        <f ca="1">SUM(EP6:EP46)</f>
        <v>0</v>
      </c>
      <c r="EQ69" s="449">
        <f ca="1">SUM(EQ6:EQ46)</f>
        <v>0</v>
      </c>
      <c r="ER69" s="449">
        <f ca="1">SUM(ER6:ER46)</f>
        <v>0</v>
      </c>
      <c r="ES69" s="449">
        <f ca="1">SUM(ES6:ES46)</f>
        <v>0</v>
      </c>
      <c r="ET69" s="467">
        <f>SUM(ET48:ET65)</f>
        <v>0</v>
      </c>
      <c r="EY69" s="931" t="str">
        <f>Language!$E$216</f>
        <v>Number:</v>
      </c>
      <c r="EZ69" s="932"/>
      <c r="FA69" s="933"/>
      <c r="FB69" s="449">
        <f ca="1">SUM(FB67:FB67)</f>
        <v>0</v>
      </c>
      <c r="FC69" s="449">
        <f ca="1">SUM(FC6:FC46)</f>
        <v>0</v>
      </c>
      <c r="FD69" s="449">
        <f ca="1">SUM(FD6:FD46)</f>
        <v>0</v>
      </c>
      <c r="FE69" s="449">
        <f ca="1">SUM(FE6:FE46)</f>
        <v>0</v>
      </c>
      <c r="FF69" s="449">
        <f ca="1">SUM(FF6:FF46)</f>
        <v>0</v>
      </c>
      <c r="FG69" s="467">
        <f>SUM(FG48:FG65)</f>
        <v>0</v>
      </c>
      <c r="FL69" s="931" t="str">
        <f>Language!$E$216</f>
        <v>Number:</v>
      </c>
      <c r="FM69" s="932"/>
      <c r="FN69" s="933"/>
      <c r="FO69" s="449">
        <f ca="1">SUM(FO67:FO67)</f>
        <v>0</v>
      </c>
      <c r="FP69" s="449">
        <f ca="1">SUM(FP6:FP46)</f>
        <v>0</v>
      </c>
      <c r="FQ69" s="449">
        <f ca="1">SUM(FQ6:FQ46)</f>
        <v>0</v>
      </c>
      <c r="FR69" s="449">
        <f ca="1">SUM(FR6:FR46)</f>
        <v>0</v>
      </c>
      <c r="FS69" s="449">
        <f ca="1">SUM(FS6:FS46)</f>
        <v>0</v>
      </c>
      <c r="FT69" s="467">
        <f>SUM(FT48:FT65)</f>
        <v>0</v>
      </c>
      <c r="FY69" s="931" t="str">
        <f>Language!$E$216</f>
        <v>Number:</v>
      </c>
      <c r="FZ69" s="932"/>
      <c r="GA69" s="933"/>
      <c r="GB69" s="449">
        <f ca="1">SUM(GB67:GB67)</f>
        <v>0</v>
      </c>
      <c r="GC69" s="449">
        <f ca="1">SUM(GC6:GC46)</f>
        <v>0</v>
      </c>
      <c r="GD69" s="449">
        <f ca="1">SUM(GD6:GD46)</f>
        <v>0</v>
      </c>
      <c r="GE69" s="449">
        <f ca="1">SUM(GE6:GE46)</f>
        <v>0</v>
      </c>
      <c r="GF69" s="449">
        <f ca="1">SUM(GF6:GF46)</f>
        <v>0</v>
      </c>
      <c r="GG69" s="467">
        <f>SUM(GG48:GG65)</f>
        <v>0</v>
      </c>
      <c r="GL69" s="931" t="str">
        <f>Language!$E$216</f>
        <v>Number:</v>
      </c>
      <c r="GM69" s="932"/>
      <c r="GN69" s="933"/>
      <c r="GO69" s="449">
        <f ca="1">SUM(GO67:GO67)</f>
        <v>0</v>
      </c>
      <c r="GP69" s="449">
        <f ca="1">SUM(GP6:GP46)</f>
        <v>0</v>
      </c>
      <c r="GQ69" s="449">
        <f ca="1">SUM(GQ6:GQ46)</f>
        <v>0</v>
      </c>
      <c r="GR69" s="449">
        <f ca="1">SUM(GR6:GR46)</f>
        <v>0</v>
      </c>
      <c r="GS69" s="449">
        <f ca="1">SUM(GS6:GS46)</f>
        <v>0</v>
      </c>
      <c r="GT69" s="467">
        <f>SUM(GT48:GT65)</f>
        <v>0</v>
      </c>
      <c r="GY69" s="931" t="str">
        <f>Language!$E$216</f>
        <v>Number:</v>
      </c>
      <c r="GZ69" s="932"/>
      <c r="HA69" s="933"/>
      <c r="HB69" s="449">
        <f ca="1">SUM(HB67:HB67)</f>
        <v>0</v>
      </c>
      <c r="HC69" s="449">
        <f ca="1">SUM(HC6:HC46)</f>
        <v>0</v>
      </c>
      <c r="HD69" s="449">
        <f ca="1">SUM(HD6:HD46)</f>
        <v>0</v>
      </c>
      <c r="HE69" s="449">
        <f ca="1">SUM(HE6:HE46)</f>
        <v>0</v>
      </c>
      <c r="HF69" s="449">
        <f ca="1">SUM(HF6:HF46)</f>
        <v>0</v>
      </c>
      <c r="HG69" s="467">
        <f>SUM(HG48:HG65)</f>
        <v>0</v>
      </c>
      <c r="HL69" s="931" t="str">
        <f>Language!$E$216</f>
        <v>Number:</v>
      </c>
      <c r="HM69" s="932"/>
      <c r="HN69" s="933"/>
      <c r="HO69" s="449">
        <f ca="1">SUM(HO67:HO67)</f>
        <v>0</v>
      </c>
      <c r="HP69" s="449">
        <f ca="1">SUM(HP6:HP46)</f>
        <v>0</v>
      </c>
      <c r="HQ69" s="449">
        <f ca="1">SUM(HQ6:HQ46)</f>
        <v>0</v>
      </c>
      <c r="HR69" s="449">
        <f ca="1">SUM(HR6:HR46)</f>
        <v>0</v>
      </c>
      <c r="HS69" s="449">
        <f ca="1">SUM(HS6:HS46)</f>
        <v>0</v>
      </c>
      <c r="HT69" s="467">
        <f>SUM(HT48:HT65)</f>
        <v>0</v>
      </c>
      <c r="HY69" s="931" t="str">
        <f>Language!$E$216</f>
        <v>Number:</v>
      </c>
      <c r="HZ69" s="932"/>
      <c r="IA69" s="933"/>
      <c r="IB69" s="449">
        <f ca="1">SUM(IB67:IB67)</f>
        <v>0</v>
      </c>
      <c r="IC69" s="449">
        <f ca="1">SUM(IC6:IC46)</f>
        <v>0</v>
      </c>
      <c r="ID69" s="449">
        <f ca="1">SUM(ID6:ID46)</f>
        <v>0</v>
      </c>
      <c r="IE69" s="449">
        <f ca="1">SUM(IE6:IE46)</f>
        <v>0</v>
      </c>
      <c r="IF69" s="449">
        <f ca="1">SUM(IF6:IF46)</f>
        <v>0</v>
      </c>
      <c r="IG69" s="467">
        <f>SUM(IG48:IG65)</f>
        <v>0</v>
      </c>
      <c r="IL69" s="931" t="str">
        <f>Language!$E$216</f>
        <v>Number:</v>
      </c>
      <c r="IM69" s="932"/>
      <c r="IN69" s="933"/>
      <c r="IO69" s="449">
        <f ca="1">SUM(IO67:IO67)</f>
        <v>0</v>
      </c>
      <c r="IP69" s="449">
        <f ca="1">SUM(IP6:IP46)</f>
        <v>0</v>
      </c>
      <c r="IQ69" s="449">
        <f ca="1">SUM(IQ6:IQ46)</f>
        <v>0</v>
      </c>
      <c r="IR69" s="449">
        <f ca="1">SUM(IR6:IR46)</f>
        <v>0</v>
      </c>
      <c r="IS69" s="449">
        <f ca="1">SUM(IS6:IS46)</f>
        <v>0</v>
      </c>
      <c r="IT69" s="467">
        <f>SUM(IT48:IT65)</f>
        <v>0</v>
      </c>
      <c r="IY69" s="931" t="str">
        <f>Language!$E$216</f>
        <v>Number:</v>
      </c>
      <c r="IZ69" s="932"/>
      <c r="JA69" s="933"/>
      <c r="JB69" s="449">
        <f ca="1">SUM(JB67:JB67)</f>
        <v>0</v>
      </c>
      <c r="JC69" s="449">
        <f ca="1">SUM(JC6:JC46)</f>
        <v>0</v>
      </c>
      <c r="JD69" s="449">
        <f ca="1">SUM(JD6:JD46)</f>
        <v>0</v>
      </c>
      <c r="JE69" s="449">
        <f ca="1">SUM(JE6:JE46)</f>
        <v>0</v>
      </c>
      <c r="JF69" s="449">
        <f ca="1">SUM(JF6:JF46)</f>
        <v>0</v>
      </c>
      <c r="JG69" s="467">
        <f>SUM(JG48:JG65)</f>
        <v>0</v>
      </c>
      <c r="JL69" s="931" t="str">
        <f>Language!$E$216</f>
        <v>Number:</v>
      </c>
      <c r="JM69" s="932"/>
      <c r="JN69" s="933"/>
      <c r="JO69" s="449">
        <f ca="1">SUM(JO67:JO67)</f>
        <v>0</v>
      </c>
      <c r="JP69" s="449">
        <f ca="1">SUM(JP6:JP46)</f>
        <v>0</v>
      </c>
      <c r="JQ69" s="449">
        <f ca="1">SUM(JQ6:JQ46)</f>
        <v>0</v>
      </c>
      <c r="JR69" s="449">
        <f ca="1">SUM(JR6:JR46)</f>
        <v>0</v>
      </c>
      <c r="JS69" s="449">
        <f ca="1">SUM(JS6:JS46)</f>
        <v>0</v>
      </c>
      <c r="JT69" s="467">
        <f>SUM(JT48:JT65)</f>
        <v>0</v>
      </c>
      <c r="JY69" s="931" t="str">
        <f>Language!$E$216</f>
        <v>Number:</v>
      </c>
      <c r="JZ69" s="932"/>
      <c r="KA69" s="933"/>
      <c r="KB69" s="449">
        <f ca="1">SUM(KB67:KB67)</f>
        <v>0</v>
      </c>
      <c r="KC69" s="449">
        <f ca="1">SUM(KC6:KC46)</f>
        <v>0</v>
      </c>
      <c r="KD69" s="449">
        <f ca="1">SUM(KD6:KD46)</f>
        <v>0</v>
      </c>
      <c r="KE69" s="449">
        <f ca="1">SUM(KE6:KE46)</f>
        <v>0</v>
      </c>
      <c r="KF69" s="449">
        <f ca="1">SUM(KF6:KF46)</f>
        <v>0</v>
      </c>
      <c r="KG69" s="467">
        <f>SUM(KG48:KG65)</f>
        <v>0</v>
      </c>
      <c r="KL69" s="931" t="str">
        <f>Language!$E$216</f>
        <v>Number:</v>
      </c>
      <c r="KM69" s="932"/>
      <c r="KN69" s="933"/>
      <c r="KO69" s="449">
        <f ca="1">SUM(KO67:KO67)</f>
        <v>0</v>
      </c>
      <c r="KP69" s="449">
        <f ca="1">SUM(KP6:KP46)</f>
        <v>0</v>
      </c>
      <c r="KQ69" s="449">
        <f ca="1">SUM(KQ6:KQ46)</f>
        <v>0</v>
      </c>
      <c r="KR69" s="449">
        <f ca="1">SUM(KR6:KR46)</f>
        <v>0</v>
      </c>
      <c r="KS69" s="449">
        <f ca="1">SUM(KS6:KS46)</f>
        <v>0</v>
      </c>
      <c r="KT69" s="467">
        <f>SUM(KT48:KT65)</f>
        <v>0</v>
      </c>
      <c r="KY69" s="931" t="str">
        <f>Language!$E$216</f>
        <v>Number:</v>
      </c>
      <c r="KZ69" s="932"/>
      <c r="LA69" s="933"/>
      <c r="LB69" s="449">
        <f ca="1">SUM(LB67:LB67)</f>
        <v>0</v>
      </c>
      <c r="LC69" s="449">
        <f ca="1">SUM(LC6:LC46)</f>
        <v>0</v>
      </c>
      <c r="LD69" s="449">
        <f ca="1">SUM(LD6:LD46)</f>
        <v>0</v>
      </c>
      <c r="LE69" s="449">
        <f ca="1">SUM(LE6:LE46)</f>
        <v>0</v>
      </c>
      <c r="LF69" s="449">
        <f ca="1">SUM(LF6:LF46)</f>
        <v>0</v>
      </c>
      <c r="LG69" s="467">
        <f>SUM(LG48:LG65)</f>
        <v>0</v>
      </c>
      <c r="LL69" s="931" t="str">
        <f>Language!$E$216</f>
        <v>Number:</v>
      </c>
      <c r="LM69" s="932"/>
      <c r="LN69" s="933"/>
      <c r="LO69" s="449">
        <f ca="1">SUM(LO67:LO67)</f>
        <v>0</v>
      </c>
      <c r="LP69" s="449">
        <f ca="1">SUM(LP6:LP46)</f>
        <v>0</v>
      </c>
      <c r="LQ69" s="449">
        <f ca="1">SUM(LQ6:LQ46)</f>
        <v>0</v>
      </c>
      <c r="LR69" s="449">
        <f ca="1">SUM(LR6:LR46)</f>
        <v>0</v>
      </c>
      <c r="LS69" s="449">
        <f ca="1">SUM(LS6:LS46)</f>
        <v>0</v>
      </c>
      <c r="LT69" s="467">
        <f>SUM(LT48:LT65)</f>
        <v>0</v>
      </c>
      <c r="LY69" s="931" t="str">
        <f>Language!$E$216</f>
        <v>Number:</v>
      </c>
      <c r="LZ69" s="932"/>
      <c r="MA69" s="933"/>
      <c r="MB69" s="449">
        <f ca="1">SUM(MB67:MB67)</f>
        <v>0</v>
      </c>
      <c r="MC69" s="449">
        <f ca="1">SUM(MC6:MC46)</f>
        <v>0</v>
      </c>
      <c r="MD69" s="449">
        <f ca="1">SUM(MD6:MD46)</f>
        <v>0</v>
      </c>
      <c r="ME69" s="449">
        <f ca="1">SUM(ME6:ME46)</f>
        <v>0</v>
      </c>
      <c r="MF69" s="449">
        <f ca="1">SUM(MF6:MF46)</f>
        <v>0</v>
      </c>
      <c r="MG69" s="467">
        <f>SUM(MG48:MG65)</f>
        <v>0</v>
      </c>
    </row>
    <row r="70" spans="2:345" ht="16.5" hidden="1" customHeight="1" thickBot="1" x14ac:dyDescent="0.3">
      <c r="L70" s="912" t="str">
        <f>Language!$E$175</f>
        <v>Points:</v>
      </c>
      <c r="M70" s="913"/>
      <c r="N70" s="914"/>
      <c r="O70" s="487">
        <f ca="1">O69*PrSettings!$F$9</f>
        <v>0</v>
      </c>
      <c r="P70" s="487">
        <f ca="1">P69*PrSettings!$F$4</f>
        <v>0</v>
      </c>
      <c r="Q70" s="487">
        <f ca="1">Q69*PrSettings!$F$5</f>
        <v>0</v>
      </c>
      <c r="R70" s="487">
        <f ca="1">R69*PrSettings!$F$6</f>
        <v>0</v>
      </c>
      <c r="S70" s="487">
        <f ca="1">S69*PrSettings!$F$7</f>
        <v>0</v>
      </c>
      <c r="T70" s="488">
        <f>T69*PrSettings!$F$8</f>
        <v>0</v>
      </c>
      <c r="Y70" s="912" t="str">
        <f>Language!$E$175</f>
        <v>Points:</v>
      </c>
      <c r="Z70" s="913"/>
      <c r="AA70" s="914"/>
      <c r="AB70" s="487">
        <f ca="1">AB69*PrSettings!$F$9</f>
        <v>0</v>
      </c>
      <c r="AC70" s="487">
        <f ca="1">AC69*PrSettings!$F$4</f>
        <v>0</v>
      </c>
      <c r="AD70" s="487">
        <f ca="1">AD69*PrSettings!$F$5</f>
        <v>0</v>
      </c>
      <c r="AE70" s="487">
        <f ca="1">AE69*PrSettings!$F$6</f>
        <v>0</v>
      </c>
      <c r="AF70" s="487">
        <f ca="1">AF69*PrSettings!$F$7</f>
        <v>0</v>
      </c>
      <c r="AG70" s="488">
        <f>AG69*PrSettings!$F$8</f>
        <v>0</v>
      </c>
      <c r="AL70" s="912" t="str">
        <f>Language!$E$175</f>
        <v>Points:</v>
      </c>
      <c r="AM70" s="913"/>
      <c r="AN70" s="914"/>
      <c r="AO70" s="487">
        <f ca="1">AO69*PrSettings!$F$9</f>
        <v>0</v>
      </c>
      <c r="AP70" s="487">
        <f ca="1">AP69*PrSettings!$F$4</f>
        <v>0</v>
      </c>
      <c r="AQ70" s="487">
        <f ca="1">AQ69*PrSettings!$F$5</f>
        <v>0</v>
      </c>
      <c r="AR70" s="487">
        <f ca="1">AR69*PrSettings!$F$6</f>
        <v>0</v>
      </c>
      <c r="AS70" s="487">
        <f ca="1">AS69*PrSettings!$F$7</f>
        <v>0</v>
      </c>
      <c r="AT70" s="488">
        <f>AT69*PrSettings!$F$8</f>
        <v>0</v>
      </c>
      <c r="AY70" s="912" t="str">
        <f>Language!$E$175</f>
        <v>Points:</v>
      </c>
      <c r="AZ70" s="913"/>
      <c r="BA70" s="914"/>
      <c r="BB70" s="487">
        <f ca="1">BB69*PrSettings!$F$9</f>
        <v>0</v>
      </c>
      <c r="BC70" s="487">
        <f ca="1">BC69*PrSettings!$F$4</f>
        <v>0</v>
      </c>
      <c r="BD70" s="487">
        <f ca="1">BD69*PrSettings!$F$5</f>
        <v>0</v>
      </c>
      <c r="BE70" s="487">
        <f ca="1">BE69*PrSettings!$F$6</f>
        <v>0</v>
      </c>
      <c r="BF70" s="487">
        <f ca="1">BF69*PrSettings!$F$7</f>
        <v>0</v>
      </c>
      <c r="BG70" s="488">
        <f>BG69*PrSettings!$F$8</f>
        <v>0</v>
      </c>
      <c r="BL70" s="912" t="str">
        <f>Language!$E$175</f>
        <v>Points:</v>
      </c>
      <c r="BM70" s="913"/>
      <c r="BN70" s="914"/>
      <c r="BO70" s="487">
        <f ca="1">BO69*PrSettings!$F$9</f>
        <v>0</v>
      </c>
      <c r="BP70" s="487">
        <f ca="1">BP69*PrSettings!$F$4</f>
        <v>0</v>
      </c>
      <c r="BQ70" s="487">
        <f ca="1">BQ69*PrSettings!$F$5</f>
        <v>0</v>
      </c>
      <c r="BR70" s="487">
        <f ca="1">BR69*PrSettings!$F$6</f>
        <v>0</v>
      </c>
      <c r="BS70" s="487">
        <f ca="1">BS69*PrSettings!$F$7</f>
        <v>0</v>
      </c>
      <c r="BT70" s="488">
        <f>BT69*PrSettings!$F$8</f>
        <v>0</v>
      </c>
      <c r="BY70" s="912" t="str">
        <f>Language!$E$175</f>
        <v>Points:</v>
      </c>
      <c r="BZ70" s="913"/>
      <c r="CA70" s="914"/>
      <c r="CB70" s="487">
        <f ca="1">CB69*PrSettings!$F$9</f>
        <v>0</v>
      </c>
      <c r="CC70" s="487">
        <f ca="1">CC69*PrSettings!$F$4</f>
        <v>0</v>
      </c>
      <c r="CD70" s="487">
        <f ca="1">CD69*PrSettings!$F$5</f>
        <v>0</v>
      </c>
      <c r="CE70" s="487">
        <f ca="1">CE69*PrSettings!$F$6</f>
        <v>0</v>
      </c>
      <c r="CF70" s="487">
        <f ca="1">CF69*PrSettings!$F$7</f>
        <v>0</v>
      </c>
      <c r="CG70" s="488">
        <f>CG69*PrSettings!$F$8</f>
        <v>0</v>
      </c>
      <c r="CL70" s="912" t="str">
        <f>Language!$E$175</f>
        <v>Points:</v>
      </c>
      <c r="CM70" s="913"/>
      <c r="CN70" s="914"/>
      <c r="CO70" s="487">
        <f ca="1">CO69*PrSettings!$F$9</f>
        <v>0</v>
      </c>
      <c r="CP70" s="487">
        <f ca="1">CP69*PrSettings!$F$4</f>
        <v>0</v>
      </c>
      <c r="CQ70" s="487">
        <f ca="1">CQ69*PrSettings!$F$5</f>
        <v>0</v>
      </c>
      <c r="CR70" s="487">
        <f ca="1">CR69*PrSettings!$F$6</f>
        <v>0</v>
      </c>
      <c r="CS70" s="487">
        <f ca="1">CS69*PrSettings!$F$7</f>
        <v>0</v>
      </c>
      <c r="CT70" s="488">
        <f>CT69*PrSettings!$F$8</f>
        <v>0</v>
      </c>
      <c r="CY70" s="912" t="str">
        <f>Language!$E$175</f>
        <v>Points:</v>
      </c>
      <c r="CZ70" s="913"/>
      <c r="DA70" s="914"/>
      <c r="DB70" s="487">
        <f ca="1">DB69*PrSettings!$F$9</f>
        <v>0</v>
      </c>
      <c r="DC70" s="487">
        <f ca="1">DC69*PrSettings!$F$4</f>
        <v>0</v>
      </c>
      <c r="DD70" s="487">
        <f ca="1">DD69*PrSettings!$F$5</f>
        <v>0</v>
      </c>
      <c r="DE70" s="487">
        <f ca="1">DE69*PrSettings!$F$6</f>
        <v>0</v>
      </c>
      <c r="DF70" s="487">
        <f ca="1">DF69*PrSettings!$F$7</f>
        <v>0</v>
      </c>
      <c r="DG70" s="488">
        <f>DG69*PrSettings!$F$8</f>
        <v>0</v>
      </c>
      <c r="DL70" s="912" t="str">
        <f>Language!$E$175</f>
        <v>Points:</v>
      </c>
      <c r="DM70" s="913"/>
      <c r="DN70" s="914"/>
      <c r="DO70" s="487">
        <f ca="1">DO69*PrSettings!$F$9</f>
        <v>0</v>
      </c>
      <c r="DP70" s="487">
        <f ca="1">DP69*PrSettings!$F$4</f>
        <v>0</v>
      </c>
      <c r="DQ70" s="487">
        <f ca="1">DQ69*PrSettings!$F$5</f>
        <v>0</v>
      </c>
      <c r="DR70" s="487">
        <f ca="1">DR69*PrSettings!$F$6</f>
        <v>0</v>
      </c>
      <c r="DS70" s="487">
        <f ca="1">DS69*PrSettings!$F$7</f>
        <v>0</v>
      </c>
      <c r="DT70" s="488">
        <f>DT69*PrSettings!$F$8</f>
        <v>0</v>
      </c>
      <c r="DY70" s="912" t="str">
        <f>Language!$E$175</f>
        <v>Points:</v>
      </c>
      <c r="DZ70" s="913"/>
      <c r="EA70" s="914"/>
      <c r="EB70" s="487">
        <f ca="1">EB69*PrSettings!$F$9</f>
        <v>0</v>
      </c>
      <c r="EC70" s="487">
        <f ca="1">EC69*PrSettings!$F$4</f>
        <v>0</v>
      </c>
      <c r="ED70" s="487">
        <f ca="1">ED69*PrSettings!$F$5</f>
        <v>0</v>
      </c>
      <c r="EE70" s="487">
        <f ca="1">EE69*PrSettings!$F$6</f>
        <v>0</v>
      </c>
      <c r="EF70" s="487">
        <f ca="1">EF69*PrSettings!$F$7</f>
        <v>0</v>
      </c>
      <c r="EG70" s="488">
        <f>EG69*PrSettings!$F$8</f>
        <v>0</v>
      </c>
      <c r="EL70" s="912" t="str">
        <f>Language!$E$175</f>
        <v>Points:</v>
      </c>
      <c r="EM70" s="913"/>
      <c r="EN70" s="914"/>
      <c r="EO70" s="487">
        <f ca="1">EO69*PrSettings!$F$9</f>
        <v>0</v>
      </c>
      <c r="EP70" s="487">
        <f ca="1">EP69*PrSettings!$F$4</f>
        <v>0</v>
      </c>
      <c r="EQ70" s="487">
        <f ca="1">EQ69*PrSettings!$F$5</f>
        <v>0</v>
      </c>
      <c r="ER70" s="487">
        <f ca="1">ER69*PrSettings!$F$6</f>
        <v>0</v>
      </c>
      <c r="ES70" s="487">
        <f ca="1">ES69*PrSettings!$F$7</f>
        <v>0</v>
      </c>
      <c r="ET70" s="488">
        <f>ET69*PrSettings!$F$8</f>
        <v>0</v>
      </c>
      <c r="EY70" s="912" t="str">
        <f>Language!$E$175</f>
        <v>Points:</v>
      </c>
      <c r="EZ70" s="913"/>
      <c r="FA70" s="914"/>
      <c r="FB70" s="487">
        <f ca="1">FB69*PrSettings!$F$9</f>
        <v>0</v>
      </c>
      <c r="FC70" s="487">
        <f ca="1">FC69*PrSettings!$F$4</f>
        <v>0</v>
      </c>
      <c r="FD70" s="487">
        <f ca="1">FD69*PrSettings!$F$5</f>
        <v>0</v>
      </c>
      <c r="FE70" s="487">
        <f ca="1">FE69*PrSettings!$F$6</f>
        <v>0</v>
      </c>
      <c r="FF70" s="487">
        <f ca="1">FF69*PrSettings!$F$7</f>
        <v>0</v>
      </c>
      <c r="FG70" s="488">
        <f>FG69*PrSettings!$F$8</f>
        <v>0</v>
      </c>
      <c r="FL70" s="912" t="str">
        <f>Language!$E$175</f>
        <v>Points:</v>
      </c>
      <c r="FM70" s="913"/>
      <c r="FN70" s="914"/>
      <c r="FO70" s="487">
        <f ca="1">FO69*PrSettings!$F$9</f>
        <v>0</v>
      </c>
      <c r="FP70" s="487">
        <f ca="1">FP69*PrSettings!$F$4</f>
        <v>0</v>
      </c>
      <c r="FQ70" s="487">
        <f ca="1">FQ69*PrSettings!$F$5</f>
        <v>0</v>
      </c>
      <c r="FR70" s="487">
        <f ca="1">FR69*PrSettings!$F$6</f>
        <v>0</v>
      </c>
      <c r="FS70" s="487">
        <f ca="1">FS69*PrSettings!$F$7</f>
        <v>0</v>
      </c>
      <c r="FT70" s="488">
        <f>FT69*PrSettings!$F$8</f>
        <v>0</v>
      </c>
      <c r="FY70" s="912" t="str">
        <f>Language!$E$175</f>
        <v>Points:</v>
      </c>
      <c r="FZ70" s="913"/>
      <c r="GA70" s="914"/>
      <c r="GB70" s="487">
        <f ca="1">GB69*PrSettings!$F$9</f>
        <v>0</v>
      </c>
      <c r="GC70" s="487">
        <f ca="1">GC69*PrSettings!$F$4</f>
        <v>0</v>
      </c>
      <c r="GD70" s="487">
        <f ca="1">GD69*PrSettings!$F$5</f>
        <v>0</v>
      </c>
      <c r="GE70" s="487">
        <f ca="1">GE69*PrSettings!$F$6</f>
        <v>0</v>
      </c>
      <c r="GF70" s="487">
        <f ca="1">GF69*PrSettings!$F$7</f>
        <v>0</v>
      </c>
      <c r="GG70" s="488">
        <f>GG69*PrSettings!$F$8</f>
        <v>0</v>
      </c>
      <c r="GL70" s="912" t="str">
        <f>Language!$E$175</f>
        <v>Points:</v>
      </c>
      <c r="GM70" s="913"/>
      <c r="GN70" s="914"/>
      <c r="GO70" s="487">
        <f ca="1">GO69*PrSettings!$F$9</f>
        <v>0</v>
      </c>
      <c r="GP70" s="487">
        <f ca="1">GP69*PrSettings!$F$4</f>
        <v>0</v>
      </c>
      <c r="GQ70" s="487">
        <f ca="1">GQ69*PrSettings!$F$5</f>
        <v>0</v>
      </c>
      <c r="GR70" s="487">
        <f ca="1">GR69*PrSettings!$F$6</f>
        <v>0</v>
      </c>
      <c r="GS70" s="487">
        <f ca="1">GS69*PrSettings!$F$7</f>
        <v>0</v>
      </c>
      <c r="GT70" s="488">
        <f>GT69*PrSettings!$F$8</f>
        <v>0</v>
      </c>
      <c r="GY70" s="912" t="str">
        <f>Language!$E$175</f>
        <v>Points:</v>
      </c>
      <c r="GZ70" s="913"/>
      <c r="HA70" s="914"/>
      <c r="HB70" s="487">
        <f ca="1">HB69*PrSettings!$F$9</f>
        <v>0</v>
      </c>
      <c r="HC70" s="487">
        <f ca="1">HC69*PrSettings!$F$4</f>
        <v>0</v>
      </c>
      <c r="HD70" s="487">
        <f ca="1">HD69*PrSettings!$F$5</f>
        <v>0</v>
      </c>
      <c r="HE70" s="487">
        <f ca="1">HE69*PrSettings!$F$6</f>
        <v>0</v>
      </c>
      <c r="HF70" s="487">
        <f ca="1">HF69*PrSettings!$F$7</f>
        <v>0</v>
      </c>
      <c r="HG70" s="488">
        <f>HG69*PrSettings!$F$8</f>
        <v>0</v>
      </c>
      <c r="HL70" s="912" t="str">
        <f>Language!$E$175</f>
        <v>Points:</v>
      </c>
      <c r="HM70" s="913"/>
      <c r="HN70" s="914"/>
      <c r="HO70" s="487">
        <f ca="1">HO69*PrSettings!$F$9</f>
        <v>0</v>
      </c>
      <c r="HP70" s="487">
        <f ca="1">HP69*PrSettings!$F$4</f>
        <v>0</v>
      </c>
      <c r="HQ70" s="487">
        <f ca="1">HQ69*PrSettings!$F$5</f>
        <v>0</v>
      </c>
      <c r="HR70" s="487">
        <f ca="1">HR69*PrSettings!$F$6</f>
        <v>0</v>
      </c>
      <c r="HS70" s="487">
        <f ca="1">HS69*PrSettings!$F$7</f>
        <v>0</v>
      </c>
      <c r="HT70" s="488">
        <f>HT69*PrSettings!$F$8</f>
        <v>0</v>
      </c>
      <c r="HY70" s="912" t="str">
        <f>Language!$E$175</f>
        <v>Points:</v>
      </c>
      <c r="HZ70" s="913"/>
      <c r="IA70" s="914"/>
      <c r="IB70" s="487">
        <f ca="1">IB69*PrSettings!$F$9</f>
        <v>0</v>
      </c>
      <c r="IC70" s="487">
        <f ca="1">IC69*PrSettings!$F$4</f>
        <v>0</v>
      </c>
      <c r="ID70" s="487">
        <f ca="1">ID69*PrSettings!$F$5</f>
        <v>0</v>
      </c>
      <c r="IE70" s="487">
        <f ca="1">IE69*PrSettings!$F$6</f>
        <v>0</v>
      </c>
      <c r="IF70" s="487">
        <f ca="1">IF69*PrSettings!$F$7</f>
        <v>0</v>
      </c>
      <c r="IG70" s="488">
        <f>IG69*PrSettings!$F$8</f>
        <v>0</v>
      </c>
      <c r="IL70" s="912" t="str">
        <f>Language!$E$175</f>
        <v>Points:</v>
      </c>
      <c r="IM70" s="913"/>
      <c r="IN70" s="914"/>
      <c r="IO70" s="487">
        <f ca="1">IO69*PrSettings!$F$9</f>
        <v>0</v>
      </c>
      <c r="IP70" s="487">
        <f ca="1">IP69*PrSettings!$F$4</f>
        <v>0</v>
      </c>
      <c r="IQ70" s="487">
        <f ca="1">IQ69*PrSettings!$F$5</f>
        <v>0</v>
      </c>
      <c r="IR70" s="487">
        <f ca="1">IR69*PrSettings!$F$6</f>
        <v>0</v>
      </c>
      <c r="IS70" s="487">
        <f ca="1">IS69*PrSettings!$F$7</f>
        <v>0</v>
      </c>
      <c r="IT70" s="488">
        <f>IT69*PrSettings!$F$8</f>
        <v>0</v>
      </c>
      <c r="IY70" s="912" t="str">
        <f>Language!$E$175</f>
        <v>Points:</v>
      </c>
      <c r="IZ70" s="913"/>
      <c r="JA70" s="914"/>
      <c r="JB70" s="487">
        <f ca="1">JB69*PrSettings!$F$9</f>
        <v>0</v>
      </c>
      <c r="JC70" s="487">
        <f ca="1">JC69*PrSettings!$F$4</f>
        <v>0</v>
      </c>
      <c r="JD70" s="487">
        <f ca="1">JD69*PrSettings!$F$5</f>
        <v>0</v>
      </c>
      <c r="JE70" s="487">
        <f ca="1">JE69*PrSettings!$F$6</f>
        <v>0</v>
      </c>
      <c r="JF70" s="487">
        <f ca="1">JF69*PrSettings!$F$7</f>
        <v>0</v>
      </c>
      <c r="JG70" s="488">
        <f>JG69*PrSettings!$F$8</f>
        <v>0</v>
      </c>
      <c r="JL70" s="912" t="str">
        <f>Language!$E$175</f>
        <v>Points:</v>
      </c>
      <c r="JM70" s="913"/>
      <c r="JN70" s="914"/>
      <c r="JO70" s="487">
        <f ca="1">JO69*PrSettings!$F$9</f>
        <v>0</v>
      </c>
      <c r="JP70" s="487">
        <f ca="1">JP69*PrSettings!$F$4</f>
        <v>0</v>
      </c>
      <c r="JQ70" s="487">
        <f ca="1">JQ69*PrSettings!$F$5</f>
        <v>0</v>
      </c>
      <c r="JR70" s="487">
        <f ca="1">JR69*PrSettings!$F$6</f>
        <v>0</v>
      </c>
      <c r="JS70" s="487">
        <f ca="1">JS69*PrSettings!$F$7</f>
        <v>0</v>
      </c>
      <c r="JT70" s="488">
        <f>JT69*PrSettings!$F$8</f>
        <v>0</v>
      </c>
      <c r="JY70" s="912" t="str">
        <f>Language!$E$175</f>
        <v>Points:</v>
      </c>
      <c r="JZ70" s="913"/>
      <c r="KA70" s="914"/>
      <c r="KB70" s="487">
        <f ca="1">KB69*PrSettings!$F$9</f>
        <v>0</v>
      </c>
      <c r="KC70" s="487">
        <f ca="1">KC69*PrSettings!$F$4</f>
        <v>0</v>
      </c>
      <c r="KD70" s="487">
        <f ca="1">KD69*PrSettings!$F$5</f>
        <v>0</v>
      </c>
      <c r="KE70" s="487">
        <f ca="1">KE69*PrSettings!$F$6</f>
        <v>0</v>
      </c>
      <c r="KF70" s="487">
        <f ca="1">KF69*PrSettings!$F$7</f>
        <v>0</v>
      </c>
      <c r="KG70" s="488">
        <f>KG69*PrSettings!$F$8</f>
        <v>0</v>
      </c>
      <c r="KL70" s="912" t="str">
        <f>Language!$E$175</f>
        <v>Points:</v>
      </c>
      <c r="KM70" s="913"/>
      <c r="KN70" s="914"/>
      <c r="KO70" s="487">
        <f ca="1">KO69*PrSettings!$F$9</f>
        <v>0</v>
      </c>
      <c r="KP70" s="487">
        <f ca="1">KP69*PrSettings!$F$4</f>
        <v>0</v>
      </c>
      <c r="KQ70" s="487">
        <f ca="1">KQ69*PrSettings!$F$5</f>
        <v>0</v>
      </c>
      <c r="KR70" s="487">
        <f ca="1">KR69*PrSettings!$F$6</f>
        <v>0</v>
      </c>
      <c r="KS70" s="487">
        <f ca="1">KS69*PrSettings!$F$7</f>
        <v>0</v>
      </c>
      <c r="KT70" s="488">
        <f>KT69*PrSettings!$F$8</f>
        <v>0</v>
      </c>
      <c r="KY70" s="912" t="str">
        <f>Language!$E$175</f>
        <v>Points:</v>
      </c>
      <c r="KZ70" s="913"/>
      <c r="LA70" s="914"/>
      <c r="LB70" s="487">
        <f ca="1">LB69*PrSettings!$F$9</f>
        <v>0</v>
      </c>
      <c r="LC70" s="487">
        <f ca="1">LC69*PrSettings!$F$4</f>
        <v>0</v>
      </c>
      <c r="LD70" s="487">
        <f ca="1">LD69*PrSettings!$F$5</f>
        <v>0</v>
      </c>
      <c r="LE70" s="487">
        <f ca="1">LE69*PrSettings!$F$6</f>
        <v>0</v>
      </c>
      <c r="LF70" s="487">
        <f ca="1">LF69*PrSettings!$F$7</f>
        <v>0</v>
      </c>
      <c r="LG70" s="488">
        <f>LG69*PrSettings!$F$8</f>
        <v>0</v>
      </c>
      <c r="LL70" s="912" t="str">
        <f>Language!$E$175</f>
        <v>Points:</v>
      </c>
      <c r="LM70" s="913"/>
      <c r="LN70" s="914"/>
      <c r="LO70" s="487">
        <f ca="1">LO69*PrSettings!$F$9</f>
        <v>0</v>
      </c>
      <c r="LP70" s="487">
        <f ca="1">LP69*PrSettings!$F$4</f>
        <v>0</v>
      </c>
      <c r="LQ70" s="487">
        <f ca="1">LQ69*PrSettings!$F$5</f>
        <v>0</v>
      </c>
      <c r="LR70" s="487">
        <f ca="1">LR69*PrSettings!$F$6</f>
        <v>0</v>
      </c>
      <c r="LS70" s="487">
        <f ca="1">LS69*PrSettings!$F$7</f>
        <v>0</v>
      </c>
      <c r="LT70" s="488">
        <f>LT69*PrSettings!$F$8</f>
        <v>0</v>
      </c>
      <c r="LY70" s="912" t="str">
        <f>Language!$E$175</f>
        <v>Points:</v>
      </c>
      <c r="LZ70" s="913"/>
      <c r="MA70" s="914"/>
      <c r="MB70" s="487">
        <f ca="1">MB69*PrSettings!$F$9</f>
        <v>0</v>
      </c>
      <c r="MC70" s="487">
        <f ca="1">MC69*PrSettings!$F$4</f>
        <v>0</v>
      </c>
      <c r="MD70" s="487">
        <f ca="1">MD69*PrSettings!$F$5</f>
        <v>0</v>
      </c>
      <c r="ME70" s="487">
        <f ca="1">ME69*PrSettings!$F$6</f>
        <v>0</v>
      </c>
      <c r="MF70" s="487">
        <f ca="1">MF69*PrSettings!$F$7</f>
        <v>0</v>
      </c>
      <c r="MG70" s="488">
        <f>MG69*PrSettings!$F$8</f>
        <v>0</v>
      </c>
    </row>
    <row r="71" spans="2:345" ht="16.5" customHeight="1" thickBot="1" x14ac:dyDescent="0.3">
      <c r="F71" s="721"/>
      <c r="G71" s="721"/>
      <c r="H71" s="722"/>
      <c r="I71" s="722"/>
      <c r="J71" s="722"/>
      <c r="K71" s="722"/>
      <c r="L71" s="912" t="str">
        <f>Language!$E$175</f>
        <v>Points:</v>
      </c>
      <c r="M71" s="913"/>
      <c r="N71" s="914"/>
      <c r="O71" s="723">
        <f ca="1">O69*PrSettings!$F$9</f>
        <v>0</v>
      </c>
      <c r="P71" s="724">
        <f ca="1">P69*PrSettings!$F$4</f>
        <v>0</v>
      </c>
      <c r="Q71" s="724">
        <f ca="1">Q69*PrSettings!$F$5</f>
        <v>0</v>
      </c>
      <c r="R71" s="724">
        <f ca="1">R69*PrSettings!$F$6</f>
        <v>0</v>
      </c>
      <c r="S71" s="724">
        <f ca="1">S69*PrSettings!$F$7</f>
        <v>0</v>
      </c>
      <c r="T71" s="725">
        <f>T69*PrSettings!$F$8</f>
        <v>0</v>
      </c>
      <c r="V71" s="722"/>
      <c r="W71" s="722"/>
      <c r="X71" s="722"/>
      <c r="Y71" s="912" t="str">
        <f>Language!$E$175</f>
        <v>Points:</v>
      </c>
      <c r="Z71" s="913"/>
      <c r="AA71" s="914"/>
      <c r="AB71" s="723">
        <f ca="1">AB69*PrSettings!$F$9</f>
        <v>0</v>
      </c>
      <c r="AC71" s="724">
        <f ca="1">AC69*PrSettings!$F$4</f>
        <v>0</v>
      </c>
      <c r="AD71" s="724">
        <f ca="1">AD69*PrSettings!$F$5</f>
        <v>0</v>
      </c>
      <c r="AE71" s="724">
        <f ca="1">AE69*PrSettings!$F$6</f>
        <v>0</v>
      </c>
      <c r="AF71" s="724">
        <f ca="1">AF69*PrSettings!$F$7</f>
        <v>0</v>
      </c>
      <c r="AG71" s="725">
        <f>AG69*PrSettings!$F$8</f>
        <v>0</v>
      </c>
      <c r="AI71" s="722"/>
      <c r="AJ71" s="722"/>
      <c r="AK71" s="722"/>
      <c r="AL71" s="912" t="str">
        <f>Language!$E$175</f>
        <v>Points:</v>
      </c>
      <c r="AM71" s="913"/>
      <c r="AN71" s="914"/>
      <c r="AO71" s="723">
        <f ca="1">AO69*PrSettings!$F$9</f>
        <v>0</v>
      </c>
      <c r="AP71" s="724">
        <f ca="1">AP69*PrSettings!$F$4</f>
        <v>0</v>
      </c>
      <c r="AQ71" s="724">
        <f ca="1">AQ69*PrSettings!$F$5</f>
        <v>0</v>
      </c>
      <c r="AR71" s="724">
        <f ca="1">AR69*PrSettings!$F$6</f>
        <v>0</v>
      </c>
      <c r="AS71" s="724">
        <f ca="1">AS69*PrSettings!$F$7</f>
        <v>0</v>
      </c>
      <c r="AT71" s="725">
        <f>AT69*PrSettings!$F$8</f>
        <v>0</v>
      </c>
      <c r="AV71" s="722"/>
      <c r="AW71" s="722"/>
      <c r="AX71" s="722"/>
      <c r="AY71" s="912" t="str">
        <f>Language!$E$175</f>
        <v>Points:</v>
      </c>
      <c r="AZ71" s="913"/>
      <c r="BA71" s="914"/>
      <c r="BB71" s="723">
        <f ca="1">BB69*PrSettings!$F$9</f>
        <v>0</v>
      </c>
      <c r="BC71" s="724">
        <f ca="1">BC69*PrSettings!$F$4</f>
        <v>0</v>
      </c>
      <c r="BD71" s="724">
        <f ca="1">BD69*PrSettings!$F$5</f>
        <v>0</v>
      </c>
      <c r="BE71" s="724">
        <f ca="1">BE69*PrSettings!$F$6</f>
        <v>0</v>
      </c>
      <c r="BF71" s="724">
        <f ca="1">BF69*PrSettings!$F$7</f>
        <v>0</v>
      </c>
      <c r="BG71" s="725">
        <f>BG69*PrSettings!$F$8</f>
        <v>0</v>
      </c>
      <c r="BI71" s="722"/>
      <c r="BJ71" s="722"/>
      <c r="BK71" s="722"/>
      <c r="BL71" s="912" t="str">
        <f>Language!$E$175</f>
        <v>Points:</v>
      </c>
      <c r="BM71" s="913"/>
      <c r="BN71" s="914"/>
      <c r="BO71" s="723">
        <f ca="1">BO69*PrSettings!$F$9</f>
        <v>0</v>
      </c>
      <c r="BP71" s="724">
        <f ca="1">BP69*PrSettings!$F$4</f>
        <v>0</v>
      </c>
      <c r="BQ71" s="724">
        <f ca="1">BQ69*PrSettings!$F$5</f>
        <v>0</v>
      </c>
      <c r="BR71" s="724">
        <f ca="1">BR69*PrSettings!$F$6</f>
        <v>0</v>
      </c>
      <c r="BS71" s="724">
        <f ca="1">BS69*PrSettings!$F$7</f>
        <v>0</v>
      </c>
      <c r="BT71" s="725">
        <f>BT69*PrSettings!$F$8</f>
        <v>0</v>
      </c>
      <c r="BV71" s="722"/>
      <c r="BW71" s="722"/>
      <c r="BX71" s="722"/>
      <c r="BY71" s="912" t="str">
        <f>Language!$E$175</f>
        <v>Points:</v>
      </c>
      <c r="BZ71" s="913"/>
      <c r="CA71" s="914"/>
      <c r="CB71" s="723">
        <f ca="1">CB69*PrSettings!$F$9</f>
        <v>0</v>
      </c>
      <c r="CC71" s="724">
        <f ca="1">CC69*PrSettings!$F$4</f>
        <v>0</v>
      </c>
      <c r="CD71" s="724">
        <f ca="1">CD69*PrSettings!$F$5</f>
        <v>0</v>
      </c>
      <c r="CE71" s="724">
        <f ca="1">CE69*PrSettings!$F$6</f>
        <v>0</v>
      </c>
      <c r="CF71" s="724">
        <f ca="1">CF69*PrSettings!$F$7</f>
        <v>0</v>
      </c>
      <c r="CG71" s="725">
        <f>CG69*PrSettings!$F$8</f>
        <v>0</v>
      </c>
      <c r="CI71" s="722"/>
      <c r="CJ71" s="722"/>
      <c r="CK71" s="722"/>
      <c r="CL71" s="912" t="str">
        <f>Language!$E$175</f>
        <v>Points:</v>
      </c>
      <c r="CM71" s="913"/>
      <c r="CN71" s="914"/>
      <c r="CO71" s="723">
        <f ca="1">CO69*PrSettings!$F$9</f>
        <v>0</v>
      </c>
      <c r="CP71" s="724">
        <f ca="1">CP69*PrSettings!$F$4</f>
        <v>0</v>
      </c>
      <c r="CQ71" s="724">
        <f ca="1">CQ69*PrSettings!$F$5</f>
        <v>0</v>
      </c>
      <c r="CR71" s="724">
        <f ca="1">CR69*PrSettings!$F$6</f>
        <v>0</v>
      </c>
      <c r="CS71" s="724">
        <f ca="1">CS69*PrSettings!$F$7</f>
        <v>0</v>
      </c>
      <c r="CT71" s="725">
        <f>CT69*PrSettings!$F$8</f>
        <v>0</v>
      </c>
      <c r="CV71" s="722"/>
      <c r="CW71" s="722"/>
      <c r="CX71" s="722"/>
      <c r="CY71" s="912" t="str">
        <f>Language!$E$175</f>
        <v>Points:</v>
      </c>
      <c r="CZ71" s="913"/>
      <c r="DA71" s="914"/>
      <c r="DB71" s="723">
        <f ca="1">DB69*PrSettings!$F$9</f>
        <v>0</v>
      </c>
      <c r="DC71" s="724">
        <f ca="1">DC69*PrSettings!$F$4</f>
        <v>0</v>
      </c>
      <c r="DD71" s="724">
        <f ca="1">DD69*PrSettings!$F$5</f>
        <v>0</v>
      </c>
      <c r="DE71" s="724">
        <f ca="1">DE69*PrSettings!$F$6</f>
        <v>0</v>
      </c>
      <c r="DF71" s="724">
        <f ca="1">DF69*PrSettings!$F$7</f>
        <v>0</v>
      </c>
      <c r="DG71" s="725">
        <f>DG69*PrSettings!$F$8</f>
        <v>0</v>
      </c>
      <c r="DI71" s="722"/>
      <c r="DJ71" s="722"/>
      <c r="DK71" s="722"/>
      <c r="DL71" s="912" t="str">
        <f>Language!$E$175</f>
        <v>Points:</v>
      </c>
      <c r="DM71" s="913"/>
      <c r="DN71" s="914"/>
      <c r="DO71" s="723">
        <f ca="1">DO69*PrSettings!$F$9</f>
        <v>0</v>
      </c>
      <c r="DP71" s="724">
        <f ca="1">DP69*PrSettings!$F$4</f>
        <v>0</v>
      </c>
      <c r="DQ71" s="724">
        <f ca="1">DQ69*PrSettings!$F$5</f>
        <v>0</v>
      </c>
      <c r="DR71" s="724">
        <f ca="1">DR69*PrSettings!$F$6</f>
        <v>0</v>
      </c>
      <c r="DS71" s="724">
        <f ca="1">DS69*PrSettings!$F$7</f>
        <v>0</v>
      </c>
      <c r="DT71" s="725">
        <f>DT69*PrSettings!$F$8</f>
        <v>0</v>
      </c>
      <c r="DV71" s="722"/>
      <c r="DW71" s="722"/>
      <c r="DX71" s="722"/>
      <c r="DY71" s="912" t="str">
        <f>Language!$E$175</f>
        <v>Points:</v>
      </c>
      <c r="DZ71" s="913"/>
      <c r="EA71" s="914"/>
      <c r="EB71" s="723">
        <f ca="1">EB69*PrSettings!$F$9</f>
        <v>0</v>
      </c>
      <c r="EC71" s="724">
        <f ca="1">EC69*PrSettings!$F$4</f>
        <v>0</v>
      </c>
      <c r="ED71" s="724">
        <f ca="1">ED69*PrSettings!$F$5</f>
        <v>0</v>
      </c>
      <c r="EE71" s="724">
        <f ca="1">EE69*PrSettings!$F$6</f>
        <v>0</v>
      </c>
      <c r="EF71" s="724">
        <f ca="1">EF69*PrSettings!$F$7</f>
        <v>0</v>
      </c>
      <c r="EG71" s="725">
        <f>EG69*PrSettings!$F$8</f>
        <v>0</v>
      </c>
      <c r="EI71" s="722"/>
      <c r="EJ71" s="722"/>
      <c r="EK71" s="722"/>
      <c r="EL71" s="912" t="str">
        <f>Language!$E$175</f>
        <v>Points:</v>
      </c>
      <c r="EM71" s="913"/>
      <c r="EN71" s="914"/>
      <c r="EO71" s="723">
        <f ca="1">EO69*PrSettings!$F$9</f>
        <v>0</v>
      </c>
      <c r="EP71" s="724">
        <f ca="1">EP69*PrSettings!$F$4</f>
        <v>0</v>
      </c>
      <c r="EQ71" s="724">
        <f ca="1">EQ69*PrSettings!$F$5</f>
        <v>0</v>
      </c>
      <c r="ER71" s="724">
        <f ca="1">ER69*PrSettings!$F$6</f>
        <v>0</v>
      </c>
      <c r="ES71" s="724">
        <f ca="1">ES69*PrSettings!$F$7</f>
        <v>0</v>
      </c>
      <c r="ET71" s="725">
        <f>ET69*PrSettings!$F$8</f>
        <v>0</v>
      </c>
      <c r="EV71" s="722"/>
      <c r="EW71" s="722"/>
      <c r="EX71" s="722"/>
      <c r="EY71" s="912" t="str">
        <f>Language!$E$175</f>
        <v>Points:</v>
      </c>
      <c r="EZ71" s="913"/>
      <c r="FA71" s="914"/>
      <c r="FB71" s="723">
        <f ca="1">FB69*PrSettings!$F$9</f>
        <v>0</v>
      </c>
      <c r="FC71" s="724">
        <f ca="1">FC69*PrSettings!$F$4</f>
        <v>0</v>
      </c>
      <c r="FD71" s="724">
        <f ca="1">FD69*PrSettings!$F$5</f>
        <v>0</v>
      </c>
      <c r="FE71" s="724">
        <f ca="1">FE69*PrSettings!$F$6</f>
        <v>0</v>
      </c>
      <c r="FF71" s="724">
        <f ca="1">FF69*PrSettings!$F$7</f>
        <v>0</v>
      </c>
      <c r="FG71" s="725">
        <f>FG69*PrSettings!$F$8</f>
        <v>0</v>
      </c>
      <c r="FI71" s="722"/>
      <c r="FJ71" s="722"/>
      <c r="FK71" s="722"/>
      <c r="FL71" s="912" t="str">
        <f>Language!$E$175</f>
        <v>Points:</v>
      </c>
      <c r="FM71" s="913"/>
      <c r="FN71" s="914"/>
      <c r="FO71" s="723">
        <f ca="1">FO69*PrSettings!$F$9</f>
        <v>0</v>
      </c>
      <c r="FP71" s="724">
        <f ca="1">FP69*PrSettings!$F$4</f>
        <v>0</v>
      </c>
      <c r="FQ71" s="724">
        <f ca="1">FQ69*PrSettings!$F$5</f>
        <v>0</v>
      </c>
      <c r="FR71" s="724">
        <f ca="1">FR69*PrSettings!$F$6</f>
        <v>0</v>
      </c>
      <c r="FS71" s="724">
        <f ca="1">FS69*PrSettings!$F$7</f>
        <v>0</v>
      </c>
      <c r="FT71" s="725">
        <f>FT69*PrSettings!$F$8</f>
        <v>0</v>
      </c>
      <c r="FV71" s="722"/>
      <c r="FW71" s="722"/>
      <c r="FX71" s="722"/>
      <c r="FY71" s="912" t="str">
        <f>Language!$E$175</f>
        <v>Points:</v>
      </c>
      <c r="FZ71" s="913"/>
      <c r="GA71" s="914"/>
      <c r="GB71" s="723">
        <f ca="1">GB69*PrSettings!$F$9</f>
        <v>0</v>
      </c>
      <c r="GC71" s="724">
        <f ca="1">GC69*PrSettings!$F$4</f>
        <v>0</v>
      </c>
      <c r="GD71" s="724">
        <f ca="1">GD69*PrSettings!$F$5</f>
        <v>0</v>
      </c>
      <c r="GE71" s="724">
        <f ca="1">GE69*PrSettings!$F$6</f>
        <v>0</v>
      </c>
      <c r="GF71" s="724">
        <f ca="1">GF69*PrSettings!$F$7</f>
        <v>0</v>
      </c>
      <c r="GG71" s="725">
        <f>GG69*PrSettings!$F$8</f>
        <v>0</v>
      </c>
      <c r="GI71" s="722"/>
      <c r="GJ71" s="722"/>
      <c r="GK71" s="722"/>
      <c r="GL71" s="912" t="str">
        <f>Language!$E$175</f>
        <v>Points:</v>
      </c>
      <c r="GM71" s="913"/>
      <c r="GN71" s="914"/>
      <c r="GO71" s="723">
        <f ca="1">GO69*PrSettings!$F$9</f>
        <v>0</v>
      </c>
      <c r="GP71" s="724">
        <f ca="1">GP69*PrSettings!$F$4</f>
        <v>0</v>
      </c>
      <c r="GQ71" s="724">
        <f ca="1">GQ69*PrSettings!$F$5</f>
        <v>0</v>
      </c>
      <c r="GR71" s="724">
        <f ca="1">GR69*PrSettings!$F$6</f>
        <v>0</v>
      </c>
      <c r="GS71" s="724">
        <f ca="1">GS69*PrSettings!$F$7</f>
        <v>0</v>
      </c>
      <c r="GT71" s="725">
        <f>GT69*PrSettings!$F$8</f>
        <v>0</v>
      </c>
      <c r="GV71" s="722"/>
      <c r="GW71" s="722"/>
      <c r="GX71" s="722"/>
      <c r="GY71" s="912" t="str">
        <f>Language!$E$175</f>
        <v>Points:</v>
      </c>
      <c r="GZ71" s="913"/>
      <c r="HA71" s="914"/>
      <c r="HB71" s="723">
        <f ca="1">HB69*PrSettings!$F$9</f>
        <v>0</v>
      </c>
      <c r="HC71" s="724">
        <f ca="1">HC69*PrSettings!$F$4</f>
        <v>0</v>
      </c>
      <c r="HD71" s="724">
        <f ca="1">HD69*PrSettings!$F$5</f>
        <v>0</v>
      </c>
      <c r="HE71" s="724">
        <f ca="1">HE69*PrSettings!$F$6</f>
        <v>0</v>
      </c>
      <c r="HF71" s="724">
        <f ca="1">HF69*PrSettings!$F$7</f>
        <v>0</v>
      </c>
      <c r="HG71" s="725">
        <f>HG69*PrSettings!$F$8</f>
        <v>0</v>
      </c>
      <c r="HI71" s="722"/>
      <c r="HJ71" s="722"/>
      <c r="HK71" s="722"/>
      <c r="HL71" s="912" t="str">
        <f>Language!$E$175</f>
        <v>Points:</v>
      </c>
      <c r="HM71" s="913"/>
      <c r="HN71" s="914"/>
      <c r="HO71" s="723">
        <f ca="1">HO69*PrSettings!$F$9</f>
        <v>0</v>
      </c>
      <c r="HP71" s="724">
        <f ca="1">HP69*PrSettings!$F$4</f>
        <v>0</v>
      </c>
      <c r="HQ71" s="724">
        <f ca="1">HQ69*PrSettings!$F$5</f>
        <v>0</v>
      </c>
      <c r="HR71" s="724">
        <f ca="1">HR69*PrSettings!$F$6</f>
        <v>0</v>
      </c>
      <c r="HS71" s="724">
        <f ca="1">HS69*PrSettings!$F$7</f>
        <v>0</v>
      </c>
      <c r="HT71" s="725">
        <f>HT69*PrSettings!$F$8</f>
        <v>0</v>
      </c>
      <c r="HV71" s="722"/>
      <c r="HW71" s="722"/>
      <c r="HX71" s="722"/>
      <c r="HY71" s="912" t="str">
        <f>Language!$E$175</f>
        <v>Points:</v>
      </c>
      <c r="HZ71" s="913"/>
      <c r="IA71" s="914"/>
      <c r="IB71" s="723">
        <f ca="1">IB69*PrSettings!$F$9</f>
        <v>0</v>
      </c>
      <c r="IC71" s="724">
        <f ca="1">IC69*PrSettings!$F$4</f>
        <v>0</v>
      </c>
      <c r="ID71" s="724">
        <f ca="1">ID69*PrSettings!$F$5</f>
        <v>0</v>
      </c>
      <c r="IE71" s="724">
        <f ca="1">IE69*PrSettings!$F$6</f>
        <v>0</v>
      </c>
      <c r="IF71" s="724">
        <f ca="1">IF69*PrSettings!$F$7</f>
        <v>0</v>
      </c>
      <c r="IG71" s="725">
        <f>IG69*PrSettings!$F$8</f>
        <v>0</v>
      </c>
      <c r="II71" s="722"/>
      <c r="IJ71" s="722"/>
      <c r="IK71" s="722"/>
      <c r="IL71" s="912" t="str">
        <f>Language!$E$175</f>
        <v>Points:</v>
      </c>
      <c r="IM71" s="913"/>
      <c r="IN71" s="914"/>
      <c r="IO71" s="723">
        <f ca="1">IO69*PrSettings!$F$9</f>
        <v>0</v>
      </c>
      <c r="IP71" s="724">
        <f ca="1">IP69*PrSettings!$F$4</f>
        <v>0</v>
      </c>
      <c r="IQ71" s="724">
        <f ca="1">IQ69*PrSettings!$F$5</f>
        <v>0</v>
      </c>
      <c r="IR71" s="724">
        <f ca="1">IR69*PrSettings!$F$6</f>
        <v>0</v>
      </c>
      <c r="IS71" s="724">
        <f ca="1">IS69*PrSettings!$F$7</f>
        <v>0</v>
      </c>
      <c r="IT71" s="725">
        <f>IT69*PrSettings!$F$8</f>
        <v>0</v>
      </c>
      <c r="IV71" s="722"/>
      <c r="IW71" s="722"/>
      <c r="IX71" s="722"/>
      <c r="IY71" s="912" t="str">
        <f>Language!$E$175</f>
        <v>Points:</v>
      </c>
      <c r="IZ71" s="913"/>
      <c r="JA71" s="914"/>
      <c r="JB71" s="723">
        <f ca="1">JB69*PrSettings!$F$9</f>
        <v>0</v>
      </c>
      <c r="JC71" s="724">
        <f ca="1">JC69*PrSettings!$F$4</f>
        <v>0</v>
      </c>
      <c r="JD71" s="724">
        <f ca="1">JD69*PrSettings!$F$5</f>
        <v>0</v>
      </c>
      <c r="JE71" s="724">
        <f ca="1">JE69*PrSettings!$F$6</f>
        <v>0</v>
      </c>
      <c r="JF71" s="724">
        <f ca="1">JF69*PrSettings!$F$7</f>
        <v>0</v>
      </c>
      <c r="JG71" s="725">
        <f>JG69*PrSettings!$F$8</f>
        <v>0</v>
      </c>
      <c r="JI71" s="722"/>
      <c r="JJ71" s="722"/>
      <c r="JK71" s="722"/>
      <c r="JL71" s="912" t="str">
        <f>Language!$E$175</f>
        <v>Points:</v>
      </c>
      <c r="JM71" s="913"/>
      <c r="JN71" s="914"/>
      <c r="JO71" s="723">
        <f ca="1">JO69*PrSettings!$F$9</f>
        <v>0</v>
      </c>
      <c r="JP71" s="724">
        <f ca="1">JP69*PrSettings!$F$4</f>
        <v>0</v>
      </c>
      <c r="JQ71" s="724">
        <f ca="1">JQ69*PrSettings!$F$5</f>
        <v>0</v>
      </c>
      <c r="JR71" s="724">
        <f ca="1">JR69*PrSettings!$F$6</f>
        <v>0</v>
      </c>
      <c r="JS71" s="724">
        <f ca="1">JS69*PrSettings!$F$7</f>
        <v>0</v>
      </c>
      <c r="JT71" s="725">
        <f>JT69*PrSettings!$F$8</f>
        <v>0</v>
      </c>
      <c r="JV71" s="722"/>
      <c r="JW71" s="722"/>
      <c r="JX71" s="722"/>
      <c r="JY71" s="912" t="str">
        <f>Language!$E$175</f>
        <v>Points:</v>
      </c>
      <c r="JZ71" s="913"/>
      <c r="KA71" s="914"/>
      <c r="KB71" s="723">
        <f ca="1">KB69*PrSettings!$F$9</f>
        <v>0</v>
      </c>
      <c r="KC71" s="724">
        <f ca="1">KC69*PrSettings!$F$4</f>
        <v>0</v>
      </c>
      <c r="KD71" s="724">
        <f ca="1">KD69*PrSettings!$F$5</f>
        <v>0</v>
      </c>
      <c r="KE71" s="724">
        <f ca="1">KE69*PrSettings!$F$6</f>
        <v>0</v>
      </c>
      <c r="KF71" s="724">
        <f ca="1">KF69*PrSettings!$F$7</f>
        <v>0</v>
      </c>
      <c r="KG71" s="725">
        <f>KG69*PrSettings!$F$8</f>
        <v>0</v>
      </c>
      <c r="KI71" s="722"/>
      <c r="KJ71" s="722"/>
      <c r="KK71" s="722"/>
      <c r="KL71" s="912" t="str">
        <f>Language!$E$175</f>
        <v>Points:</v>
      </c>
      <c r="KM71" s="913"/>
      <c r="KN71" s="914"/>
      <c r="KO71" s="723">
        <f ca="1">KO69*PrSettings!$F$9</f>
        <v>0</v>
      </c>
      <c r="KP71" s="724">
        <f ca="1">KP69*PrSettings!$F$4</f>
        <v>0</v>
      </c>
      <c r="KQ71" s="724">
        <f ca="1">KQ69*PrSettings!$F$5</f>
        <v>0</v>
      </c>
      <c r="KR71" s="724">
        <f ca="1">KR69*PrSettings!$F$6</f>
        <v>0</v>
      </c>
      <c r="KS71" s="724">
        <f ca="1">KS69*PrSettings!$F$7</f>
        <v>0</v>
      </c>
      <c r="KT71" s="725">
        <f>KT69*PrSettings!$F$8</f>
        <v>0</v>
      </c>
      <c r="KV71" s="722"/>
      <c r="KW71" s="722"/>
      <c r="KX71" s="722"/>
      <c r="KY71" s="912" t="str">
        <f>Language!$E$175</f>
        <v>Points:</v>
      </c>
      <c r="KZ71" s="913"/>
      <c r="LA71" s="914"/>
      <c r="LB71" s="723">
        <f ca="1">LB69*PrSettings!$F$9</f>
        <v>0</v>
      </c>
      <c r="LC71" s="724">
        <f ca="1">LC69*PrSettings!$F$4</f>
        <v>0</v>
      </c>
      <c r="LD71" s="724">
        <f ca="1">LD69*PrSettings!$F$5</f>
        <v>0</v>
      </c>
      <c r="LE71" s="724">
        <f ca="1">LE69*PrSettings!$F$6</f>
        <v>0</v>
      </c>
      <c r="LF71" s="724">
        <f ca="1">LF69*PrSettings!$F$7</f>
        <v>0</v>
      </c>
      <c r="LG71" s="725">
        <f>LG69*PrSettings!$F$8</f>
        <v>0</v>
      </c>
      <c r="LI71" s="722"/>
      <c r="LJ71" s="722"/>
      <c r="LK71" s="722"/>
      <c r="LL71" s="912" t="str">
        <f>Language!$E$175</f>
        <v>Points:</v>
      </c>
      <c r="LM71" s="913"/>
      <c r="LN71" s="914"/>
      <c r="LO71" s="723">
        <f ca="1">LO69*PrSettings!$F$9</f>
        <v>0</v>
      </c>
      <c r="LP71" s="724">
        <f ca="1">LP69*PrSettings!$F$4</f>
        <v>0</v>
      </c>
      <c r="LQ71" s="724">
        <f ca="1">LQ69*PrSettings!$F$5</f>
        <v>0</v>
      </c>
      <c r="LR71" s="724">
        <f ca="1">LR69*PrSettings!$F$6</f>
        <v>0</v>
      </c>
      <c r="LS71" s="724">
        <f ca="1">LS69*PrSettings!$F$7</f>
        <v>0</v>
      </c>
      <c r="LT71" s="725">
        <f>LT69*PrSettings!$F$8</f>
        <v>0</v>
      </c>
      <c r="LV71" s="722"/>
      <c r="LW71" s="722"/>
      <c r="LX71" s="722"/>
      <c r="LY71" s="912" t="str">
        <f>Language!$E$175</f>
        <v>Points:</v>
      </c>
      <c r="LZ71" s="913"/>
      <c r="MA71" s="914"/>
      <c r="MB71" s="723">
        <f ca="1">MB69*PrSettings!$F$9</f>
        <v>0</v>
      </c>
      <c r="MC71" s="724">
        <f ca="1">MC69*PrSettings!$F$4</f>
        <v>0</v>
      </c>
      <c r="MD71" s="724">
        <f ca="1">MD69*PrSettings!$F$5</f>
        <v>0</v>
      </c>
      <c r="ME71" s="724">
        <f ca="1">ME69*PrSettings!$F$6</f>
        <v>0</v>
      </c>
      <c r="MF71" s="724">
        <f ca="1">MF69*PrSettings!$F$7</f>
        <v>0</v>
      </c>
      <c r="MG71" s="725">
        <f>MG69*PrSettings!$F$8</f>
        <v>0</v>
      </c>
    </row>
    <row r="72" spans="2:345" ht="22.5" customHeight="1" thickTop="1" thickBot="1" x14ac:dyDescent="0.3">
      <c r="L72" s="915" t="str">
        <f>Language!$E$176</f>
        <v>Sum:</v>
      </c>
      <c r="M72" s="916"/>
      <c r="N72" s="917"/>
      <c r="O72" s="918">
        <f ca="1">SUM(O70:T70)</f>
        <v>0</v>
      </c>
      <c r="P72" s="919"/>
      <c r="Q72" s="919"/>
      <c r="R72" s="919"/>
      <c r="S72" s="919"/>
      <c r="T72" s="920"/>
      <c r="Y72" s="915" t="str">
        <f>Language!$E$176</f>
        <v>Sum:</v>
      </c>
      <c r="Z72" s="916"/>
      <c r="AA72" s="917"/>
      <c r="AB72" s="918">
        <f ca="1">SUM(AB70:AG70)</f>
        <v>0</v>
      </c>
      <c r="AC72" s="919"/>
      <c r="AD72" s="919"/>
      <c r="AE72" s="919"/>
      <c r="AF72" s="919"/>
      <c r="AG72" s="920"/>
      <c r="AL72" s="915" t="str">
        <f>Language!$E$176</f>
        <v>Sum:</v>
      </c>
      <c r="AM72" s="916"/>
      <c r="AN72" s="917"/>
      <c r="AO72" s="918">
        <f ca="1">SUM(AO70:AT70)</f>
        <v>0</v>
      </c>
      <c r="AP72" s="919"/>
      <c r="AQ72" s="919"/>
      <c r="AR72" s="919"/>
      <c r="AS72" s="919"/>
      <c r="AT72" s="920"/>
      <c r="AY72" s="915" t="str">
        <f>Language!$E$176</f>
        <v>Sum:</v>
      </c>
      <c r="AZ72" s="916"/>
      <c r="BA72" s="917"/>
      <c r="BB72" s="918">
        <f ca="1">SUM(BB70:BG70)</f>
        <v>0</v>
      </c>
      <c r="BC72" s="919"/>
      <c r="BD72" s="919"/>
      <c r="BE72" s="919"/>
      <c r="BF72" s="919"/>
      <c r="BG72" s="920"/>
      <c r="BL72" s="915" t="str">
        <f>Language!$E$176</f>
        <v>Sum:</v>
      </c>
      <c r="BM72" s="916"/>
      <c r="BN72" s="917"/>
      <c r="BO72" s="918">
        <f ca="1">SUM(BO70:BT70)</f>
        <v>0</v>
      </c>
      <c r="BP72" s="919"/>
      <c r="BQ72" s="919"/>
      <c r="BR72" s="919"/>
      <c r="BS72" s="919"/>
      <c r="BT72" s="920"/>
      <c r="BY72" s="915" t="str">
        <f>Language!$E$176</f>
        <v>Sum:</v>
      </c>
      <c r="BZ72" s="916"/>
      <c r="CA72" s="917"/>
      <c r="CB72" s="918">
        <f ca="1">SUM(CB70:CG70)</f>
        <v>0</v>
      </c>
      <c r="CC72" s="919"/>
      <c r="CD72" s="919"/>
      <c r="CE72" s="919"/>
      <c r="CF72" s="919"/>
      <c r="CG72" s="920"/>
      <c r="CL72" s="915" t="str">
        <f>Language!$E$176</f>
        <v>Sum:</v>
      </c>
      <c r="CM72" s="916"/>
      <c r="CN72" s="917"/>
      <c r="CO72" s="918">
        <f ca="1">SUM(CO70:CT70)</f>
        <v>0</v>
      </c>
      <c r="CP72" s="919"/>
      <c r="CQ72" s="919"/>
      <c r="CR72" s="919"/>
      <c r="CS72" s="919"/>
      <c r="CT72" s="920"/>
      <c r="CY72" s="915" t="str">
        <f>Language!$E$176</f>
        <v>Sum:</v>
      </c>
      <c r="CZ72" s="916"/>
      <c r="DA72" s="917"/>
      <c r="DB72" s="918">
        <f ca="1">SUM(DB70:DG70)</f>
        <v>0</v>
      </c>
      <c r="DC72" s="919"/>
      <c r="DD72" s="919"/>
      <c r="DE72" s="919"/>
      <c r="DF72" s="919"/>
      <c r="DG72" s="920"/>
      <c r="DL72" s="915" t="str">
        <f>Language!$E$176</f>
        <v>Sum:</v>
      </c>
      <c r="DM72" s="916"/>
      <c r="DN72" s="917"/>
      <c r="DO72" s="918">
        <f ca="1">SUM(DO70:DT70)</f>
        <v>0</v>
      </c>
      <c r="DP72" s="919"/>
      <c r="DQ72" s="919"/>
      <c r="DR72" s="919"/>
      <c r="DS72" s="919"/>
      <c r="DT72" s="920"/>
      <c r="DY72" s="915" t="str">
        <f>Language!$E$176</f>
        <v>Sum:</v>
      </c>
      <c r="DZ72" s="916"/>
      <c r="EA72" s="917"/>
      <c r="EB72" s="918">
        <f ca="1">SUM(EB70:EG70)</f>
        <v>0</v>
      </c>
      <c r="EC72" s="919"/>
      <c r="ED72" s="919"/>
      <c r="EE72" s="919"/>
      <c r="EF72" s="919"/>
      <c r="EG72" s="920"/>
      <c r="EL72" s="915" t="str">
        <f>Language!$E$176</f>
        <v>Sum:</v>
      </c>
      <c r="EM72" s="916"/>
      <c r="EN72" s="917"/>
      <c r="EO72" s="918">
        <f ca="1">SUM(EO70:ET70)</f>
        <v>0</v>
      </c>
      <c r="EP72" s="919"/>
      <c r="EQ72" s="919"/>
      <c r="ER72" s="919"/>
      <c r="ES72" s="919"/>
      <c r="ET72" s="920"/>
      <c r="EY72" s="915" t="str">
        <f>Language!$E$176</f>
        <v>Sum:</v>
      </c>
      <c r="EZ72" s="916"/>
      <c r="FA72" s="917"/>
      <c r="FB72" s="918">
        <f ca="1">SUM(FB70:FG70)</f>
        <v>0</v>
      </c>
      <c r="FC72" s="919"/>
      <c r="FD72" s="919"/>
      <c r="FE72" s="919"/>
      <c r="FF72" s="919"/>
      <c r="FG72" s="920"/>
      <c r="FL72" s="915" t="str">
        <f>Language!$E$176</f>
        <v>Sum:</v>
      </c>
      <c r="FM72" s="916"/>
      <c r="FN72" s="917"/>
      <c r="FO72" s="918">
        <f ca="1">SUM(FO70:FT70)</f>
        <v>0</v>
      </c>
      <c r="FP72" s="919"/>
      <c r="FQ72" s="919"/>
      <c r="FR72" s="919"/>
      <c r="FS72" s="919"/>
      <c r="FT72" s="920"/>
      <c r="FY72" s="915" t="str">
        <f>Language!$E$176</f>
        <v>Sum:</v>
      </c>
      <c r="FZ72" s="916"/>
      <c r="GA72" s="917"/>
      <c r="GB72" s="918">
        <f ca="1">SUM(GB70:GG70)</f>
        <v>0</v>
      </c>
      <c r="GC72" s="919"/>
      <c r="GD72" s="919"/>
      <c r="GE72" s="919"/>
      <c r="GF72" s="919"/>
      <c r="GG72" s="920"/>
      <c r="GL72" s="915" t="str">
        <f>Language!$E$176</f>
        <v>Sum:</v>
      </c>
      <c r="GM72" s="916"/>
      <c r="GN72" s="917"/>
      <c r="GO72" s="918">
        <f ca="1">SUM(GO70:GT70)</f>
        <v>0</v>
      </c>
      <c r="GP72" s="919"/>
      <c r="GQ72" s="919"/>
      <c r="GR72" s="919"/>
      <c r="GS72" s="919"/>
      <c r="GT72" s="920"/>
      <c r="GY72" s="915" t="str">
        <f>Language!$E$176</f>
        <v>Sum:</v>
      </c>
      <c r="GZ72" s="916"/>
      <c r="HA72" s="917"/>
      <c r="HB72" s="918">
        <f ca="1">SUM(HB70:HG70)</f>
        <v>0</v>
      </c>
      <c r="HC72" s="919"/>
      <c r="HD72" s="919"/>
      <c r="HE72" s="919"/>
      <c r="HF72" s="919"/>
      <c r="HG72" s="920"/>
      <c r="HL72" s="915" t="str">
        <f>Language!$E$176</f>
        <v>Sum:</v>
      </c>
      <c r="HM72" s="916"/>
      <c r="HN72" s="917"/>
      <c r="HO72" s="918">
        <f ca="1">SUM(HO70:HT70)</f>
        <v>0</v>
      </c>
      <c r="HP72" s="919"/>
      <c r="HQ72" s="919"/>
      <c r="HR72" s="919"/>
      <c r="HS72" s="919"/>
      <c r="HT72" s="920"/>
      <c r="HY72" s="915" t="str">
        <f>Language!$E$176</f>
        <v>Sum:</v>
      </c>
      <c r="HZ72" s="916"/>
      <c r="IA72" s="917"/>
      <c r="IB72" s="918">
        <f ca="1">SUM(IB70:IG70)</f>
        <v>0</v>
      </c>
      <c r="IC72" s="919"/>
      <c r="ID72" s="919"/>
      <c r="IE72" s="919"/>
      <c r="IF72" s="919"/>
      <c r="IG72" s="920"/>
      <c r="IL72" s="915" t="str">
        <f>Language!$E$176</f>
        <v>Sum:</v>
      </c>
      <c r="IM72" s="916"/>
      <c r="IN72" s="917"/>
      <c r="IO72" s="918">
        <f ca="1">SUM(IO70:IT70)</f>
        <v>0</v>
      </c>
      <c r="IP72" s="919"/>
      <c r="IQ72" s="919"/>
      <c r="IR72" s="919"/>
      <c r="IS72" s="919"/>
      <c r="IT72" s="920"/>
      <c r="IY72" s="915" t="str">
        <f>Language!$E$176</f>
        <v>Sum:</v>
      </c>
      <c r="IZ72" s="916"/>
      <c r="JA72" s="917"/>
      <c r="JB72" s="918">
        <f ca="1">SUM(JB70:JG70)</f>
        <v>0</v>
      </c>
      <c r="JC72" s="919"/>
      <c r="JD72" s="919"/>
      <c r="JE72" s="919"/>
      <c r="JF72" s="919"/>
      <c r="JG72" s="920"/>
      <c r="JL72" s="915" t="str">
        <f>Language!$E$176</f>
        <v>Sum:</v>
      </c>
      <c r="JM72" s="916"/>
      <c r="JN72" s="917"/>
      <c r="JO72" s="918">
        <f ca="1">SUM(JO70:JT70)</f>
        <v>0</v>
      </c>
      <c r="JP72" s="919"/>
      <c r="JQ72" s="919"/>
      <c r="JR72" s="919"/>
      <c r="JS72" s="919"/>
      <c r="JT72" s="920"/>
      <c r="JY72" s="915" t="str">
        <f>Language!$E$176</f>
        <v>Sum:</v>
      </c>
      <c r="JZ72" s="916"/>
      <c r="KA72" s="917"/>
      <c r="KB72" s="918">
        <f ca="1">SUM(KB70:KG70)</f>
        <v>0</v>
      </c>
      <c r="KC72" s="919"/>
      <c r="KD72" s="919"/>
      <c r="KE72" s="919"/>
      <c r="KF72" s="919"/>
      <c r="KG72" s="920"/>
      <c r="KL72" s="915" t="str">
        <f>Language!$E$176</f>
        <v>Sum:</v>
      </c>
      <c r="KM72" s="916"/>
      <c r="KN72" s="917"/>
      <c r="KO72" s="918">
        <f ca="1">SUM(KO70:KT70)</f>
        <v>0</v>
      </c>
      <c r="KP72" s="919"/>
      <c r="KQ72" s="919"/>
      <c r="KR72" s="919"/>
      <c r="KS72" s="919"/>
      <c r="KT72" s="920"/>
      <c r="KY72" s="915" t="str">
        <f>Language!$E$176</f>
        <v>Sum:</v>
      </c>
      <c r="KZ72" s="916"/>
      <c r="LA72" s="917"/>
      <c r="LB72" s="918">
        <f ca="1">SUM(LB70:LG70)</f>
        <v>0</v>
      </c>
      <c r="LC72" s="919"/>
      <c r="LD72" s="919"/>
      <c r="LE72" s="919"/>
      <c r="LF72" s="919"/>
      <c r="LG72" s="920"/>
      <c r="LL72" s="915" t="str">
        <f>Language!$E$176</f>
        <v>Sum:</v>
      </c>
      <c r="LM72" s="916"/>
      <c r="LN72" s="917"/>
      <c r="LO72" s="918">
        <f ca="1">SUM(LO70:LT70)</f>
        <v>0</v>
      </c>
      <c r="LP72" s="919"/>
      <c r="LQ72" s="919"/>
      <c r="LR72" s="919"/>
      <c r="LS72" s="919"/>
      <c r="LT72" s="920"/>
      <c r="LY72" s="915" t="str">
        <f>Language!$E$176</f>
        <v>Sum:</v>
      </c>
      <c r="LZ72" s="916"/>
      <c r="MA72" s="917"/>
      <c r="MB72" s="918">
        <f ca="1">SUM(MB70:MG70)</f>
        <v>0</v>
      </c>
      <c r="MC72" s="919"/>
      <c r="MD72" s="919"/>
      <c r="ME72" s="919"/>
      <c r="MF72" s="919"/>
      <c r="MG72" s="920"/>
    </row>
    <row r="73" spans="2:345" ht="30.75" customHeight="1" thickTop="1" x14ac:dyDescent="0.25"/>
    <row r="74" spans="2:345" ht="16.5" thickBot="1" x14ac:dyDescent="0.3">
      <c r="B74" s="930" t="str">
        <f>Language!$E$188</f>
        <v>Hint</v>
      </c>
      <c r="C74" s="930"/>
      <c r="D74" s="930"/>
      <c r="E74" s="930"/>
      <c r="F74" s="930"/>
      <c r="G74" s="930"/>
      <c r="H74" s="930"/>
      <c r="I74" s="108"/>
      <c r="J74" s="108"/>
      <c r="K74" s="108"/>
      <c r="L74" s="108"/>
      <c r="M74"/>
      <c r="N74"/>
      <c r="O74"/>
      <c r="P74"/>
      <c r="Q74"/>
      <c r="R74"/>
      <c r="S74"/>
      <c r="V74" s="108"/>
      <c r="W74" s="108"/>
      <c r="X74" s="108"/>
      <c r="Y74" s="108"/>
      <c r="Z74"/>
      <c r="AA74"/>
      <c r="AB74"/>
      <c r="AC74"/>
      <c r="AD74"/>
      <c r="AE74"/>
      <c r="AF74"/>
      <c r="AI74" s="108"/>
      <c r="AJ74" s="108"/>
      <c r="AK74" s="108"/>
      <c r="AL74" s="108"/>
      <c r="AM74"/>
      <c r="AN74"/>
      <c r="AO74"/>
      <c r="AP74"/>
      <c r="AQ74"/>
      <c r="AR74"/>
      <c r="AS74"/>
      <c r="AV74" s="108"/>
      <c r="AW74" s="108"/>
      <c r="AX74" s="108"/>
      <c r="AY74" s="108"/>
      <c r="AZ74"/>
      <c r="BA74"/>
      <c r="BB74"/>
      <c r="BC74"/>
      <c r="BD74"/>
      <c r="BE74"/>
      <c r="BF74"/>
      <c r="BI74" s="108"/>
      <c r="BJ74" s="108"/>
      <c r="BK74" s="108"/>
      <c r="BL74" s="108"/>
      <c r="BM74"/>
      <c r="BN74"/>
      <c r="BO74"/>
      <c r="BP74"/>
      <c r="BQ74"/>
      <c r="BR74"/>
      <c r="BS74"/>
      <c r="BV74" s="108"/>
      <c r="BW74" s="108"/>
      <c r="BX74" s="108"/>
      <c r="BY74" s="108"/>
      <c r="BZ74"/>
      <c r="CA74"/>
      <c r="CB74"/>
      <c r="CC74"/>
      <c r="CD74"/>
      <c r="CE74"/>
      <c r="CF74"/>
      <c r="CI74" s="108"/>
      <c r="CJ74" s="108"/>
      <c r="CK74" s="108"/>
      <c r="CL74" s="108"/>
      <c r="CM74"/>
      <c r="CN74"/>
      <c r="CO74"/>
      <c r="CP74"/>
      <c r="CQ74"/>
      <c r="CR74"/>
      <c r="CS74"/>
      <c r="CV74" s="108"/>
      <c r="CW74" s="108"/>
      <c r="CX74" s="108"/>
      <c r="CY74" s="108"/>
      <c r="CZ74"/>
      <c r="DA74"/>
      <c r="DB74"/>
      <c r="DC74"/>
      <c r="DD74"/>
      <c r="DE74"/>
      <c r="DF74"/>
      <c r="DI74" s="108"/>
      <c r="DJ74" s="108"/>
      <c r="DK74" s="108"/>
      <c r="DL74" s="108"/>
      <c r="DM74"/>
      <c r="DN74"/>
      <c r="DO74"/>
      <c r="DP74"/>
      <c r="DQ74"/>
      <c r="DR74"/>
      <c r="DS74"/>
      <c r="DV74" s="108"/>
      <c r="DW74" s="108"/>
      <c r="DX74" s="108"/>
      <c r="DY74" s="108"/>
      <c r="DZ74"/>
      <c r="EA74"/>
      <c r="EB74"/>
      <c r="EC74"/>
      <c r="ED74"/>
      <c r="EE74"/>
      <c r="EF74"/>
      <c r="EI74" s="108"/>
      <c r="EJ74" s="108"/>
      <c r="EK74" s="108"/>
      <c r="EL74" s="108"/>
      <c r="EM74"/>
      <c r="EN74"/>
      <c r="EO74"/>
      <c r="EP74"/>
      <c r="EQ74"/>
      <c r="ER74"/>
      <c r="ES74"/>
      <c r="EV74" s="108"/>
      <c r="EW74" s="108"/>
      <c r="EX74" s="108"/>
      <c r="EY74" s="108"/>
      <c r="EZ74"/>
      <c r="FA74"/>
      <c r="FB74"/>
      <c r="FC74"/>
      <c r="FD74"/>
      <c r="FE74"/>
      <c r="FF74"/>
      <c r="FI74" s="108"/>
      <c r="FJ74" s="108"/>
      <c r="FK74" s="108"/>
      <c r="FL74" s="108"/>
      <c r="FM74"/>
      <c r="FN74"/>
      <c r="FO74"/>
      <c r="FP74"/>
      <c r="FQ74"/>
      <c r="FR74"/>
      <c r="FS74"/>
      <c r="FV74" s="108"/>
      <c r="FW74" s="108"/>
      <c r="FX74" s="108"/>
      <c r="FY74" s="108"/>
      <c r="FZ74"/>
      <c r="GA74"/>
      <c r="GB74"/>
      <c r="GC74"/>
      <c r="GD74"/>
      <c r="GE74"/>
      <c r="GF74"/>
      <c r="GI74" s="108"/>
      <c r="GJ74" s="108"/>
      <c r="GK74" s="108"/>
      <c r="GL74" s="108"/>
      <c r="GM74"/>
      <c r="GN74"/>
      <c r="GO74"/>
      <c r="GP74"/>
      <c r="GQ74"/>
      <c r="GR74"/>
      <c r="GS74"/>
      <c r="GV74" s="108"/>
      <c r="GW74" s="108"/>
      <c r="GX74" s="108"/>
      <c r="GY74" s="108"/>
      <c r="GZ74"/>
      <c r="HA74"/>
      <c r="HB74"/>
      <c r="HC74"/>
      <c r="HD74"/>
      <c r="HE74"/>
      <c r="HF74"/>
      <c r="HI74" s="108"/>
      <c r="HJ74" s="108"/>
      <c r="HK74" s="108"/>
      <c r="HL74" s="108"/>
      <c r="HM74"/>
      <c r="HN74"/>
      <c r="HO74"/>
      <c r="HP74"/>
      <c r="HQ74"/>
      <c r="HR74"/>
      <c r="HS74"/>
      <c r="HV74" s="108"/>
      <c r="HW74" s="108"/>
      <c r="HX74" s="108"/>
      <c r="HY74" s="108"/>
      <c r="HZ74"/>
      <c r="IA74"/>
      <c r="IB74"/>
      <c r="IC74"/>
      <c r="ID74"/>
      <c r="IE74"/>
      <c r="IF74"/>
      <c r="II74" s="108"/>
      <c r="IJ74" s="108"/>
      <c r="IK74" s="108"/>
      <c r="IL74" s="108"/>
      <c r="IM74"/>
      <c r="IN74"/>
      <c r="IO74"/>
      <c r="IP74"/>
      <c r="IQ74"/>
      <c r="IR74"/>
      <c r="IS74"/>
      <c r="IV74" s="108"/>
      <c r="IW74" s="108"/>
      <c r="IX74" s="108"/>
      <c r="IY74" s="108"/>
      <c r="IZ74"/>
      <c r="JA74"/>
      <c r="JB74"/>
      <c r="JC74"/>
      <c r="JD74"/>
      <c r="JE74"/>
      <c r="JF74"/>
      <c r="JI74" s="108"/>
      <c r="JJ74" s="108"/>
      <c r="JK74" s="108"/>
      <c r="JL74" s="108"/>
      <c r="JM74"/>
      <c r="JN74"/>
      <c r="JO74"/>
      <c r="JP74"/>
      <c r="JQ74"/>
      <c r="JR74"/>
      <c r="JS74"/>
      <c r="JV74" s="108"/>
      <c r="JW74" s="108"/>
      <c r="JX74" s="108"/>
      <c r="JY74" s="108"/>
      <c r="JZ74"/>
      <c r="KA74"/>
      <c r="KB74"/>
      <c r="KC74"/>
      <c r="KD74"/>
      <c r="KE74"/>
      <c r="KF74"/>
      <c r="KI74" s="108"/>
      <c r="KJ74" s="108"/>
      <c r="KK74" s="108"/>
      <c r="KL74" s="108"/>
      <c r="KM74"/>
      <c r="KN74"/>
      <c r="KO74"/>
      <c r="KP74"/>
      <c r="KQ74"/>
      <c r="KR74"/>
      <c r="KS74"/>
      <c r="KV74" s="108"/>
      <c r="KW74" s="108"/>
      <c r="KX74" s="108"/>
      <c r="KY74" s="108"/>
      <c r="KZ74"/>
      <c r="LA74"/>
      <c r="LB74"/>
      <c r="LC74"/>
      <c r="LD74"/>
      <c r="LE74"/>
      <c r="LF74"/>
      <c r="LI74" s="108"/>
      <c r="LJ74" s="108"/>
      <c r="LK74" s="108"/>
      <c r="LL74" s="108"/>
      <c r="LM74"/>
      <c r="LN74"/>
      <c r="LO74"/>
      <c r="LP74"/>
      <c r="LQ74"/>
      <c r="LR74"/>
      <c r="LS74"/>
      <c r="LV74" s="108"/>
      <c r="LW74" s="108"/>
      <c r="LX74" s="108"/>
      <c r="LY74" s="108"/>
      <c r="LZ74"/>
      <c r="MA74"/>
      <c r="MB74"/>
      <c r="MC74"/>
      <c r="MD74"/>
      <c r="ME74"/>
      <c r="MF74"/>
    </row>
    <row r="75" spans="2:345" ht="16.5" customHeight="1" thickTop="1" x14ac:dyDescent="0.25">
      <c r="B75" s="921" t="str">
        <f>Language!$E$197</f>
        <v>For example, to add ten more people, select columns HI through MG and copy them to the right. Finished.
(Remove sheet protection!)</v>
      </c>
      <c r="C75" s="922"/>
      <c r="D75" s="922"/>
      <c r="E75" s="922"/>
      <c r="F75" s="922"/>
      <c r="G75" s="922"/>
      <c r="H75" s="923"/>
      <c r="I75" s="489"/>
      <c r="J75" s="158"/>
      <c r="K75" s="158"/>
      <c r="L75" s="158"/>
      <c r="M75"/>
      <c r="N75"/>
      <c r="O75"/>
      <c r="P75"/>
      <c r="Q75"/>
      <c r="R75"/>
      <c r="S75"/>
      <c r="V75" s="158"/>
      <c r="W75" s="158"/>
      <c r="X75" s="158"/>
      <c r="Y75" s="158"/>
      <c r="Z75"/>
      <c r="AA75"/>
      <c r="AB75"/>
      <c r="AC75"/>
      <c r="AD75"/>
      <c r="AE75"/>
      <c r="AF75"/>
      <c r="AI75" s="158"/>
      <c r="AJ75" s="158"/>
      <c r="AK75" s="158"/>
      <c r="AL75" s="158"/>
      <c r="AM75"/>
      <c r="AN75"/>
      <c r="AO75"/>
      <c r="AP75"/>
      <c r="AQ75"/>
      <c r="AR75"/>
      <c r="AS75"/>
      <c r="AV75" s="158"/>
      <c r="AW75" s="158"/>
      <c r="AX75" s="158"/>
      <c r="AY75" s="158"/>
      <c r="AZ75"/>
      <c r="BA75"/>
      <c r="BB75"/>
      <c r="BC75"/>
      <c r="BD75"/>
      <c r="BE75"/>
      <c r="BF75"/>
      <c r="BI75" s="158"/>
      <c r="BJ75" s="158"/>
      <c r="BK75" s="158"/>
      <c r="BL75" s="158"/>
      <c r="BM75"/>
      <c r="BN75"/>
      <c r="BO75"/>
      <c r="BP75"/>
      <c r="BQ75"/>
      <c r="BR75"/>
      <c r="BS75"/>
      <c r="BV75" s="158"/>
      <c r="BW75" s="158"/>
      <c r="BX75" s="158"/>
      <c r="BY75" s="158"/>
      <c r="BZ75"/>
      <c r="CA75"/>
      <c r="CB75"/>
      <c r="CC75"/>
      <c r="CD75"/>
      <c r="CE75"/>
      <c r="CF75"/>
      <c r="CI75" s="158"/>
      <c r="CJ75" s="158"/>
      <c r="CK75" s="158"/>
      <c r="CL75" s="158"/>
      <c r="CM75"/>
      <c r="CN75"/>
      <c r="CO75"/>
      <c r="CP75"/>
      <c r="CQ75"/>
      <c r="CR75"/>
      <c r="CS75"/>
      <c r="CV75" s="158"/>
      <c r="CW75" s="158"/>
      <c r="CX75" s="158"/>
      <c r="CY75" s="158"/>
      <c r="CZ75"/>
      <c r="DA75"/>
      <c r="DB75"/>
      <c r="DC75"/>
      <c r="DD75"/>
      <c r="DE75"/>
      <c r="DF75"/>
      <c r="DI75" s="158"/>
      <c r="DJ75" s="158"/>
      <c r="DK75" s="158"/>
      <c r="DL75" s="158"/>
      <c r="DM75"/>
      <c r="DN75"/>
      <c r="DO75"/>
      <c r="DP75"/>
      <c r="DQ75"/>
      <c r="DR75"/>
      <c r="DS75"/>
      <c r="DV75" s="158"/>
      <c r="DW75" s="158"/>
      <c r="DX75" s="158"/>
      <c r="DY75" s="158"/>
      <c r="DZ75"/>
      <c r="EA75"/>
      <c r="EB75"/>
      <c r="EC75"/>
      <c r="ED75"/>
      <c r="EE75"/>
      <c r="EF75"/>
      <c r="EI75" s="158"/>
      <c r="EJ75" s="158"/>
      <c r="EK75" s="158"/>
      <c r="EL75" s="158"/>
      <c r="EM75"/>
      <c r="EN75"/>
      <c r="EO75"/>
      <c r="EP75"/>
      <c r="EQ75"/>
      <c r="ER75"/>
      <c r="ES75"/>
      <c r="EV75" s="158"/>
      <c r="EW75" s="158"/>
      <c r="EX75" s="158"/>
      <c r="EY75" s="158"/>
      <c r="EZ75"/>
      <c r="FA75"/>
      <c r="FB75"/>
      <c r="FC75"/>
      <c r="FD75"/>
      <c r="FE75"/>
      <c r="FF75"/>
      <c r="FI75" s="158"/>
      <c r="FJ75" s="158"/>
      <c r="FK75" s="158"/>
      <c r="FL75" s="158"/>
      <c r="FM75"/>
      <c r="FN75"/>
      <c r="FO75"/>
      <c r="FP75"/>
      <c r="FQ75"/>
      <c r="FR75"/>
      <c r="FS75"/>
      <c r="FV75" s="158"/>
      <c r="FW75" s="158"/>
      <c r="FX75" s="158"/>
      <c r="FY75" s="158"/>
      <c r="FZ75"/>
      <c r="GA75"/>
      <c r="GB75"/>
      <c r="GC75"/>
      <c r="GD75"/>
      <c r="GE75"/>
      <c r="GF75"/>
      <c r="GI75" s="158"/>
      <c r="GJ75" s="158"/>
      <c r="GK75" s="158"/>
      <c r="GL75" s="158"/>
      <c r="GM75"/>
      <c r="GN75"/>
      <c r="GO75"/>
      <c r="GP75"/>
      <c r="GQ75"/>
      <c r="GR75"/>
      <c r="GS75"/>
      <c r="GV75" s="158"/>
      <c r="GW75" s="158"/>
      <c r="GX75" s="158"/>
      <c r="GY75" s="158"/>
      <c r="GZ75"/>
      <c r="HA75"/>
      <c r="HB75"/>
      <c r="HC75"/>
      <c r="HD75"/>
      <c r="HE75"/>
      <c r="HF75"/>
      <c r="HI75" s="158"/>
      <c r="HJ75" s="158"/>
      <c r="HK75" s="158"/>
      <c r="HL75" s="158"/>
      <c r="HM75"/>
      <c r="HN75"/>
      <c r="HO75"/>
      <c r="HP75"/>
      <c r="HQ75"/>
      <c r="HR75"/>
      <c r="HS75"/>
      <c r="HV75" s="158"/>
      <c r="HW75" s="158"/>
      <c r="HX75" s="158"/>
      <c r="HY75" s="158"/>
      <c r="HZ75"/>
      <c r="IA75"/>
      <c r="IB75"/>
      <c r="IC75"/>
      <c r="ID75"/>
      <c r="IE75"/>
      <c r="IF75"/>
      <c r="II75" s="158"/>
      <c r="IJ75" s="158"/>
      <c r="IK75" s="158"/>
      <c r="IL75" s="158"/>
      <c r="IM75"/>
      <c r="IN75"/>
      <c r="IO75"/>
      <c r="IP75"/>
      <c r="IQ75"/>
      <c r="IR75"/>
      <c r="IS75"/>
      <c r="IV75" s="158"/>
      <c r="IW75" s="158"/>
      <c r="IX75" s="158"/>
      <c r="IY75" s="158"/>
      <c r="IZ75"/>
      <c r="JA75"/>
      <c r="JB75"/>
      <c r="JC75"/>
      <c r="JD75"/>
      <c r="JE75"/>
      <c r="JF75"/>
      <c r="JI75" s="158"/>
      <c r="JJ75" s="158"/>
      <c r="JK75" s="158"/>
      <c r="JL75" s="158"/>
      <c r="JM75"/>
      <c r="JN75"/>
      <c r="JO75"/>
      <c r="JP75"/>
      <c r="JQ75"/>
      <c r="JR75"/>
      <c r="JS75"/>
      <c r="JV75" s="158"/>
      <c r="JW75" s="158"/>
      <c r="JX75" s="158"/>
      <c r="JY75" s="158"/>
      <c r="JZ75"/>
      <c r="KA75"/>
      <c r="KB75"/>
      <c r="KC75"/>
      <c r="KD75"/>
      <c r="KE75"/>
      <c r="KF75"/>
      <c r="KI75" s="158"/>
      <c r="KJ75" s="158"/>
      <c r="KK75" s="158"/>
      <c r="KL75" s="158"/>
      <c r="KM75"/>
      <c r="KN75"/>
      <c r="KO75"/>
      <c r="KP75"/>
      <c r="KQ75"/>
      <c r="KR75"/>
      <c r="KS75"/>
      <c r="KV75" s="158"/>
      <c r="KW75" s="158"/>
      <c r="KX75" s="158"/>
      <c r="KY75" s="158"/>
      <c r="KZ75"/>
      <c r="LA75"/>
      <c r="LB75"/>
      <c r="LC75"/>
      <c r="LD75"/>
      <c r="LE75"/>
      <c r="LF75"/>
      <c r="LI75" s="158"/>
      <c r="LJ75" s="158"/>
      <c r="LK75" s="158"/>
      <c r="LL75" s="158"/>
      <c r="LM75"/>
      <c r="LN75"/>
      <c r="LO75"/>
      <c r="LP75"/>
      <c r="LQ75"/>
      <c r="LR75"/>
      <c r="LS75"/>
      <c r="LV75" s="158"/>
      <c r="LW75" s="158"/>
      <c r="LX75" s="158"/>
      <c r="LY75" s="158"/>
      <c r="LZ75"/>
      <c r="MA75"/>
      <c r="MB75"/>
      <c r="MC75"/>
      <c r="MD75"/>
      <c r="ME75"/>
      <c r="MF75"/>
    </row>
    <row r="76" spans="2:345" x14ac:dyDescent="0.25">
      <c r="B76" s="924"/>
      <c r="C76" s="925"/>
      <c r="D76" s="925"/>
      <c r="E76" s="925"/>
      <c r="F76" s="925"/>
      <c r="G76" s="925"/>
      <c r="H76" s="926"/>
      <c r="I76" s="489"/>
      <c r="J76" s="158"/>
      <c r="K76" s="158"/>
      <c r="L76" s="158"/>
      <c r="M76"/>
      <c r="N76"/>
      <c r="O76"/>
      <c r="P76"/>
      <c r="Q76"/>
      <c r="R76"/>
      <c r="S76"/>
      <c r="V76" s="158"/>
      <c r="W76" s="158"/>
      <c r="X76" s="158"/>
      <c r="Y76" s="158"/>
      <c r="Z76"/>
      <c r="AA76"/>
      <c r="AB76"/>
      <c r="AC76"/>
      <c r="AD76"/>
      <c r="AE76"/>
      <c r="AF76"/>
      <c r="AI76" s="158"/>
      <c r="AJ76" s="158"/>
      <c r="AK76" s="158"/>
      <c r="AL76" s="158"/>
      <c r="AM76"/>
      <c r="AN76"/>
      <c r="AO76"/>
      <c r="AP76"/>
      <c r="AQ76"/>
      <c r="AR76"/>
      <c r="AS76"/>
      <c r="AV76" s="158"/>
      <c r="AW76" s="158"/>
      <c r="AX76" s="158"/>
      <c r="AY76" s="158"/>
      <c r="AZ76"/>
      <c r="BA76"/>
      <c r="BB76"/>
      <c r="BC76"/>
      <c r="BD76"/>
      <c r="BE76"/>
      <c r="BF76"/>
      <c r="BI76" s="158"/>
      <c r="BJ76" s="158"/>
      <c r="BK76" s="158"/>
      <c r="BL76" s="158"/>
      <c r="BM76"/>
      <c r="BN76"/>
      <c r="BO76"/>
      <c r="BP76"/>
      <c r="BQ76"/>
      <c r="BR76"/>
      <c r="BS76"/>
      <c r="BV76" s="158"/>
      <c r="BW76" s="158"/>
      <c r="BX76" s="158"/>
      <c r="BY76" s="158"/>
      <c r="BZ76"/>
      <c r="CA76"/>
      <c r="CB76"/>
      <c r="CC76"/>
      <c r="CD76"/>
      <c r="CE76"/>
      <c r="CF76"/>
      <c r="CI76" s="158"/>
      <c r="CJ76" s="158"/>
      <c r="CK76" s="158"/>
      <c r="CL76" s="158"/>
      <c r="CM76"/>
      <c r="CN76"/>
      <c r="CO76"/>
      <c r="CP76"/>
      <c r="CQ76"/>
      <c r="CR76"/>
      <c r="CS76"/>
      <c r="CV76" s="158"/>
      <c r="CW76" s="158"/>
      <c r="CX76" s="158"/>
      <c r="CY76" s="158"/>
      <c r="CZ76"/>
      <c r="DA76"/>
      <c r="DB76"/>
      <c r="DC76"/>
      <c r="DD76"/>
      <c r="DE76"/>
      <c r="DF76"/>
      <c r="DI76" s="158"/>
      <c r="DJ76" s="158"/>
      <c r="DK76" s="158"/>
      <c r="DL76" s="158"/>
      <c r="DM76"/>
      <c r="DN76"/>
      <c r="DO76"/>
      <c r="DP76"/>
      <c r="DQ76"/>
      <c r="DR76"/>
      <c r="DS76"/>
      <c r="DV76" s="158"/>
      <c r="DW76" s="158"/>
      <c r="DX76" s="158"/>
      <c r="DY76" s="158"/>
      <c r="DZ76"/>
      <c r="EA76"/>
      <c r="EB76"/>
      <c r="EC76"/>
      <c r="ED76"/>
      <c r="EE76"/>
      <c r="EF76"/>
      <c r="EI76" s="158"/>
      <c r="EJ76" s="158"/>
      <c r="EK76" s="158"/>
      <c r="EL76" s="158"/>
      <c r="EM76"/>
      <c r="EN76"/>
      <c r="EO76"/>
      <c r="EP76"/>
      <c r="EQ76"/>
      <c r="ER76"/>
      <c r="ES76"/>
      <c r="EV76" s="158"/>
      <c r="EW76" s="158"/>
      <c r="EX76" s="158"/>
      <c r="EY76" s="158"/>
      <c r="EZ76"/>
      <c r="FA76"/>
      <c r="FB76"/>
      <c r="FC76"/>
      <c r="FD76"/>
      <c r="FE76"/>
      <c r="FF76"/>
      <c r="FI76" s="158"/>
      <c r="FJ76" s="158"/>
      <c r="FK76" s="158"/>
      <c r="FL76" s="158"/>
      <c r="FM76"/>
      <c r="FN76"/>
      <c r="FO76"/>
      <c r="FP76"/>
      <c r="FQ76"/>
      <c r="FR76"/>
      <c r="FS76"/>
      <c r="FV76" s="158"/>
      <c r="FW76" s="158"/>
      <c r="FX76" s="158"/>
      <c r="FY76" s="158"/>
      <c r="FZ76"/>
      <c r="GA76"/>
      <c r="GB76"/>
      <c r="GC76"/>
      <c r="GD76"/>
      <c r="GE76"/>
      <c r="GF76"/>
      <c r="GI76" s="158"/>
      <c r="GJ76" s="158"/>
      <c r="GK76" s="158"/>
      <c r="GL76" s="158"/>
      <c r="GM76"/>
      <c r="GN76"/>
      <c r="GO76"/>
      <c r="GP76"/>
      <c r="GQ76"/>
      <c r="GR76"/>
      <c r="GS76"/>
      <c r="GV76" s="158"/>
      <c r="GW76" s="158"/>
      <c r="GX76" s="158"/>
      <c r="GY76" s="158"/>
      <c r="GZ76"/>
      <c r="HA76"/>
      <c r="HB76"/>
      <c r="HC76"/>
      <c r="HD76"/>
      <c r="HE76"/>
      <c r="HF76"/>
      <c r="HI76" s="158"/>
      <c r="HJ76" s="158"/>
      <c r="HK76" s="158"/>
      <c r="HL76" s="158"/>
      <c r="HM76"/>
      <c r="HN76"/>
      <c r="HO76"/>
      <c r="HP76"/>
      <c r="HQ76"/>
      <c r="HR76"/>
      <c r="HS76"/>
      <c r="HV76" s="158"/>
      <c r="HW76" s="158"/>
      <c r="HX76" s="158"/>
      <c r="HY76" s="158"/>
      <c r="HZ76"/>
      <c r="IA76"/>
      <c r="IB76"/>
      <c r="IC76"/>
      <c r="ID76"/>
      <c r="IE76"/>
      <c r="IF76"/>
      <c r="II76" s="158"/>
      <c r="IJ76" s="158"/>
      <c r="IK76" s="158"/>
      <c r="IL76" s="158"/>
      <c r="IM76"/>
      <c r="IN76"/>
      <c r="IO76"/>
      <c r="IP76"/>
      <c r="IQ76"/>
      <c r="IR76"/>
      <c r="IS76"/>
      <c r="IV76" s="158"/>
      <c r="IW76" s="158"/>
      <c r="IX76" s="158"/>
      <c r="IY76" s="158"/>
      <c r="IZ76"/>
      <c r="JA76"/>
      <c r="JB76"/>
      <c r="JC76"/>
      <c r="JD76"/>
      <c r="JE76"/>
      <c r="JF76"/>
      <c r="JI76" s="158"/>
      <c r="JJ76" s="158"/>
      <c r="JK76" s="158"/>
      <c r="JL76" s="158"/>
      <c r="JM76"/>
      <c r="JN76"/>
      <c r="JO76"/>
      <c r="JP76"/>
      <c r="JQ76"/>
      <c r="JR76"/>
      <c r="JS76"/>
      <c r="JV76" s="158"/>
      <c r="JW76" s="158"/>
      <c r="JX76" s="158"/>
      <c r="JY76" s="158"/>
      <c r="JZ76"/>
      <c r="KA76"/>
      <c r="KB76"/>
      <c r="KC76"/>
      <c r="KD76"/>
      <c r="KE76"/>
      <c r="KF76"/>
      <c r="KI76" s="158"/>
      <c r="KJ76" s="158"/>
      <c r="KK76" s="158"/>
      <c r="KL76" s="158"/>
      <c r="KM76"/>
      <c r="KN76"/>
      <c r="KO76"/>
      <c r="KP76"/>
      <c r="KQ76"/>
      <c r="KR76"/>
      <c r="KS76"/>
      <c r="KV76" s="158"/>
      <c r="KW76" s="158"/>
      <c r="KX76" s="158"/>
      <c r="KY76" s="158"/>
      <c r="KZ76"/>
      <c r="LA76"/>
      <c r="LB76"/>
      <c r="LC76"/>
      <c r="LD76"/>
      <c r="LE76"/>
      <c r="LF76"/>
      <c r="LI76" s="158"/>
      <c r="LJ76" s="158"/>
      <c r="LK76" s="158"/>
      <c r="LL76" s="158"/>
      <c r="LM76"/>
      <c r="LN76"/>
      <c r="LO76"/>
      <c r="LP76"/>
      <c r="LQ76"/>
      <c r="LR76"/>
      <c r="LS76"/>
      <c r="LV76" s="158"/>
      <c r="LW76" s="158"/>
      <c r="LX76" s="158"/>
      <c r="LY76" s="158"/>
      <c r="LZ76"/>
      <c r="MA76"/>
      <c r="MB76"/>
      <c r="MC76"/>
      <c r="MD76"/>
      <c r="ME76"/>
      <c r="MF76"/>
    </row>
    <row r="77" spans="2:345" x14ac:dyDescent="0.25">
      <c r="B77" s="924"/>
      <c r="C77" s="925"/>
      <c r="D77" s="925"/>
      <c r="E77" s="925"/>
      <c r="F77" s="925"/>
      <c r="G77" s="925"/>
      <c r="H77" s="926"/>
      <c r="I77" s="489"/>
      <c r="J77" s="158"/>
      <c r="K77" s="158"/>
      <c r="L77" s="158"/>
      <c r="M77"/>
      <c r="N77"/>
      <c r="O77"/>
      <c r="P77"/>
      <c r="Q77"/>
      <c r="R77"/>
      <c r="S77"/>
      <c r="V77" s="158"/>
      <c r="W77" s="158"/>
      <c r="X77" s="158"/>
      <c r="Y77" s="158"/>
      <c r="Z77"/>
      <c r="AA77"/>
      <c r="AB77"/>
      <c r="AC77"/>
      <c r="AD77"/>
      <c r="AE77"/>
      <c r="AF77"/>
      <c r="AI77" s="158"/>
      <c r="AJ77" s="158"/>
      <c r="AK77" s="158"/>
      <c r="AL77" s="158"/>
      <c r="AM77"/>
      <c r="AN77"/>
      <c r="AO77"/>
      <c r="AP77"/>
      <c r="AQ77"/>
      <c r="AR77"/>
      <c r="AS77"/>
      <c r="AV77" s="158"/>
      <c r="AW77" s="158"/>
      <c r="AX77" s="158"/>
      <c r="AY77" s="158"/>
      <c r="AZ77"/>
      <c r="BA77"/>
      <c r="BB77"/>
      <c r="BC77"/>
      <c r="BD77"/>
      <c r="BE77"/>
      <c r="BF77"/>
      <c r="BI77" s="158"/>
      <c r="BJ77" s="158"/>
      <c r="BK77" s="158"/>
      <c r="BL77" s="158"/>
      <c r="BM77"/>
      <c r="BN77"/>
      <c r="BO77"/>
      <c r="BP77"/>
      <c r="BQ77"/>
      <c r="BR77"/>
      <c r="BS77"/>
      <c r="BV77" s="158"/>
      <c r="BW77" s="158"/>
      <c r="BX77" s="158"/>
      <c r="BY77" s="158"/>
      <c r="BZ77"/>
      <c r="CA77"/>
      <c r="CB77"/>
      <c r="CC77"/>
      <c r="CD77"/>
      <c r="CE77"/>
      <c r="CF77"/>
      <c r="CI77" s="158"/>
      <c r="CJ77" s="158"/>
      <c r="CK77" s="158"/>
      <c r="CL77" s="158"/>
      <c r="CM77"/>
      <c r="CN77"/>
      <c r="CO77"/>
      <c r="CP77"/>
      <c r="CQ77"/>
      <c r="CR77"/>
      <c r="CS77"/>
      <c r="CV77" s="158"/>
      <c r="CW77" s="158"/>
      <c r="CX77" s="158"/>
      <c r="CY77" s="158"/>
      <c r="CZ77"/>
      <c r="DA77"/>
      <c r="DB77"/>
      <c r="DC77"/>
      <c r="DD77"/>
      <c r="DE77"/>
      <c r="DF77"/>
      <c r="DI77" s="158"/>
      <c r="DJ77" s="158"/>
      <c r="DK77" s="158"/>
      <c r="DL77" s="158"/>
      <c r="DM77"/>
      <c r="DN77"/>
      <c r="DO77"/>
      <c r="DP77"/>
      <c r="DQ77"/>
      <c r="DR77"/>
      <c r="DS77"/>
      <c r="DV77" s="158"/>
      <c r="DW77" s="158"/>
      <c r="DX77" s="158"/>
      <c r="DY77" s="158"/>
      <c r="DZ77"/>
      <c r="EA77"/>
      <c r="EB77"/>
      <c r="EC77"/>
      <c r="ED77"/>
      <c r="EE77"/>
      <c r="EF77"/>
      <c r="EI77" s="158"/>
      <c r="EJ77" s="158"/>
      <c r="EK77" s="158"/>
      <c r="EL77" s="158"/>
      <c r="EM77"/>
      <c r="EN77"/>
      <c r="EO77"/>
      <c r="EP77"/>
      <c r="EQ77"/>
      <c r="ER77"/>
      <c r="ES77"/>
      <c r="EV77" s="158"/>
      <c r="EW77" s="158"/>
      <c r="EX77" s="158"/>
      <c r="EY77" s="158"/>
      <c r="EZ77"/>
      <c r="FA77"/>
      <c r="FB77"/>
      <c r="FC77"/>
      <c r="FD77"/>
      <c r="FE77"/>
      <c r="FF77"/>
      <c r="FI77" s="158"/>
      <c r="FJ77" s="158"/>
      <c r="FK77" s="158"/>
      <c r="FL77" s="158"/>
      <c r="FM77"/>
      <c r="FN77"/>
      <c r="FO77"/>
      <c r="FP77"/>
      <c r="FQ77"/>
      <c r="FR77"/>
      <c r="FS77"/>
      <c r="FV77" s="158"/>
      <c r="FW77" s="158"/>
      <c r="FX77" s="158"/>
      <c r="FY77" s="158"/>
      <c r="FZ77"/>
      <c r="GA77"/>
      <c r="GB77"/>
      <c r="GC77"/>
      <c r="GD77"/>
      <c r="GE77"/>
      <c r="GF77"/>
      <c r="GI77" s="158"/>
      <c r="GJ77" s="158"/>
      <c r="GK77" s="158"/>
      <c r="GL77" s="158"/>
      <c r="GM77"/>
      <c r="GN77"/>
      <c r="GO77"/>
      <c r="GP77"/>
      <c r="GQ77"/>
      <c r="GR77"/>
      <c r="GS77"/>
      <c r="GV77" s="158"/>
      <c r="GW77" s="158"/>
      <c r="GX77" s="158"/>
      <c r="GY77" s="158"/>
      <c r="GZ77"/>
      <c r="HA77"/>
      <c r="HB77"/>
      <c r="HC77"/>
      <c r="HD77"/>
      <c r="HE77"/>
      <c r="HF77"/>
      <c r="HI77" s="158"/>
      <c r="HJ77" s="158"/>
      <c r="HK77" s="158"/>
      <c r="HL77" s="158"/>
      <c r="HM77"/>
      <c r="HN77"/>
      <c r="HO77"/>
      <c r="HP77"/>
      <c r="HQ77"/>
      <c r="HR77"/>
      <c r="HS77"/>
      <c r="HV77" s="158"/>
      <c r="HW77" s="158"/>
      <c r="HX77" s="158"/>
      <c r="HY77" s="158"/>
      <c r="HZ77"/>
      <c r="IA77"/>
      <c r="IB77"/>
      <c r="IC77"/>
      <c r="ID77"/>
      <c r="IE77"/>
      <c r="IF77"/>
      <c r="II77" s="158"/>
      <c r="IJ77" s="158"/>
      <c r="IK77" s="158"/>
      <c r="IL77" s="158"/>
      <c r="IM77"/>
      <c r="IN77"/>
      <c r="IO77"/>
      <c r="IP77"/>
      <c r="IQ77"/>
      <c r="IR77"/>
      <c r="IS77"/>
      <c r="IV77" s="158"/>
      <c r="IW77" s="158"/>
      <c r="IX77" s="158"/>
      <c r="IY77" s="158"/>
      <c r="IZ77"/>
      <c r="JA77"/>
      <c r="JB77"/>
      <c r="JC77"/>
      <c r="JD77"/>
      <c r="JE77"/>
      <c r="JF77"/>
      <c r="JI77" s="158"/>
      <c r="JJ77" s="158"/>
      <c r="JK77" s="158"/>
      <c r="JL77" s="158"/>
      <c r="JM77"/>
      <c r="JN77"/>
      <c r="JO77"/>
      <c r="JP77"/>
      <c r="JQ77"/>
      <c r="JR77"/>
      <c r="JS77"/>
      <c r="JV77" s="158"/>
      <c r="JW77" s="158"/>
      <c r="JX77" s="158"/>
      <c r="JY77" s="158"/>
      <c r="JZ77"/>
      <c r="KA77"/>
      <c r="KB77"/>
      <c r="KC77"/>
      <c r="KD77"/>
      <c r="KE77"/>
      <c r="KF77"/>
      <c r="KI77" s="158"/>
      <c r="KJ77" s="158"/>
      <c r="KK77" s="158"/>
      <c r="KL77" s="158"/>
      <c r="KM77"/>
      <c r="KN77"/>
      <c r="KO77"/>
      <c r="KP77"/>
      <c r="KQ77"/>
      <c r="KR77"/>
      <c r="KS77"/>
      <c r="KV77" s="158"/>
      <c r="KW77" s="158"/>
      <c r="KX77" s="158"/>
      <c r="KY77" s="158"/>
      <c r="KZ77"/>
      <c r="LA77"/>
      <c r="LB77"/>
      <c r="LC77"/>
      <c r="LD77"/>
      <c r="LE77"/>
      <c r="LF77"/>
      <c r="LI77" s="158"/>
      <c r="LJ77" s="158"/>
      <c r="LK77" s="158"/>
      <c r="LL77" s="158"/>
      <c r="LM77"/>
      <c r="LN77"/>
      <c r="LO77"/>
      <c r="LP77"/>
      <c r="LQ77"/>
      <c r="LR77"/>
      <c r="LS77"/>
      <c r="LV77" s="158"/>
      <c r="LW77" s="158"/>
      <c r="LX77" s="158"/>
      <c r="LY77" s="158"/>
      <c r="LZ77"/>
      <c r="MA77"/>
      <c r="MB77"/>
      <c r="MC77"/>
      <c r="MD77"/>
      <c r="ME77"/>
      <c r="MF77"/>
    </row>
    <row r="78" spans="2:345" ht="15.75" customHeight="1" x14ac:dyDescent="0.25">
      <c r="B78" s="924" t="str">
        <f>Language!$E$198</f>
        <v>To predict the teams in the KO round, enter the team numbers in the yellow fields.</v>
      </c>
      <c r="C78" s="925"/>
      <c r="D78" s="925"/>
      <c r="E78" s="925"/>
      <c r="F78" s="925"/>
      <c r="G78" s="925"/>
      <c r="H78" s="926"/>
      <c r="I78" s="489"/>
      <c r="J78" s="158"/>
      <c r="K78" s="158"/>
      <c r="L78" s="158"/>
      <c r="M78"/>
      <c r="N78"/>
      <c r="O78"/>
      <c r="P78"/>
      <c r="Q78"/>
      <c r="R78"/>
      <c r="S78"/>
      <c r="V78" s="158"/>
      <c r="W78" s="158"/>
      <c r="X78" s="158"/>
      <c r="Y78" s="158"/>
      <c r="Z78"/>
      <c r="AA78"/>
      <c r="AB78"/>
      <c r="AC78"/>
      <c r="AD78"/>
      <c r="AE78"/>
      <c r="AF78"/>
      <c r="AI78" s="158"/>
      <c r="AJ78" s="158"/>
      <c r="AK78" s="158"/>
      <c r="AL78" s="158"/>
      <c r="AM78"/>
      <c r="AN78"/>
      <c r="AO78"/>
      <c r="AP78"/>
      <c r="AQ78"/>
      <c r="AR78"/>
      <c r="AS78"/>
      <c r="AV78" s="158"/>
      <c r="AW78" s="158"/>
      <c r="AX78" s="158"/>
      <c r="AY78" s="158"/>
      <c r="AZ78"/>
      <c r="BA78"/>
      <c r="BB78"/>
      <c r="BC78"/>
      <c r="BD78"/>
      <c r="BE78"/>
      <c r="BF78"/>
      <c r="BI78" s="158"/>
      <c r="BJ78" s="158"/>
      <c r="BK78" s="158"/>
      <c r="BL78" s="158"/>
      <c r="BM78"/>
      <c r="BN78"/>
      <c r="BO78"/>
      <c r="BP78"/>
      <c r="BQ78"/>
      <c r="BR78"/>
      <c r="BS78"/>
      <c r="BV78" s="158"/>
      <c r="BW78" s="158"/>
      <c r="BX78" s="158"/>
      <c r="BY78" s="158"/>
      <c r="BZ78"/>
      <c r="CA78"/>
      <c r="CB78"/>
      <c r="CC78"/>
      <c r="CD78"/>
      <c r="CE78"/>
      <c r="CF78"/>
      <c r="CI78" s="158"/>
      <c r="CJ78" s="158"/>
      <c r="CK78" s="158"/>
      <c r="CL78" s="158"/>
      <c r="CM78"/>
      <c r="CN78"/>
      <c r="CO78"/>
      <c r="CP78"/>
      <c r="CQ78"/>
      <c r="CR78"/>
      <c r="CS78"/>
      <c r="CV78" s="158"/>
      <c r="CW78" s="158"/>
      <c r="CX78" s="158"/>
      <c r="CY78" s="158"/>
      <c r="CZ78"/>
      <c r="DA78"/>
      <c r="DB78"/>
      <c r="DC78"/>
      <c r="DD78"/>
      <c r="DE78"/>
      <c r="DF78"/>
      <c r="DI78" s="158"/>
      <c r="DJ78" s="158"/>
      <c r="DK78" s="158"/>
      <c r="DL78" s="158"/>
      <c r="DM78"/>
      <c r="DN78"/>
      <c r="DO78"/>
      <c r="DP78"/>
      <c r="DQ78"/>
      <c r="DR78"/>
      <c r="DS78"/>
      <c r="DV78" s="158"/>
      <c r="DW78" s="158"/>
      <c r="DX78" s="158"/>
      <c r="DY78" s="158"/>
      <c r="DZ78"/>
      <c r="EA78"/>
      <c r="EB78"/>
      <c r="EC78"/>
      <c r="ED78"/>
      <c r="EE78"/>
      <c r="EF78"/>
      <c r="EI78" s="158"/>
      <c r="EJ78" s="158"/>
      <c r="EK78" s="158"/>
      <c r="EL78" s="158"/>
      <c r="EM78"/>
      <c r="EN78"/>
      <c r="EO78"/>
      <c r="EP78"/>
      <c r="EQ78"/>
      <c r="ER78"/>
      <c r="ES78"/>
      <c r="EV78" s="158"/>
      <c r="EW78" s="158"/>
      <c r="EX78" s="158"/>
      <c r="EY78" s="158"/>
      <c r="EZ78"/>
      <c r="FA78"/>
      <c r="FB78"/>
      <c r="FC78"/>
      <c r="FD78"/>
      <c r="FE78"/>
      <c r="FF78"/>
      <c r="FI78" s="158"/>
      <c r="FJ78" s="158"/>
      <c r="FK78" s="158"/>
      <c r="FL78" s="158"/>
      <c r="FM78"/>
      <c r="FN78"/>
      <c r="FO78"/>
      <c r="FP78"/>
      <c r="FQ78"/>
      <c r="FR78"/>
      <c r="FS78"/>
      <c r="FV78" s="158"/>
      <c r="FW78" s="158"/>
      <c r="FX78" s="158"/>
      <c r="FY78" s="158"/>
      <c r="FZ78"/>
      <c r="GA78"/>
      <c r="GB78"/>
      <c r="GC78"/>
      <c r="GD78"/>
      <c r="GE78"/>
      <c r="GF78"/>
      <c r="GI78" s="158"/>
      <c r="GJ78" s="158"/>
      <c r="GK78" s="158"/>
      <c r="GL78" s="158"/>
      <c r="GM78"/>
      <c r="GN78"/>
      <c r="GO78"/>
      <c r="GP78"/>
      <c r="GQ78"/>
      <c r="GR78"/>
      <c r="GS78"/>
      <c r="GV78" s="158"/>
      <c r="GW78" s="158"/>
      <c r="GX78" s="158"/>
      <c r="GY78" s="158"/>
      <c r="GZ78"/>
      <c r="HA78"/>
      <c r="HB78"/>
      <c r="HC78"/>
      <c r="HD78"/>
      <c r="HE78"/>
      <c r="HF78"/>
      <c r="HI78" s="158"/>
      <c r="HJ78" s="158"/>
      <c r="HK78" s="158"/>
      <c r="HL78" s="158"/>
      <c r="HM78"/>
      <c r="HN78"/>
      <c r="HO78"/>
      <c r="HP78"/>
      <c r="HQ78"/>
      <c r="HR78"/>
      <c r="HS78"/>
      <c r="HV78" s="158"/>
      <c r="HW78" s="158"/>
      <c r="HX78" s="158"/>
      <c r="HY78" s="158"/>
      <c r="HZ78"/>
      <c r="IA78"/>
      <c r="IB78"/>
      <c r="IC78"/>
      <c r="ID78"/>
      <c r="IE78"/>
      <c r="IF78"/>
      <c r="II78" s="158"/>
      <c r="IJ78" s="158"/>
      <c r="IK78" s="158"/>
      <c r="IL78" s="158"/>
      <c r="IM78"/>
      <c r="IN78"/>
      <c r="IO78"/>
      <c r="IP78"/>
      <c r="IQ78"/>
      <c r="IR78"/>
      <c r="IS78"/>
      <c r="IV78" s="158"/>
      <c r="IW78" s="158"/>
      <c r="IX78" s="158"/>
      <c r="IY78" s="158"/>
      <c r="IZ78"/>
      <c r="JA78"/>
      <c r="JB78"/>
      <c r="JC78"/>
      <c r="JD78"/>
      <c r="JE78"/>
      <c r="JF78"/>
      <c r="JI78" s="158"/>
      <c r="JJ78" s="158"/>
      <c r="JK78" s="158"/>
      <c r="JL78" s="158"/>
      <c r="JM78"/>
      <c r="JN78"/>
      <c r="JO78"/>
      <c r="JP78"/>
      <c r="JQ78"/>
      <c r="JR78"/>
      <c r="JS78"/>
      <c r="JV78" s="158"/>
      <c r="JW78" s="158"/>
      <c r="JX78" s="158"/>
      <c r="JY78" s="158"/>
      <c r="JZ78"/>
      <c r="KA78"/>
      <c r="KB78"/>
      <c r="KC78"/>
      <c r="KD78"/>
      <c r="KE78"/>
      <c r="KF78"/>
      <c r="KI78" s="158"/>
      <c r="KJ78" s="158"/>
      <c r="KK78" s="158"/>
      <c r="KL78" s="158"/>
      <c r="KM78"/>
      <c r="KN78"/>
      <c r="KO78"/>
      <c r="KP78"/>
      <c r="KQ78"/>
      <c r="KR78"/>
      <c r="KS78"/>
      <c r="KV78" s="158"/>
      <c r="KW78" s="158"/>
      <c r="KX78" s="158"/>
      <c r="KY78" s="158"/>
      <c r="KZ78"/>
      <c r="LA78"/>
      <c r="LB78"/>
      <c r="LC78"/>
      <c r="LD78"/>
      <c r="LE78"/>
      <c r="LF78"/>
      <c r="LI78" s="158"/>
      <c r="LJ78" s="158"/>
      <c r="LK78" s="158"/>
      <c r="LL78" s="158"/>
      <c r="LM78"/>
      <c r="LN78"/>
      <c r="LO78"/>
      <c r="LP78"/>
      <c r="LQ78"/>
      <c r="LR78"/>
      <c r="LS78"/>
      <c r="LV78" s="158"/>
      <c r="LW78" s="158"/>
      <c r="LX78" s="158"/>
      <c r="LY78" s="158"/>
      <c r="LZ78"/>
      <c r="MA78"/>
      <c r="MB78"/>
      <c r="MC78"/>
      <c r="MD78"/>
      <c r="ME78"/>
      <c r="MF78"/>
    </row>
    <row r="79" spans="2:345" x14ac:dyDescent="0.25">
      <c r="B79" s="924"/>
      <c r="C79" s="925"/>
      <c r="D79" s="925"/>
      <c r="E79" s="925"/>
      <c r="F79" s="925"/>
      <c r="G79" s="925"/>
      <c r="H79" s="926"/>
      <c r="I79" s="489"/>
      <c r="J79" s="158"/>
      <c r="K79" s="158"/>
      <c r="L79" s="158"/>
      <c r="M79"/>
      <c r="N79"/>
      <c r="O79"/>
      <c r="P79"/>
      <c r="Q79"/>
      <c r="R79"/>
      <c r="S79"/>
      <c r="V79" s="158"/>
      <c r="W79" s="158"/>
      <c r="X79" s="158"/>
      <c r="Y79" s="158"/>
      <c r="Z79"/>
      <c r="AA79"/>
      <c r="AB79"/>
      <c r="AC79"/>
      <c r="AD79"/>
      <c r="AE79"/>
      <c r="AF79"/>
      <c r="AI79" s="158"/>
      <c r="AJ79" s="158"/>
      <c r="AK79" s="158"/>
      <c r="AL79" s="158"/>
      <c r="AM79"/>
      <c r="AN79"/>
      <c r="AO79"/>
      <c r="AP79"/>
      <c r="AQ79"/>
      <c r="AR79"/>
      <c r="AS79"/>
      <c r="AV79" s="158"/>
      <c r="AW79" s="158"/>
      <c r="AX79" s="158"/>
      <c r="AY79" s="158"/>
      <c r="AZ79"/>
      <c r="BA79"/>
      <c r="BB79"/>
      <c r="BC79"/>
      <c r="BD79"/>
      <c r="BE79"/>
      <c r="BF79"/>
      <c r="BI79" s="158"/>
      <c r="BJ79" s="158"/>
      <c r="BK79" s="158"/>
      <c r="BL79" s="158"/>
      <c r="BM79"/>
      <c r="BN79"/>
      <c r="BO79"/>
      <c r="BP79"/>
      <c r="BQ79"/>
      <c r="BR79"/>
      <c r="BS79"/>
      <c r="BV79" s="158"/>
      <c r="BW79" s="158"/>
      <c r="BX79" s="158"/>
      <c r="BY79" s="158"/>
      <c r="BZ79"/>
      <c r="CA79"/>
      <c r="CB79"/>
      <c r="CC79"/>
      <c r="CD79"/>
      <c r="CE79"/>
      <c r="CF79"/>
      <c r="CI79" s="158"/>
      <c r="CJ79" s="158"/>
      <c r="CK79" s="158"/>
      <c r="CL79" s="158"/>
      <c r="CM79"/>
      <c r="CN79"/>
      <c r="CO79"/>
      <c r="CP79"/>
      <c r="CQ79"/>
      <c r="CR79"/>
      <c r="CS79"/>
      <c r="CV79" s="158"/>
      <c r="CW79" s="158"/>
      <c r="CX79" s="158"/>
      <c r="CY79" s="158"/>
      <c r="CZ79"/>
      <c r="DA79"/>
      <c r="DB79"/>
      <c r="DC79"/>
      <c r="DD79"/>
      <c r="DE79"/>
      <c r="DF79"/>
      <c r="DI79" s="158"/>
      <c r="DJ79" s="158"/>
      <c r="DK79" s="158"/>
      <c r="DL79" s="158"/>
      <c r="DM79"/>
      <c r="DN79"/>
      <c r="DO79"/>
      <c r="DP79"/>
      <c r="DQ79"/>
      <c r="DR79"/>
      <c r="DS79"/>
      <c r="DV79" s="158"/>
      <c r="DW79" s="158"/>
      <c r="DX79" s="158"/>
      <c r="DY79" s="158"/>
      <c r="DZ79"/>
      <c r="EA79"/>
      <c r="EB79"/>
      <c r="EC79"/>
      <c r="ED79"/>
      <c r="EE79"/>
      <c r="EF79"/>
      <c r="EI79" s="158"/>
      <c r="EJ79" s="158"/>
      <c r="EK79" s="158"/>
      <c r="EL79" s="158"/>
      <c r="EM79"/>
      <c r="EN79"/>
      <c r="EO79"/>
      <c r="EP79"/>
      <c r="EQ79"/>
      <c r="ER79"/>
      <c r="ES79"/>
      <c r="EV79" s="158"/>
      <c r="EW79" s="158"/>
      <c r="EX79" s="158"/>
      <c r="EY79" s="158"/>
      <c r="EZ79"/>
      <c r="FA79"/>
      <c r="FB79"/>
      <c r="FC79"/>
      <c r="FD79"/>
      <c r="FE79"/>
      <c r="FF79"/>
      <c r="FI79" s="158"/>
      <c r="FJ79" s="158"/>
      <c r="FK79" s="158"/>
      <c r="FL79" s="158"/>
      <c r="FM79"/>
      <c r="FN79"/>
      <c r="FO79"/>
      <c r="FP79"/>
      <c r="FQ79"/>
      <c r="FR79"/>
      <c r="FS79"/>
      <c r="FV79" s="158"/>
      <c r="FW79" s="158"/>
      <c r="FX79" s="158"/>
      <c r="FY79" s="158"/>
      <c r="FZ79"/>
      <c r="GA79"/>
      <c r="GB79"/>
      <c r="GC79"/>
      <c r="GD79"/>
      <c r="GE79"/>
      <c r="GF79"/>
      <c r="GI79" s="158"/>
      <c r="GJ79" s="158"/>
      <c r="GK79" s="158"/>
      <c r="GL79" s="158"/>
      <c r="GM79"/>
      <c r="GN79"/>
      <c r="GO79"/>
      <c r="GP79"/>
      <c r="GQ79"/>
      <c r="GR79"/>
      <c r="GS79"/>
      <c r="GV79" s="158"/>
      <c r="GW79" s="158"/>
      <c r="GX79" s="158"/>
      <c r="GY79" s="158"/>
      <c r="GZ79"/>
      <c r="HA79"/>
      <c r="HB79"/>
      <c r="HC79"/>
      <c r="HD79"/>
      <c r="HE79"/>
      <c r="HF79"/>
      <c r="HI79" s="158"/>
      <c r="HJ79" s="158"/>
      <c r="HK79" s="158"/>
      <c r="HL79" s="158"/>
      <c r="HM79"/>
      <c r="HN79"/>
      <c r="HO79"/>
      <c r="HP79"/>
      <c r="HQ79"/>
      <c r="HR79"/>
      <c r="HS79"/>
      <c r="HV79" s="158"/>
      <c r="HW79" s="158"/>
      <c r="HX79" s="158"/>
      <c r="HY79" s="158"/>
      <c r="HZ79"/>
      <c r="IA79"/>
      <c r="IB79"/>
      <c r="IC79"/>
      <c r="ID79"/>
      <c r="IE79"/>
      <c r="IF79"/>
      <c r="II79" s="158"/>
      <c r="IJ79" s="158"/>
      <c r="IK79" s="158"/>
      <c r="IL79" s="158"/>
      <c r="IM79"/>
      <c r="IN79"/>
      <c r="IO79"/>
      <c r="IP79"/>
      <c r="IQ79"/>
      <c r="IR79"/>
      <c r="IS79"/>
      <c r="IV79" s="158"/>
      <c r="IW79" s="158"/>
      <c r="IX79" s="158"/>
      <c r="IY79" s="158"/>
      <c r="IZ79"/>
      <c r="JA79"/>
      <c r="JB79"/>
      <c r="JC79"/>
      <c r="JD79"/>
      <c r="JE79"/>
      <c r="JF79"/>
      <c r="JI79" s="158"/>
      <c r="JJ79" s="158"/>
      <c r="JK79" s="158"/>
      <c r="JL79" s="158"/>
      <c r="JM79"/>
      <c r="JN79"/>
      <c r="JO79"/>
      <c r="JP79"/>
      <c r="JQ79"/>
      <c r="JR79"/>
      <c r="JS79"/>
      <c r="JV79" s="158"/>
      <c r="JW79" s="158"/>
      <c r="JX79" s="158"/>
      <c r="JY79" s="158"/>
      <c r="JZ79"/>
      <c r="KA79"/>
      <c r="KB79"/>
      <c r="KC79"/>
      <c r="KD79"/>
      <c r="KE79"/>
      <c r="KF79"/>
      <c r="KI79" s="158"/>
      <c r="KJ79" s="158"/>
      <c r="KK79" s="158"/>
      <c r="KL79" s="158"/>
      <c r="KM79"/>
      <c r="KN79"/>
      <c r="KO79"/>
      <c r="KP79"/>
      <c r="KQ79"/>
      <c r="KR79"/>
      <c r="KS79"/>
      <c r="KV79" s="158"/>
      <c r="KW79" s="158"/>
      <c r="KX79" s="158"/>
      <c r="KY79" s="158"/>
      <c r="KZ79"/>
      <c r="LA79"/>
      <c r="LB79"/>
      <c r="LC79"/>
      <c r="LD79"/>
      <c r="LE79"/>
      <c r="LF79"/>
      <c r="LI79" s="158"/>
      <c r="LJ79" s="158"/>
      <c r="LK79" s="158"/>
      <c r="LL79" s="158"/>
      <c r="LM79"/>
      <c r="LN79"/>
      <c r="LO79"/>
      <c r="LP79"/>
      <c r="LQ79"/>
      <c r="LR79"/>
      <c r="LS79"/>
      <c r="LV79" s="158"/>
      <c r="LW79" s="158"/>
      <c r="LX79" s="158"/>
      <c r="LY79" s="158"/>
      <c r="LZ79"/>
      <c r="MA79"/>
      <c r="MB79"/>
      <c r="MC79"/>
      <c r="MD79"/>
      <c r="ME79"/>
      <c r="MF79"/>
    </row>
    <row r="80" spans="2:345" x14ac:dyDescent="0.25">
      <c r="B80" s="924"/>
      <c r="C80" s="925"/>
      <c r="D80" s="925"/>
      <c r="E80" s="925"/>
      <c r="F80" s="925"/>
      <c r="G80" s="925"/>
      <c r="H80" s="926"/>
      <c r="I80" s="489"/>
      <c r="J80" s="158"/>
      <c r="K80" s="158"/>
      <c r="L80" s="158"/>
      <c r="M80"/>
      <c r="N80"/>
      <c r="O80"/>
      <c r="P80"/>
      <c r="Q80"/>
      <c r="R80"/>
      <c r="S80"/>
      <c r="V80" s="158"/>
      <c r="W80" s="158"/>
      <c r="X80" s="158"/>
      <c r="Y80" s="158"/>
      <c r="Z80"/>
      <c r="AA80"/>
      <c r="AB80"/>
      <c r="AC80"/>
      <c r="AD80"/>
      <c r="AE80"/>
      <c r="AF80"/>
      <c r="AI80" s="158"/>
      <c r="AJ80" s="158"/>
      <c r="AK80" s="158"/>
      <c r="AL80" s="158"/>
      <c r="AM80"/>
      <c r="AN80"/>
      <c r="AO80"/>
      <c r="AP80"/>
      <c r="AQ80"/>
      <c r="AR80"/>
      <c r="AS80"/>
      <c r="AV80" s="158"/>
      <c r="AW80" s="158"/>
      <c r="AX80" s="158"/>
      <c r="AY80" s="158"/>
      <c r="AZ80"/>
      <c r="BA80"/>
      <c r="BB80"/>
      <c r="BC80"/>
      <c r="BD80"/>
      <c r="BE80"/>
      <c r="BF80"/>
      <c r="BI80" s="158"/>
      <c r="BJ80" s="158"/>
      <c r="BK80" s="158"/>
      <c r="BL80" s="158"/>
      <c r="BM80"/>
      <c r="BN80"/>
      <c r="BO80"/>
      <c r="BP80"/>
      <c r="BQ80"/>
      <c r="BR80"/>
      <c r="BS80"/>
      <c r="BV80" s="158"/>
      <c r="BW80" s="158"/>
      <c r="BX80" s="158"/>
      <c r="BY80" s="158"/>
      <c r="BZ80"/>
      <c r="CA80"/>
      <c r="CB80"/>
      <c r="CC80"/>
      <c r="CD80"/>
      <c r="CE80"/>
      <c r="CF80"/>
      <c r="CI80" s="158"/>
      <c r="CJ80" s="158"/>
      <c r="CK80" s="158"/>
      <c r="CL80" s="158"/>
      <c r="CM80"/>
      <c r="CN80"/>
      <c r="CO80"/>
      <c r="CP80"/>
      <c r="CQ80"/>
      <c r="CR80"/>
      <c r="CS80"/>
      <c r="CV80" s="158"/>
      <c r="CW80" s="158"/>
      <c r="CX80" s="158"/>
      <c r="CY80" s="158"/>
      <c r="CZ80"/>
      <c r="DA80"/>
      <c r="DB80"/>
      <c r="DC80"/>
      <c r="DD80"/>
      <c r="DE80"/>
      <c r="DF80"/>
      <c r="DI80" s="158"/>
      <c r="DJ80" s="158"/>
      <c r="DK80" s="158"/>
      <c r="DL80" s="158"/>
      <c r="DM80"/>
      <c r="DN80"/>
      <c r="DO80"/>
      <c r="DP80"/>
      <c r="DQ80"/>
      <c r="DR80"/>
      <c r="DS80"/>
      <c r="DV80" s="158"/>
      <c r="DW80" s="158"/>
      <c r="DX80" s="158"/>
      <c r="DY80" s="158"/>
      <c r="DZ80"/>
      <c r="EA80"/>
      <c r="EB80"/>
      <c r="EC80"/>
      <c r="ED80"/>
      <c r="EE80"/>
      <c r="EF80"/>
      <c r="EI80" s="158"/>
      <c r="EJ80" s="158"/>
      <c r="EK80" s="158"/>
      <c r="EL80" s="158"/>
      <c r="EM80"/>
      <c r="EN80"/>
      <c r="EO80"/>
      <c r="EP80"/>
      <c r="EQ80"/>
      <c r="ER80"/>
      <c r="ES80"/>
      <c r="EV80" s="158"/>
      <c r="EW80" s="158"/>
      <c r="EX80" s="158"/>
      <c r="EY80" s="158"/>
      <c r="EZ80"/>
      <c r="FA80"/>
      <c r="FB80"/>
      <c r="FC80"/>
      <c r="FD80"/>
      <c r="FE80"/>
      <c r="FF80"/>
      <c r="FI80" s="158"/>
      <c r="FJ80" s="158"/>
      <c r="FK80" s="158"/>
      <c r="FL80" s="158"/>
      <c r="FM80"/>
      <c r="FN80"/>
      <c r="FO80"/>
      <c r="FP80"/>
      <c r="FQ80"/>
      <c r="FR80"/>
      <c r="FS80"/>
      <c r="FV80" s="158"/>
      <c r="FW80" s="158"/>
      <c r="FX80" s="158"/>
      <c r="FY80" s="158"/>
      <c r="FZ80"/>
      <c r="GA80"/>
      <c r="GB80"/>
      <c r="GC80"/>
      <c r="GD80"/>
      <c r="GE80"/>
      <c r="GF80"/>
      <c r="GI80" s="158"/>
      <c r="GJ80" s="158"/>
      <c r="GK80" s="158"/>
      <c r="GL80" s="158"/>
      <c r="GM80"/>
      <c r="GN80"/>
      <c r="GO80"/>
      <c r="GP80"/>
      <c r="GQ80"/>
      <c r="GR80"/>
      <c r="GS80"/>
      <c r="GV80" s="158"/>
      <c r="GW80" s="158"/>
      <c r="GX80" s="158"/>
      <c r="GY80" s="158"/>
      <c r="GZ80"/>
      <c r="HA80"/>
      <c r="HB80"/>
      <c r="HC80"/>
      <c r="HD80"/>
      <c r="HE80"/>
      <c r="HF80"/>
      <c r="HI80" s="158"/>
      <c r="HJ80" s="158"/>
      <c r="HK80" s="158"/>
      <c r="HL80" s="158"/>
      <c r="HM80"/>
      <c r="HN80"/>
      <c r="HO80"/>
      <c r="HP80"/>
      <c r="HQ80"/>
      <c r="HR80"/>
      <c r="HS80"/>
      <c r="HV80" s="158"/>
      <c r="HW80" s="158"/>
      <c r="HX80" s="158"/>
      <c r="HY80" s="158"/>
      <c r="HZ80"/>
      <c r="IA80"/>
      <c r="IB80"/>
      <c r="IC80"/>
      <c r="ID80"/>
      <c r="IE80"/>
      <c r="IF80"/>
      <c r="II80" s="158"/>
      <c r="IJ80" s="158"/>
      <c r="IK80" s="158"/>
      <c r="IL80" s="158"/>
      <c r="IM80"/>
      <c r="IN80"/>
      <c r="IO80"/>
      <c r="IP80"/>
      <c r="IQ80"/>
      <c r="IR80"/>
      <c r="IS80"/>
      <c r="IV80" s="158"/>
      <c r="IW80" s="158"/>
      <c r="IX80" s="158"/>
      <c r="IY80" s="158"/>
      <c r="IZ80"/>
      <c r="JA80"/>
      <c r="JB80"/>
      <c r="JC80"/>
      <c r="JD80"/>
      <c r="JE80"/>
      <c r="JF80"/>
      <c r="JI80" s="158"/>
      <c r="JJ80" s="158"/>
      <c r="JK80" s="158"/>
      <c r="JL80" s="158"/>
      <c r="JM80"/>
      <c r="JN80"/>
      <c r="JO80"/>
      <c r="JP80"/>
      <c r="JQ80"/>
      <c r="JR80"/>
      <c r="JS80"/>
      <c r="JV80" s="158"/>
      <c r="JW80" s="158"/>
      <c r="JX80" s="158"/>
      <c r="JY80" s="158"/>
      <c r="JZ80"/>
      <c r="KA80"/>
      <c r="KB80"/>
      <c r="KC80"/>
      <c r="KD80"/>
      <c r="KE80"/>
      <c r="KF80"/>
      <c r="KI80" s="158"/>
      <c r="KJ80" s="158"/>
      <c r="KK80" s="158"/>
      <c r="KL80" s="158"/>
      <c r="KM80"/>
      <c r="KN80"/>
      <c r="KO80"/>
      <c r="KP80"/>
      <c r="KQ80"/>
      <c r="KR80"/>
      <c r="KS80"/>
      <c r="KV80" s="158"/>
      <c r="KW80" s="158"/>
      <c r="KX80" s="158"/>
      <c r="KY80" s="158"/>
      <c r="KZ80"/>
      <c r="LA80"/>
      <c r="LB80"/>
      <c r="LC80"/>
      <c r="LD80"/>
      <c r="LE80"/>
      <c r="LF80"/>
      <c r="LI80" s="158"/>
      <c r="LJ80" s="158"/>
      <c r="LK80" s="158"/>
      <c r="LL80" s="158"/>
      <c r="LM80"/>
      <c r="LN80"/>
      <c r="LO80"/>
      <c r="LP80"/>
      <c r="LQ80"/>
      <c r="LR80"/>
      <c r="LS80"/>
      <c r="LV80" s="158"/>
      <c r="LW80" s="158"/>
      <c r="LX80" s="158"/>
      <c r="LY80" s="158"/>
      <c r="LZ80"/>
      <c r="MA80"/>
      <c r="MB80"/>
      <c r="MC80"/>
      <c r="MD80"/>
      <c r="ME80"/>
      <c r="MF80"/>
    </row>
    <row r="81" spans="2:344" x14ac:dyDescent="0.25">
      <c r="B81" s="924" t="str">
        <f>Language!$E$199</f>
        <v>The factors for the individual categories and other presettings can be selected on the 'PrSettings' worksheet.</v>
      </c>
      <c r="C81" s="925"/>
      <c r="D81" s="925"/>
      <c r="E81" s="925"/>
      <c r="F81" s="925"/>
      <c r="G81" s="925"/>
      <c r="H81" s="926"/>
    </row>
    <row r="82" spans="2:344" x14ac:dyDescent="0.25">
      <c r="B82" s="924"/>
      <c r="C82" s="925"/>
      <c r="D82" s="925"/>
      <c r="E82" s="925"/>
      <c r="F82" s="925"/>
      <c r="G82" s="925"/>
      <c r="H82" s="926"/>
    </row>
    <row r="83" spans="2:344" ht="16.5" thickBot="1" x14ac:dyDescent="0.3">
      <c r="B83" s="927"/>
      <c r="C83" s="928"/>
      <c r="D83" s="928"/>
      <c r="E83" s="928"/>
      <c r="F83" s="928"/>
      <c r="G83" s="928"/>
      <c r="H83" s="929"/>
    </row>
    <row r="84" spans="2:344" ht="16.5" thickTop="1" x14ac:dyDescent="0.25">
      <c r="I84"/>
      <c r="J84"/>
      <c r="K84"/>
      <c r="L84"/>
      <c r="M84"/>
      <c r="N84"/>
      <c r="O84"/>
      <c r="P84"/>
      <c r="Q84"/>
      <c r="R84"/>
      <c r="S84"/>
      <c r="V84"/>
      <c r="W84"/>
      <c r="X84"/>
      <c r="Y84"/>
      <c r="Z84"/>
      <c r="AA84"/>
      <c r="AB84"/>
      <c r="AC84"/>
      <c r="AD84"/>
      <c r="AE84"/>
      <c r="AF84"/>
      <c r="AI84"/>
      <c r="AJ84"/>
      <c r="AK84"/>
      <c r="AL84"/>
      <c r="AM84"/>
      <c r="AN84"/>
      <c r="AO84"/>
      <c r="AP84"/>
      <c r="AQ84"/>
      <c r="AR84"/>
      <c r="AS84"/>
      <c r="AV84"/>
      <c r="AW84"/>
      <c r="AX84"/>
      <c r="AY84"/>
      <c r="AZ84"/>
      <c r="BA84"/>
      <c r="BB84"/>
      <c r="BC84"/>
      <c r="BD84"/>
      <c r="BE84"/>
      <c r="BF84"/>
      <c r="BI84"/>
      <c r="BJ84"/>
      <c r="BK84"/>
      <c r="BL84"/>
      <c r="BM84"/>
      <c r="BN84"/>
      <c r="BO84"/>
      <c r="BP84"/>
      <c r="BQ84"/>
      <c r="BR84"/>
      <c r="BS84"/>
      <c r="BV84"/>
      <c r="BW84"/>
      <c r="BX84"/>
      <c r="BY84"/>
      <c r="BZ84"/>
      <c r="CA84"/>
      <c r="CB84"/>
      <c r="CC84"/>
      <c r="CD84"/>
      <c r="CE84"/>
      <c r="CF84"/>
      <c r="CI84"/>
      <c r="CJ84"/>
      <c r="CK84"/>
      <c r="CL84"/>
      <c r="CM84"/>
      <c r="CN84"/>
      <c r="CO84"/>
      <c r="CP84"/>
      <c r="CQ84"/>
      <c r="CR84"/>
      <c r="CS84"/>
      <c r="CV84"/>
      <c r="CW84"/>
      <c r="CX84"/>
      <c r="CY84"/>
      <c r="CZ84"/>
      <c r="DA84"/>
      <c r="DB84"/>
      <c r="DC84"/>
      <c r="DD84"/>
      <c r="DE84"/>
      <c r="DF84"/>
      <c r="DI84"/>
      <c r="DJ84"/>
      <c r="DK84"/>
      <c r="DL84"/>
      <c r="DM84"/>
      <c r="DN84"/>
      <c r="DO84"/>
      <c r="DP84"/>
      <c r="DQ84"/>
      <c r="DR84"/>
      <c r="DS84"/>
      <c r="DV84"/>
      <c r="DW84"/>
      <c r="DX84"/>
      <c r="DY84"/>
      <c r="DZ84"/>
      <c r="EA84"/>
      <c r="EB84"/>
      <c r="EC84"/>
      <c r="ED84"/>
      <c r="EE84"/>
      <c r="EF84"/>
      <c r="EI84"/>
      <c r="EJ84"/>
      <c r="EK84"/>
      <c r="EL84"/>
      <c r="EM84"/>
      <c r="EN84"/>
      <c r="EO84"/>
      <c r="EP84"/>
      <c r="EQ84"/>
      <c r="ER84"/>
      <c r="ES84"/>
      <c r="EV84"/>
      <c r="EW84"/>
      <c r="EX84"/>
      <c r="EY84"/>
      <c r="EZ84"/>
      <c r="FA84"/>
      <c r="FB84"/>
      <c r="FC84"/>
      <c r="FD84"/>
      <c r="FE84"/>
      <c r="FF84"/>
      <c r="FI84"/>
      <c r="FJ84"/>
      <c r="FK84"/>
      <c r="FL84"/>
      <c r="FM84"/>
      <c r="FN84"/>
      <c r="FO84"/>
      <c r="FP84"/>
      <c r="FQ84"/>
      <c r="FR84"/>
      <c r="FS84"/>
      <c r="FV84"/>
      <c r="FW84"/>
      <c r="FX84"/>
      <c r="FY84"/>
      <c r="FZ84"/>
      <c r="GA84"/>
      <c r="GB84"/>
      <c r="GC84"/>
      <c r="GD84"/>
      <c r="GE84"/>
      <c r="GF84"/>
      <c r="GI84"/>
      <c r="GJ84"/>
      <c r="GK84"/>
      <c r="GL84"/>
      <c r="GM84"/>
      <c r="GN84"/>
      <c r="GO84"/>
      <c r="GP84"/>
      <c r="GQ84"/>
      <c r="GR84"/>
      <c r="GS84"/>
      <c r="GV84"/>
      <c r="GW84"/>
      <c r="GX84"/>
      <c r="GY84"/>
      <c r="GZ84"/>
      <c r="HA84"/>
      <c r="HB84"/>
      <c r="HC84"/>
      <c r="HD84"/>
      <c r="HE84"/>
      <c r="HF84"/>
      <c r="HI84"/>
      <c r="HJ84"/>
      <c r="HK84"/>
      <c r="HL84"/>
      <c r="HM84"/>
      <c r="HN84"/>
      <c r="HO84"/>
      <c r="HP84"/>
      <c r="HQ84"/>
      <c r="HR84"/>
      <c r="HS84"/>
      <c r="HV84"/>
      <c r="HW84"/>
      <c r="HX84"/>
      <c r="HY84"/>
      <c r="HZ84"/>
      <c r="IA84"/>
      <c r="IB84"/>
      <c r="IC84"/>
      <c r="ID84"/>
      <c r="IE84"/>
      <c r="IF84"/>
      <c r="II84"/>
      <c r="IJ84"/>
      <c r="IK84"/>
      <c r="IL84"/>
      <c r="IM84"/>
      <c r="IN84"/>
      <c r="IO84"/>
      <c r="IP84"/>
      <c r="IQ84"/>
      <c r="IR84"/>
      <c r="IS84"/>
      <c r="IV84"/>
      <c r="IW84"/>
      <c r="IX84"/>
      <c r="IY84"/>
      <c r="IZ84"/>
      <c r="JA84"/>
      <c r="JB84"/>
      <c r="JC84"/>
      <c r="JD84"/>
      <c r="JE84"/>
      <c r="JF84"/>
      <c r="JI84"/>
      <c r="JJ84"/>
      <c r="JK84"/>
      <c r="JL84"/>
      <c r="JM84"/>
      <c r="JN84"/>
      <c r="JO84"/>
      <c r="JP84"/>
      <c r="JQ84"/>
      <c r="JR84"/>
      <c r="JS84"/>
      <c r="JV84"/>
      <c r="JW84"/>
      <c r="JX84"/>
      <c r="JY84"/>
      <c r="JZ84"/>
      <c r="KA84"/>
      <c r="KB84"/>
      <c r="KC84"/>
      <c r="KD84"/>
      <c r="KE84"/>
      <c r="KF84"/>
      <c r="KI84"/>
      <c r="KJ84"/>
      <c r="KK84"/>
      <c r="KL84"/>
      <c r="KM84"/>
      <c r="KN84"/>
      <c r="KO84"/>
      <c r="KP84"/>
      <c r="KQ84"/>
      <c r="KR84"/>
      <c r="KS84"/>
      <c r="KV84"/>
      <c r="KW84"/>
      <c r="KX84"/>
      <c r="KY84"/>
      <c r="KZ84"/>
      <c r="LA84"/>
      <c r="LB84"/>
      <c r="LC84"/>
      <c r="LD84"/>
      <c r="LE84"/>
      <c r="LF84"/>
      <c r="LI84"/>
      <c r="LJ84"/>
      <c r="LK84"/>
      <c r="LL84"/>
      <c r="LM84"/>
      <c r="LN84"/>
      <c r="LO84"/>
      <c r="LP84"/>
      <c r="LQ84"/>
      <c r="LR84"/>
      <c r="LS84"/>
      <c r="LV84"/>
      <c r="LW84"/>
      <c r="LX84"/>
      <c r="LY84"/>
      <c r="LZ84"/>
      <c r="MA84"/>
      <c r="MB84"/>
      <c r="MC84"/>
      <c r="MD84"/>
      <c r="ME84"/>
      <c r="MF84"/>
    </row>
    <row r="85" spans="2:344" x14ac:dyDescent="0.25">
      <c r="I85"/>
      <c r="J85"/>
      <c r="K85"/>
      <c r="L85"/>
      <c r="M85"/>
      <c r="N85"/>
      <c r="O85"/>
      <c r="P85"/>
      <c r="Q85"/>
      <c r="R85"/>
      <c r="S85"/>
      <c r="V85"/>
      <c r="W85"/>
      <c r="X85"/>
      <c r="Y85"/>
      <c r="Z85"/>
      <c r="AA85"/>
      <c r="AB85"/>
      <c r="AC85"/>
      <c r="AD85"/>
      <c r="AE85"/>
      <c r="AF85"/>
      <c r="AI85"/>
      <c r="AJ85"/>
      <c r="AK85"/>
      <c r="AL85"/>
      <c r="AM85"/>
      <c r="AN85"/>
      <c r="AO85"/>
      <c r="AP85"/>
      <c r="AQ85"/>
      <c r="AR85"/>
      <c r="AS85"/>
      <c r="AV85"/>
      <c r="AW85"/>
      <c r="AX85"/>
      <c r="AY85"/>
      <c r="AZ85"/>
      <c r="BA85"/>
      <c r="BB85"/>
      <c r="BC85"/>
      <c r="BD85"/>
      <c r="BE85"/>
      <c r="BF85"/>
      <c r="BI85"/>
      <c r="BJ85"/>
      <c r="BK85"/>
      <c r="BL85"/>
      <c r="BM85"/>
      <c r="BN85"/>
      <c r="BO85"/>
      <c r="BP85"/>
      <c r="BQ85"/>
      <c r="BR85"/>
      <c r="BS85"/>
      <c r="BV85"/>
      <c r="BW85"/>
      <c r="BX85"/>
      <c r="BY85"/>
      <c r="BZ85"/>
      <c r="CA85"/>
      <c r="CB85"/>
      <c r="CC85"/>
      <c r="CD85"/>
      <c r="CE85"/>
      <c r="CF85"/>
      <c r="CI85"/>
      <c r="CJ85"/>
      <c r="CK85"/>
      <c r="CL85"/>
      <c r="CM85"/>
      <c r="CN85"/>
      <c r="CO85"/>
      <c r="CP85"/>
      <c r="CQ85"/>
      <c r="CR85"/>
      <c r="CS85"/>
      <c r="CV85"/>
      <c r="CW85"/>
      <c r="CX85"/>
      <c r="CY85"/>
      <c r="CZ85"/>
      <c r="DA85"/>
      <c r="DB85"/>
      <c r="DC85"/>
      <c r="DD85"/>
      <c r="DE85"/>
      <c r="DF85"/>
      <c r="DI85"/>
      <c r="DJ85"/>
      <c r="DK85"/>
      <c r="DL85"/>
      <c r="DM85"/>
      <c r="DN85"/>
      <c r="DO85"/>
      <c r="DP85"/>
      <c r="DQ85"/>
      <c r="DR85"/>
      <c r="DS85"/>
      <c r="DV85"/>
      <c r="DW85"/>
      <c r="DX85"/>
      <c r="DY85"/>
      <c r="DZ85"/>
      <c r="EA85"/>
      <c r="EB85"/>
      <c r="EC85"/>
      <c r="ED85"/>
      <c r="EE85"/>
      <c r="EF85"/>
      <c r="EI85"/>
      <c r="EJ85"/>
      <c r="EK85"/>
      <c r="EL85"/>
      <c r="EM85"/>
      <c r="EN85"/>
      <c r="EO85"/>
      <c r="EP85"/>
      <c r="EQ85"/>
      <c r="ER85"/>
      <c r="ES85"/>
      <c r="EV85"/>
      <c r="EW85"/>
      <c r="EX85"/>
      <c r="EY85"/>
      <c r="EZ85"/>
      <c r="FA85"/>
      <c r="FB85"/>
      <c r="FC85"/>
      <c r="FD85"/>
      <c r="FE85"/>
      <c r="FF85"/>
      <c r="FI85"/>
      <c r="FJ85"/>
      <c r="FK85"/>
      <c r="FL85"/>
      <c r="FM85"/>
      <c r="FN85"/>
      <c r="FO85"/>
      <c r="FP85"/>
      <c r="FQ85"/>
      <c r="FR85"/>
      <c r="FS85"/>
      <c r="FV85"/>
      <c r="FW85"/>
      <c r="FX85"/>
      <c r="FY85"/>
      <c r="FZ85"/>
      <c r="GA85"/>
      <c r="GB85"/>
      <c r="GC85"/>
      <c r="GD85"/>
      <c r="GE85"/>
      <c r="GF85"/>
      <c r="GI85"/>
      <c r="GJ85"/>
      <c r="GK85"/>
      <c r="GL85"/>
      <c r="GM85"/>
      <c r="GN85"/>
      <c r="GO85"/>
      <c r="GP85"/>
      <c r="GQ85"/>
      <c r="GR85"/>
      <c r="GS85"/>
      <c r="GV85"/>
      <c r="GW85"/>
      <c r="GX85"/>
      <c r="GY85"/>
      <c r="GZ85"/>
      <c r="HA85"/>
      <c r="HB85"/>
      <c r="HC85"/>
      <c r="HD85"/>
      <c r="HE85"/>
      <c r="HF85"/>
      <c r="HI85"/>
      <c r="HJ85"/>
      <c r="HK85"/>
      <c r="HL85"/>
      <c r="HM85"/>
      <c r="HN85"/>
      <c r="HO85"/>
      <c r="HP85"/>
      <c r="HQ85"/>
      <c r="HR85"/>
      <c r="HS85"/>
      <c r="HV85"/>
      <c r="HW85"/>
      <c r="HX85"/>
      <c r="HY85"/>
      <c r="HZ85"/>
      <c r="IA85"/>
      <c r="IB85"/>
      <c r="IC85"/>
      <c r="ID85"/>
      <c r="IE85"/>
      <c r="IF85"/>
      <c r="II85"/>
      <c r="IJ85"/>
      <c r="IK85"/>
      <c r="IL85"/>
      <c r="IM85"/>
      <c r="IN85"/>
      <c r="IO85"/>
      <c r="IP85"/>
      <c r="IQ85"/>
      <c r="IR85"/>
      <c r="IS85"/>
      <c r="IV85"/>
      <c r="IW85"/>
      <c r="IX85"/>
      <c r="IY85"/>
      <c r="IZ85"/>
      <c r="JA85"/>
      <c r="JB85"/>
      <c r="JC85"/>
      <c r="JD85"/>
      <c r="JE85"/>
      <c r="JF85"/>
      <c r="JI85"/>
      <c r="JJ85"/>
      <c r="JK85"/>
      <c r="JL85"/>
      <c r="JM85"/>
      <c r="JN85"/>
      <c r="JO85"/>
      <c r="JP85"/>
      <c r="JQ85"/>
      <c r="JR85"/>
      <c r="JS85"/>
      <c r="JV85"/>
      <c r="JW85"/>
      <c r="JX85"/>
      <c r="JY85"/>
      <c r="JZ85"/>
      <c r="KA85"/>
      <c r="KB85"/>
      <c r="KC85"/>
      <c r="KD85"/>
      <c r="KE85"/>
      <c r="KF85"/>
      <c r="KI85"/>
      <c r="KJ85"/>
      <c r="KK85"/>
      <c r="KL85"/>
      <c r="KM85"/>
      <c r="KN85"/>
      <c r="KO85"/>
      <c r="KP85"/>
      <c r="KQ85"/>
      <c r="KR85"/>
      <c r="KS85"/>
      <c r="KV85"/>
      <c r="KW85"/>
      <c r="KX85"/>
      <c r="KY85"/>
      <c r="KZ85"/>
      <c r="LA85"/>
      <c r="LB85"/>
      <c r="LC85"/>
      <c r="LD85"/>
      <c r="LE85"/>
      <c r="LF85"/>
      <c r="LI85"/>
      <c r="LJ85"/>
      <c r="LK85"/>
      <c r="LL85"/>
      <c r="LM85"/>
      <c r="LN85"/>
      <c r="LO85"/>
      <c r="LP85"/>
      <c r="LQ85"/>
      <c r="LR85"/>
      <c r="LS85"/>
      <c r="LV85"/>
      <c r="LW85"/>
      <c r="LX85"/>
      <c r="LY85"/>
      <c r="LZ85"/>
      <c r="MA85"/>
      <c r="MB85"/>
      <c r="MC85"/>
      <c r="MD85"/>
      <c r="ME85"/>
      <c r="MF85"/>
    </row>
    <row r="86" spans="2:344" x14ac:dyDescent="0.25">
      <c r="I86"/>
      <c r="J86"/>
      <c r="K86"/>
      <c r="L86"/>
      <c r="M86"/>
      <c r="N86"/>
      <c r="O86"/>
      <c r="P86"/>
      <c r="Q86"/>
      <c r="R86"/>
      <c r="S86"/>
      <c r="V86"/>
      <c r="W86"/>
      <c r="X86"/>
      <c r="Y86"/>
      <c r="Z86"/>
      <c r="AA86"/>
      <c r="AB86"/>
      <c r="AC86"/>
      <c r="AD86"/>
      <c r="AE86"/>
      <c r="AF86"/>
      <c r="AI86"/>
      <c r="AJ86"/>
      <c r="AK86"/>
      <c r="AL86"/>
      <c r="AM86"/>
      <c r="AN86"/>
      <c r="AO86"/>
      <c r="AP86"/>
      <c r="AQ86"/>
      <c r="AR86"/>
      <c r="AS86"/>
      <c r="AV86"/>
      <c r="AW86"/>
      <c r="AX86"/>
      <c r="AY86"/>
      <c r="AZ86"/>
      <c r="BA86"/>
      <c r="BB86"/>
      <c r="BC86"/>
      <c r="BD86"/>
      <c r="BE86"/>
      <c r="BF86"/>
      <c r="BI86"/>
      <c r="BJ86"/>
      <c r="BK86"/>
      <c r="BL86"/>
      <c r="BM86"/>
      <c r="BN86"/>
      <c r="BO86"/>
      <c r="BP86"/>
      <c r="BQ86"/>
      <c r="BR86"/>
      <c r="BS86"/>
      <c r="BV86"/>
      <c r="BW86"/>
      <c r="BX86"/>
      <c r="BY86"/>
      <c r="BZ86"/>
      <c r="CA86"/>
      <c r="CB86"/>
      <c r="CC86"/>
      <c r="CD86"/>
      <c r="CE86"/>
      <c r="CF86"/>
      <c r="CI86"/>
      <c r="CJ86"/>
      <c r="CK86"/>
      <c r="CL86"/>
      <c r="CM86"/>
      <c r="CN86"/>
      <c r="CO86"/>
      <c r="CP86"/>
      <c r="CQ86"/>
      <c r="CR86"/>
      <c r="CS86"/>
      <c r="CV86"/>
      <c r="CW86"/>
      <c r="CX86"/>
      <c r="CY86"/>
      <c r="CZ86"/>
      <c r="DA86"/>
      <c r="DB86"/>
      <c r="DC86"/>
      <c r="DD86"/>
      <c r="DE86"/>
      <c r="DF86"/>
      <c r="DI86"/>
      <c r="DJ86"/>
      <c r="DK86"/>
      <c r="DL86"/>
      <c r="DM86"/>
      <c r="DN86"/>
      <c r="DO86"/>
      <c r="DP86"/>
      <c r="DQ86"/>
      <c r="DR86"/>
      <c r="DS86"/>
      <c r="DV86"/>
      <c r="DW86"/>
      <c r="DX86"/>
      <c r="DY86"/>
      <c r="DZ86"/>
      <c r="EA86"/>
      <c r="EB86"/>
      <c r="EC86"/>
      <c r="ED86"/>
      <c r="EE86"/>
      <c r="EF86"/>
      <c r="EI86"/>
      <c r="EJ86"/>
      <c r="EK86"/>
      <c r="EL86"/>
      <c r="EM86"/>
      <c r="EN86"/>
      <c r="EO86"/>
      <c r="EP86"/>
      <c r="EQ86"/>
      <c r="ER86"/>
      <c r="ES86"/>
      <c r="EV86"/>
      <c r="EW86"/>
      <c r="EX86"/>
      <c r="EY86"/>
      <c r="EZ86"/>
      <c r="FA86"/>
      <c r="FB86"/>
      <c r="FC86"/>
      <c r="FD86"/>
      <c r="FE86"/>
      <c r="FF86"/>
      <c r="FI86"/>
      <c r="FJ86"/>
      <c r="FK86"/>
      <c r="FL86"/>
      <c r="FM86"/>
      <c r="FN86"/>
      <c r="FO86"/>
      <c r="FP86"/>
      <c r="FQ86"/>
      <c r="FR86"/>
      <c r="FS86"/>
      <c r="FV86"/>
      <c r="FW86"/>
      <c r="FX86"/>
      <c r="FY86"/>
      <c r="FZ86"/>
      <c r="GA86"/>
      <c r="GB86"/>
      <c r="GC86"/>
      <c r="GD86"/>
      <c r="GE86"/>
      <c r="GF86"/>
      <c r="GI86"/>
      <c r="GJ86"/>
      <c r="GK86"/>
      <c r="GL86"/>
      <c r="GM86"/>
      <c r="GN86"/>
      <c r="GO86"/>
      <c r="GP86"/>
      <c r="GQ86"/>
      <c r="GR86"/>
      <c r="GS86"/>
      <c r="GV86"/>
      <c r="GW86"/>
      <c r="GX86"/>
      <c r="GY86"/>
      <c r="GZ86"/>
      <c r="HA86"/>
      <c r="HB86"/>
      <c r="HC86"/>
      <c r="HD86"/>
      <c r="HE86"/>
      <c r="HF86"/>
      <c r="HI86"/>
      <c r="HJ86"/>
      <c r="HK86"/>
      <c r="HL86"/>
      <c r="HM86"/>
      <c r="HN86"/>
      <c r="HO86"/>
      <c r="HP86"/>
      <c r="HQ86"/>
      <c r="HR86"/>
      <c r="HS86"/>
      <c r="HV86"/>
      <c r="HW86"/>
      <c r="HX86"/>
      <c r="HY86"/>
      <c r="HZ86"/>
      <c r="IA86"/>
      <c r="IB86"/>
      <c r="IC86"/>
      <c r="ID86"/>
      <c r="IE86"/>
      <c r="IF86"/>
      <c r="II86"/>
      <c r="IJ86"/>
      <c r="IK86"/>
      <c r="IL86"/>
      <c r="IM86"/>
      <c r="IN86"/>
      <c r="IO86"/>
      <c r="IP86"/>
      <c r="IQ86"/>
      <c r="IR86"/>
      <c r="IS86"/>
      <c r="IV86"/>
      <c r="IW86"/>
      <c r="IX86"/>
      <c r="IY86"/>
      <c r="IZ86"/>
      <c r="JA86"/>
      <c r="JB86"/>
      <c r="JC86"/>
      <c r="JD86"/>
      <c r="JE86"/>
      <c r="JF86"/>
      <c r="JI86"/>
      <c r="JJ86"/>
      <c r="JK86"/>
      <c r="JL86"/>
      <c r="JM86"/>
      <c r="JN86"/>
      <c r="JO86"/>
      <c r="JP86"/>
      <c r="JQ86"/>
      <c r="JR86"/>
      <c r="JS86"/>
      <c r="JV86"/>
      <c r="JW86"/>
      <c r="JX86"/>
      <c r="JY86"/>
      <c r="JZ86"/>
      <c r="KA86"/>
      <c r="KB86"/>
      <c r="KC86"/>
      <c r="KD86"/>
      <c r="KE86"/>
      <c r="KF86"/>
      <c r="KI86"/>
      <c r="KJ86"/>
      <c r="KK86"/>
      <c r="KL86"/>
      <c r="KM86"/>
      <c r="KN86"/>
      <c r="KO86"/>
      <c r="KP86"/>
      <c r="KQ86"/>
      <c r="KR86"/>
      <c r="KS86"/>
      <c r="KV86"/>
      <c r="KW86"/>
      <c r="KX86"/>
      <c r="KY86"/>
      <c r="KZ86"/>
      <c r="LA86"/>
      <c r="LB86"/>
      <c r="LC86"/>
      <c r="LD86"/>
      <c r="LE86"/>
      <c r="LF86"/>
      <c r="LI86"/>
      <c r="LJ86"/>
      <c r="LK86"/>
      <c r="LL86"/>
      <c r="LM86"/>
      <c r="LN86"/>
      <c r="LO86"/>
      <c r="LP86"/>
      <c r="LQ86"/>
      <c r="LR86"/>
      <c r="LS86"/>
      <c r="LV86"/>
      <c r="LW86"/>
      <c r="LX86"/>
      <c r="LY86"/>
      <c r="LZ86"/>
      <c r="MA86"/>
      <c r="MB86"/>
      <c r="MC86"/>
      <c r="MD86"/>
      <c r="ME86"/>
      <c r="MF86"/>
    </row>
    <row r="87" spans="2:344" ht="15.75" hidden="1" customHeight="1" x14ac:dyDescent="0.25">
      <c r="I87"/>
      <c r="J87"/>
      <c r="K87"/>
      <c r="L87"/>
      <c r="M87"/>
      <c r="N87"/>
      <c r="O87"/>
      <c r="P87"/>
      <c r="Q87"/>
      <c r="R87"/>
      <c r="S87"/>
      <c r="V87"/>
      <c r="W87"/>
      <c r="X87"/>
      <c r="Y87"/>
      <c r="Z87"/>
      <c r="AA87"/>
      <c r="AB87"/>
      <c r="AC87"/>
      <c r="AD87"/>
      <c r="AE87"/>
      <c r="AF87"/>
      <c r="AI87"/>
      <c r="AJ87"/>
      <c r="AK87"/>
      <c r="AL87"/>
      <c r="AM87"/>
      <c r="AN87"/>
      <c r="AO87"/>
      <c r="AP87"/>
      <c r="AQ87"/>
      <c r="AR87"/>
      <c r="AS87"/>
      <c r="AV87"/>
      <c r="AW87"/>
      <c r="AX87"/>
      <c r="AY87"/>
      <c r="AZ87"/>
      <c r="BA87"/>
      <c r="BB87"/>
      <c r="BC87"/>
      <c r="BD87"/>
      <c r="BE87"/>
      <c r="BF87"/>
      <c r="BI87"/>
      <c r="BJ87"/>
      <c r="BK87"/>
      <c r="BL87"/>
      <c r="BM87"/>
      <c r="BN87"/>
      <c r="BO87"/>
      <c r="BP87"/>
      <c r="BQ87"/>
      <c r="BR87"/>
      <c r="BS87"/>
      <c r="BV87"/>
      <c r="BW87"/>
      <c r="BX87"/>
      <c r="BY87"/>
      <c r="BZ87"/>
      <c r="CA87"/>
      <c r="CB87"/>
      <c r="CC87"/>
      <c r="CD87"/>
      <c r="CE87"/>
      <c r="CF87"/>
      <c r="CI87"/>
      <c r="CJ87"/>
      <c r="CK87"/>
      <c r="CL87"/>
      <c r="CM87"/>
      <c r="CN87"/>
      <c r="CO87"/>
      <c r="CP87"/>
      <c r="CQ87"/>
      <c r="CR87"/>
      <c r="CS87"/>
      <c r="CV87"/>
      <c r="CW87"/>
      <c r="CX87"/>
      <c r="CY87"/>
      <c r="CZ87"/>
      <c r="DA87"/>
      <c r="DB87"/>
      <c r="DC87"/>
      <c r="DD87"/>
      <c r="DE87"/>
      <c r="DF87"/>
      <c r="DI87"/>
      <c r="DJ87"/>
      <c r="DK87"/>
      <c r="DL87"/>
      <c r="DM87"/>
      <c r="DN87"/>
      <c r="DO87"/>
      <c r="DP87"/>
      <c r="DQ87"/>
      <c r="DR87"/>
      <c r="DS87"/>
      <c r="DV87"/>
      <c r="DW87"/>
      <c r="DX87"/>
      <c r="DY87"/>
      <c r="DZ87"/>
      <c r="EA87"/>
      <c r="EB87"/>
      <c r="EC87"/>
      <c r="ED87"/>
      <c r="EE87"/>
      <c r="EF87"/>
      <c r="EI87"/>
      <c r="EJ87"/>
      <c r="EK87"/>
      <c r="EL87"/>
      <c r="EM87"/>
      <c r="EN87"/>
      <c r="EO87"/>
      <c r="EP87"/>
      <c r="EQ87"/>
      <c r="ER87"/>
      <c r="ES87"/>
      <c r="EV87"/>
      <c r="EW87"/>
      <c r="EX87"/>
      <c r="EY87"/>
      <c r="EZ87"/>
      <c r="FA87"/>
      <c r="FB87"/>
      <c r="FC87"/>
      <c r="FD87"/>
      <c r="FE87"/>
      <c r="FF87"/>
      <c r="FI87"/>
      <c r="FJ87"/>
      <c r="FK87"/>
      <c r="FL87"/>
      <c r="FM87"/>
      <c r="FN87"/>
      <c r="FO87"/>
      <c r="FP87"/>
      <c r="FQ87"/>
      <c r="FR87"/>
      <c r="FS87"/>
      <c r="FV87"/>
      <c r="FW87"/>
      <c r="FX87"/>
      <c r="FY87"/>
      <c r="FZ87"/>
      <c r="GA87"/>
      <c r="GB87"/>
      <c r="GC87"/>
      <c r="GD87"/>
      <c r="GE87"/>
      <c r="GF87"/>
      <c r="GI87"/>
      <c r="GJ87"/>
      <c r="GK87"/>
      <c r="GL87"/>
      <c r="GM87"/>
      <c r="GN87"/>
      <c r="GO87"/>
      <c r="GP87"/>
      <c r="GQ87"/>
      <c r="GR87"/>
      <c r="GS87"/>
      <c r="GV87"/>
      <c r="GW87"/>
      <c r="GX87"/>
      <c r="GY87"/>
      <c r="GZ87"/>
      <c r="HA87"/>
      <c r="HB87"/>
      <c r="HC87"/>
      <c r="HD87"/>
      <c r="HE87"/>
      <c r="HF87"/>
      <c r="HI87"/>
      <c r="HJ87"/>
      <c r="HK87"/>
      <c r="HL87"/>
      <c r="HM87"/>
      <c r="HN87"/>
      <c r="HO87"/>
      <c r="HP87"/>
      <c r="HQ87"/>
      <c r="HR87"/>
      <c r="HS87"/>
      <c r="HV87"/>
      <c r="HW87"/>
      <c r="HX87"/>
      <c r="HY87"/>
      <c r="HZ87"/>
      <c r="IA87"/>
      <c r="IB87"/>
      <c r="IC87"/>
      <c r="ID87"/>
      <c r="IE87"/>
      <c r="IF87"/>
      <c r="II87"/>
      <c r="IJ87"/>
      <c r="IK87"/>
      <c r="IL87"/>
      <c r="IM87"/>
      <c r="IN87"/>
      <c r="IO87"/>
      <c r="IP87"/>
      <c r="IQ87"/>
      <c r="IR87"/>
      <c r="IS87"/>
      <c r="IV87"/>
      <c r="IW87"/>
      <c r="IX87"/>
      <c r="IY87"/>
      <c r="IZ87"/>
      <c r="JA87"/>
      <c r="JB87"/>
      <c r="JC87"/>
      <c r="JD87"/>
      <c r="JE87"/>
      <c r="JF87"/>
      <c r="JI87"/>
      <c r="JJ87"/>
      <c r="JK87"/>
      <c r="JL87"/>
      <c r="JM87"/>
      <c r="JN87"/>
      <c r="JO87"/>
      <c r="JP87"/>
      <c r="JQ87"/>
      <c r="JR87"/>
      <c r="JS87"/>
      <c r="JV87"/>
      <c r="JW87"/>
      <c r="JX87"/>
      <c r="JY87"/>
      <c r="JZ87"/>
      <c r="KA87"/>
      <c r="KB87"/>
      <c r="KC87"/>
      <c r="KD87"/>
      <c r="KE87"/>
      <c r="KF87"/>
      <c r="KI87"/>
      <c r="KJ87"/>
      <c r="KK87"/>
      <c r="KL87"/>
      <c r="KM87"/>
      <c r="KN87"/>
      <c r="KO87"/>
      <c r="KP87"/>
      <c r="KQ87"/>
      <c r="KR87"/>
      <c r="KS87"/>
      <c r="KV87"/>
      <c r="KW87"/>
      <c r="KX87"/>
      <c r="KY87"/>
      <c r="KZ87"/>
      <c r="LA87"/>
      <c r="LB87"/>
      <c r="LC87"/>
      <c r="LD87"/>
      <c r="LE87"/>
      <c r="LF87"/>
      <c r="LI87"/>
      <c r="LJ87"/>
      <c r="LK87"/>
      <c r="LL87"/>
      <c r="LM87"/>
      <c r="LN87"/>
      <c r="LO87"/>
      <c r="LP87"/>
      <c r="LQ87"/>
      <c r="LR87"/>
      <c r="LS87"/>
      <c r="LV87"/>
      <c r="LW87"/>
      <c r="LX87"/>
      <c r="LY87"/>
      <c r="LZ87"/>
      <c r="MA87"/>
      <c r="MB87"/>
      <c r="MC87"/>
      <c r="MD87"/>
      <c r="ME87"/>
      <c r="MF87"/>
    </row>
    <row r="88" spans="2:344" ht="15.75" hidden="1" customHeight="1" x14ac:dyDescent="0.25">
      <c r="I88"/>
      <c r="J88"/>
      <c r="K88"/>
      <c r="L88"/>
      <c r="M88"/>
      <c r="N88"/>
      <c r="O88"/>
      <c r="P88"/>
      <c r="Q88"/>
      <c r="R88"/>
      <c r="S88"/>
      <c r="V88"/>
      <c r="W88"/>
      <c r="X88"/>
      <c r="Y88"/>
      <c r="Z88"/>
      <c r="AA88"/>
      <c r="AB88"/>
      <c r="AC88"/>
      <c r="AD88"/>
      <c r="AE88"/>
      <c r="AF88"/>
      <c r="AI88"/>
      <c r="AJ88"/>
      <c r="AK88"/>
      <c r="AL88"/>
      <c r="AM88"/>
      <c r="AN88"/>
      <c r="AO88"/>
      <c r="AP88"/>
      <c r="AQ88"/>
      <c r="AR88"/>
      <c r="AS88"/>
      <c r="AV88"/>
      <c r="AW88"/>
      <c r="AX88"/>
      <c r="AY88"/>
      <c r="AZ88"/>
      <c r="BA88"/>
      <c r="BB88"/>
      <c r="BC88"/>
      <c r="BD88"/>
      <c r="BE88"/>
      <c r="BF88"/>
      <c r="BI88"/>
      <c r="BJ88"/>
      <c r="BK88"/>
      <c r="BL88"/>
      <c r="BM88"/>
      <c r="BN88"/>
      <c r="BO88"/>
      <c r="BP88"/>
      <c r="BQ88"/>
      <c r="BR88"/>
      <c r="BS88"/>
      <c r="BV88"/>
      <c r="BW88"/>
      <c r="BX88"/>
      <c r="BY88"/>
      <c r="BZ88"/>
      <c r="CA88"/>
      <c r="CB88"/>
      <c r="CC88"/>
      <c r="CD88"/>
      <c r="CE88"/>
      <c r="CF88"/>
      <c r="CI88"/>
      <c r="CJ88"/>
      <c r="CK88"/>
      <c r="CL88"/>
      <c r="CM88"/>
      <c r="CN88"/>
      <c r="CO88"/>
      <c r="CP88"/>
      <c r="CQ88"/>
      <c r="CR88"/>
      <c r="CS88"/>
      <c r="CV88"/>
      <c r="CW88"/>
      <c r="CX88"/>
      <c r="CY88"/>
      <c r="CZ88"/>
      <c r="DA88"/>
      <c r="DB88"/>
      <c r="DC88"/>
      <c r="DD88"/>
      <c r="DE88"/>
      <c r="DF88"/>
      <c r="DI88"/>
      <c r="DJ88"/>
      <c r="DK88"/>
      <c r="DL88"/>
      <c r="DM88"/>
      <c r="DN88"/>
      <c r="DO88"/>
      <c r="DP88"/>
      <c r="DQ88"/>
      <c r="DR88"/>
      <c r="DS88"/>
      <c r="DV88"/>
      <c r="DW88"/>
      <c r="DX88"/>
      <c r="DY88"/>
      <c r="DZ88"/>
      <c r="EA88"/>
      <c r="EB88"/>
      <c r="EC88"/>
      <c r="ED88"/>
      <c r="EE88"/>
      <c r="EF88"/>
      <c r="EI88"/>
      <c r="EJ88"/>
      <c r="EK88"/>
      <c r="EL88"/>
      <c r="EM88"/>
      <c r="EN88"/>
      <c r="EO88"/>
      <c r="EP88"/>
      <c r="EQ88"/>
      <c r="ER88"/>
      <c r="ES88"/>
      <c r="EV88"/>
      <c r="EW88"/>
      <c r="EX88"/>
      <c r="EY88"/>
      <c r="EZ88"/>
      <c r="FA88"/>
      <c r="FB88"/>
      <c r="FC88"/>
      <c r="FD88"/>
      <c r="FE88"/>
      <c r="FF88"/>
      <c r="FI88"/>
      <c r="FJ88"/>
      <c r="FK88"/>
      <c r="FL88"/>
      <c r="FM88"/>
      <c r="FN88"/>
      <c r="FO88"/>
      <c r="FP88"/>
      <c r="FQ88"/>
      <c r="FR88"/>
      <c r="FS88"/>
      <c r="FV88"/>
      <c r="FW88"/>
      <c r="FX88"/>
      <c r="FY88"/>
      <c r="FZ88"/>
      <c r="GA88"/>
      <c r="GB88"/>
      <c r="GC88"/>
      <c r="GD88"/>
      <c r="GE88"/>
      <c r="GF88"/>
      <c r="GI88"/>
      <c r="GJ88"/>
      <c r="GK88"/>
      <c r="GL88"/>
      <c r="GM88"/>
      <c r="GN88"/>
      <c r="GO88"/>
      <c r="GP88"/>
      <c r="GQ88"/>
      <c r="GR88"/>
      <c r="GS88"/>
      <c r="GV88"/>
      <c r="GW88"/>
      <c r="GX88"/>
      <c r="GY88"/>
      <c r="GZ88"/>
      <c r="HA88"/>
      <c r="HB88"/>
      <c r="HC88"/>
      <c r="HD88"/>
      <c r="HE88"/>
      <c r="HF88"/>
      <c r="HI88"/>
      <c r="HJ88"/>
      <c r="HK88"/>
      <c r="HL88"/>
      <c r="HM88"/>
      <c r="HN88"/>
      <c r="HO88"/>
      <c r="HP88"/>
      <c r="HQ88"/>
      <c r="HR88"/>
      <c r="HS88"/>
      <c r="HV88"/>
      <c r="HW88"/>
      <c r="HX88"/>
      <c r="HY88"/>
      <c r="HZ88"/>
      <c r="IA88"/>
      <c r="IB88"/>
      <c r="IC88"/>
      <c r="ID88"/>
      <c r="IE88"/>
      <c r="IF88"/>
      <c r="II88"/>
      <c r="IJ88"/>
      <c r="IK88"/>
      <c r="IL88"/>
      <c r="IM88"/>
      <c r="IN88"/>
      <c r="IO88"/>
      <c r="IP88"/>
      <c r="IQ88"/>
      <c r="IR88"/>
      <c r="IS88"/>
      <c r="IV88"/>
      <c r="IW88"/>
      <c r="IX88"/>
      <c r="IY88"/>
      <c r="IZ88"/>
      <c r="JA88"/>
      <c r="JB88"/>
      <c r="JC88"/>
      <c r="JD88"/>
      <c r="JE88"/>
      <c r="JF88"/>
      <c r="JI88"/>
      <c r="JJ88"/>
      <c r="JK88"/>
      <c r="JL88"/>
      <c r="JM88"/>
      <c r="JN88"/>
      <c r="JO88"/>
      <c r="JP88"/>
      <c r="JQ88"/>
      <c r="JR88"/>
      <c r="JS88"/>
      <c r="JV88"/>
      <c r="JW88"/>
      <c r="JX88"/>
      <c r="JY88"/>
      <c r="JZ88"/>
      <c r="KA88"/>
      <c r="KB88"/>
      <c r="KC88"/>
      <c r="KD88"/>
      <c r="KE88"/>
      <c r="KF88"/>
      <c r="KI88"/>
      <c r="KJ88"/>
      <c r="KK88"/>
      <c r="KL88"/>
      <c r="KM88"/>
      <c r="KN88"/>
      <c r="KO88"/>
      <c r="KP88"/>
      <c r="KQ88"/>
      <c r="KR88"/>
      <c r="KS88"/>
      <c r="KV88"/>
      <c r="KW88"/>
      <c r="KX88"/>
      <c r="KY88"/>
      <c r="KZ88"/>
      <c r="LA88"/>
      <c r="LB88"/>
      <c r="LC88"/>
      <c r="LD88"/>
      <c r="LE88"/>
      <c r="LF88"/>
      <c r="LI88"/>
      <c r="LJ88"/>
      <c r="LK88"/>
      <c r="LL88"/>
      <c r="LM88"/>
      <c r="LN88"/>
      <c r="LO88"/>
      <c r="LP88"/>
      <c r="LQ88"/>
      <c r="LR88"/>
      <c r="LS88"/>
      <c r="LV88"/>
      <c r="LW88"/>
      <c r="LX88"/>
      <c r="LY88"/>
      <c r="LZ88"/>
      <c r="MA88"/>
      <c r="MB88"/>
      <c r="MC88"/>
      <c r="MD88"/>
      <c r="ME88"/>
      <c r="MF88"/>
    </row>
    <row r="89" spans="2:344" ht="15.75" hidden="1" customHeight="1" x14ac:dyDescent="0.25">
      <c r="I89"/>
      <c r="J89"/>
      <c r="K89"/>
      <c r="L89"/>
      <c r="M89"/>
      <c r="N89"/>
      <c r="O89"/>
      <c r="P89"/>
      <c r="Q89"/>
      <c r="R89"/>
      <c r="S89"/>
      <c r="V89"/>
      <c r="W89"/>
      <c r="X89"/>
      <c r="Y89"/>
      <c r="Z89"/>
      <c r="AA89"/>
      <c r="AB89"/>
      <c r="AC89"/>
      <c r="AD89"/>
      <c r="AE89"/>
      <c r="AF89"/>
      <c r="AI89"/>
      <c r="AJ89"/>
      <c r="AK89"/>
      <c r="AL89"/>
      <c r="AM89"/>
      <c r="AN89"/>
      <c r="AO89"/>
      <c r="AP89"/>
      <c r="AQ89"/>
      <c r="AR89"/>
      <c r="AS89"/>
      <c r="AV89"/>
      <c r="AW89"/>
      <c r="AX89"/>
      <c r="AY89"/>
      <c r="AZ89"/>
      <c r="BA89"/>
      <c r="BB89"/>
      <c r="BC89"/>
      <c r="BD89"/>
      <c r="BE89"/>
      <c r="BF89"/>
      <c r="BI89"/>
      <c r="BJ89"/>
      <c r="BK89"/>
      <c r="BL89"/>
      <c r="BM89"/>
      <c r="BN89"/>
      <c r="BO89"/>
      <c r="BP89"/>
      <c r="BQ89"/>
      <c r="BR89"/>
      <c r="BS89"/>
      <c r="BV89"/>
      <c r="BW89"/>
      <c r="BX89"/>
      <c r="BY89"/>
      <c r="BZ89"/>
      <c r="CA89"/>
      <c r="CB89"/>
      <c r="CC89"/>
      <c r="CD89"/>
      <c r="CE89"/>
      <c r="CF89"/>
      <c r="CI89"/>
      <c r="CJ89"/>
      <c r="CK89"/>
      <c r="CL89"/>
      <c r="CM89"/>
      <c r="CN89"/>
      <c r="CO89"/>
      <c r="CP89"/>
      <c r="CQ89"/>
      <c r="CR89"/>
      <c r="CS89"/>
      <c r="CV89"/>
      <c r="CW89"/>
      <c r="CX89"/>
      <c r="CY89"/>
      <c r="CZ89"/>
      <c r="DA89"/>
      <c r="DB89"/>
      <c r="DC89"/>
      <c r="DD89"/>
      <c r="DE89"/>
      <c r="DF89"/>
      <c r="DI89"/>
      <c r="DJ89"/>
      <c r="DK89"/>
      <c r="DL89"/>
      <c r="DM89"/>
      <c r="DN89"/>
      <c r="DO89"/>
      <c r="DP89"/>
      <c r="DQ89"/>
      <c r="DR89"/>
      <c r="DS89"/>
      <c r="DV89"/>
      <c r="DW89"/>
      <c r="DX89"/>
      <c r="DY89"/>
      <c r="DZ89"/>
      <c r="EA89"/>
      <c r="EB89"/>
      <c r="EC89"/>
      <c r="ED89"/>
      <c r="EE89"/>
      <c r="EF89"/>
      <c r="EI89"/>
      <c r="EJ89"/>
      <c r="EK89"/>
      <c r="EL89"/>
      <c r="EM89"/>
      <c r="EN89"/>
      <c r="EO89"/>
      <c r="EP89"/>
      <c r="EQ89"/>
      <c r="ER89"/>
      <c r="ES89"/>
      <c r="EV89"/>
      <c r="EW89"/>
      <c r="EX89"/>
      <c r="EY89"/>
      <c r="EZ89"/>
      <c r="FA89"/>
      <c r="FB89"/>
      <c r="FC89"/>
      <c r="FD89"/>
      <c r="FE89"/>
      <c r="FF89"/>
      <c r="FI89"/>
      <c r="FJ89"/>
      <c r="FK89"/>
      <c r="FL89"/>
      <c r="FM89"/>
      <c r="FN89"/>
      <c r="FO89"/>
      <c r="FP89"/>
      <c r="FQ89"/>
      <c r="FR89"/>
      <c r="FS89"/>
      <c r="FV89"/>
      <c r="FW89"/>
      <c r="FX89"/>
      <c r="FY89"/>
      <c r="FZ89"/>
      <c r="GA89"/>
      <c r="GB89"/>
      <c r="GC89"/>
      <c r="GD89"/>
      <c r="GE89"/>
      <c r="GF89"/>
      <c r="GI89"/>
      <c r="GJ89"/>
      <c r="GK89"/>
      <c r="GL89"/>
      <c r="GM89"/>
      <c r="GN89"/>
      <c r="GO89"/>
      <c r="GP89"/>
      <c r="GQ89"/>
      <c r="GR89"/>
      <c r="GS89"/>
      <c r="GV89"/>
      <c r="GW89"/>
      <c r="GX89"/>
      <c r="GY89"/>
      <c r="GZ89"/>
      <c r="HA89"/>
      <c r="HB89"/>
      <c r="HC89"/>
      <c r="HD89"/>
      <c r="HE89"/>
      <c r="HF89"/>
      <c r="HI89"/>
      <c r="HJ89"/>
      <c r="HK89"/>
      <c r="HL89"/>
      <c r="HM89"/>
      <c r="HN89"/>
      <c r="HO89"/>
      <c r="HP89"/>
      <c r="HQ89"/>
      <c r="HR89"/>
      <c r="HS89"/>
      <c r="HV89"/>
      <c r="HW89"/>
      <c r="HX89"/>
      <c r="HY89"/>
      <c r="HZ89"/>
      <c r="IA89"/>
      <c r="IB89"/>
      <c r="IC89"/>
      <c r="ID89"/>
      <c r="IE89"/>
      <c r="IF89"/>
      <c r="II89"/>
      <c r="IJ89"/>
      <c r="IK89"/>
      <c r="IL89"/>
      <c r="IM89"/>
      <c r="IN89"/>
      <c r="IO89"/>
      <c r="IP89"/>
      <c r="IQ89"/>
      <c r="IR89"/>
      <c r="IS89"/>
      <c r="IV89"/>
      <c r="IW89"/>
      <c r="IX89"/>
      <c r="IY89"/>
      <c r="IZ89"/>
      <c r="JA89"/>
      <c r="JB89"/>
      <c r="JC89"/>
      <c r="JD89"/>
      <c r="JE89"/>
      <c r="JF89"/>
      <c r="JI89"/>
      <c r="JJ89"/>
      <c r="JK89"/>
      <c r="JL89"/>
      <c r="JM89"/>
      <c r="JN89"/>
      <c r="JO89"/>
      <c r="JP89"/>
      <c r="JQ89"/>
      <c r="JR89"/>
      <c r="JS89"/>
      <c r="JV89"/>
      <c r="JW89"/>
      <c r="JX89"/>
      <c r="JY89"/>
      <c r="JZ89"/>
      <c r="KA89"/>
      <c r="KB89"/>
      <c r="KC89"/>
      <c r="KD89"/>
      <c r="KE89"/>
      <c r="KF89"/>
      <c r="KI89"/>
      <c r="KJ89"/>
      <c r="KK89"/>
      <c r="KL89"/>
      <c r="KM89"/>
      <c r="KN89"/>
      <c r="KO89"/>
      <c r="KP89"/>
      <c r="KQ89"/>
      <c r="KR89"/>
      <c r="KS89"/>
      <c r="KV89"/>
      <c r="KW89"/>
      <c r="KX89"/>
      <c r="KY89"/>
      <c r="KZ89"/>
      <c r="LA89"/>
      <c r="LB89"/>
      <c r="LC89"/>
      <c r="LD89"/>
      <c r="LE89"/>
      <c r="LF89"/>
      <c r="LI89"/>
      <c r="LJ89"/>
      <c r="LK89"/>
      <c r="LL89"/>
      <c r="LM89"/>
      <c r="LN89"/>
      <c r="LO89"/>
      <c r="LP89"/>
      <c r="LQ89"/>
      <c r="LR89"/>
      <c r="LS89"/>
      <c r="LV89"/>
      <c r="LW89"/>
      <c r="LX89"/>
      <c r="LY89"/>
      <c r="LZ89"/>
      <c r="MA89"/>
      <c r="MB89"/>
      <c r="MC89"/>
      <c r="MD89"/>
      <c r="ME89"/>
      <c r="MF89"/>
    </row>
    <row r="90" spans="2:344" ht="15.75" hidden="1" customHeight="1" x14ac:dyDescent="0.25">
      <c r="I90"/>
      <c r="J90"/>
      <c r="K90"/>
      <c r="L90"/>
      <c r="M90"/>
      <c r="N90"/>
      <c r="O90"/>
      <c r="P90"/>
      <c r="Q90"/>
      <c r="R90"/>
      <c r="S90"/>
      <c r="V90"/>
      <c r="W90"/>
      <c r="X90"/>
      <c r="Y90"/>
      <c r="Z90"/>
      <c r="AA90"/>
      <c r="AB90"/>
      <c r="AC90"/>
      <c r="AD90"/>
      <c r="AE90"/>
      <c r="AF90"/>
      <c r="AI90"/>
      <c r="AJ90"/>
      <c r="AK90"/>
      <c r="AL90"/>
      <c r="AM90"/>
      <c r="AN90"/>
      <c r="AO90"/>
      <c r="AP90"/>
      <c r="AQ90"/>
      <c r="AR90"/>
      <c r="AS90"/>
      <c r="AV90"/>
      <c r="AW90"/>
      <c r="AX90"/>
      <c r="AY90"/>
      <c r="AZ90"/>
      <c r="BA90"/>
      <c r="BB90"/>
      <c r="BC90"/>
      <c r="BD90"/>
      <c r="BE90"/>
      <c r="BF90"/>
      <c r="BI90"/>
      <c r="BJ90"/>
      <c r="BK90"/>
      <c r="BL90"/>
      <c r="BM90"/>
      <c r="BN90"/>
      <c r="BO90"/>
      <c r="BP90"/>
      <c r="BQ90"/>
      <c r="BR90"/>
      <c r="BS90"/>
      <c r="BV90"/>
      <c r="BW90"/>
      <c r="BX90"/>
      <c r="BY90"/>
      <c r="BZ90"/>
      <c r="CA90"/>
      <c r="CB90"/>
      <c r="CC90"/>
      <c r="CD90"/>
      <c r="CE90"/>
      <c r="CF90"/>
      <c r="CI90"/>
      <c r="CJ90"/>
      <c r="CK90"/>
      <c r="CL90"/>
      <c r="CM90"/>
      <c r="CN90"/>
      <c r="CO90"/>
      <c r="CP90"/>
      <c r="CQ90"/>
      <c r="CR90"/>
      <c r="CS90"/>
      <c r="CV90"/>
      <c r="CW90"/>
      <c r="CX90"/>
      <c r="CY90"/>
      <c r="CZ90"/>
      <c r="DA90"/>
      <c r="DB90"/>
      <c r="DC90"/>
      <c r="DD90"/>
      <c r="DE90"/>
      <c r="DF90"/>
      <c r="DI90"/>
      <c r="DJ90"/>
      <c r="DK90"/>
      <c r="DL90"/>
      <c r="DM90"/>
      <c r="DN90"/>
      <c r="DO90"/>
      <c r="DP90"/>
      <c r="DQ90"/>
      <c r="DR90"/>
      <c r="DS90"/>
      <c r="DV90"/>
      <c r="DW90"/>
      <c r="DX90"/>
      <c r="DY90"/>
      <c r="DZ90"/>
      <c r="EA90"/>
      <c r="EB90"/>
      <c r="EC90"/>
      <c r="ED90"/>
      <c r="EE90"/>
      <c r="EF90"/>
      <c r="EI90"/>
      <c r="EJ90"/>
      <c r="EK90"/>
      <c r="EL90"/>
      <c r="EM90"/>
      <c r="EN90"/>
      <c r="EO90"/>
      <c r="EP90"/>
      <c r="EQ90"/>
      <c r="ER90"/>
      <c r="ES90"/>
      <c r="EV90"/>
      <c r="EW90"/>
      <c r="EX90"/>
      <c r="EY90"/>
      <c r="EZ90"/>
      <c r="FA90"/>
      <c r="FB90"/>
      <c r="FC90"/>
      <c r="FD90"/>
      <c r="FE90"/>
      <c r="FF90"/>
      <c r="FI90"/>
      <c r="FJ90"/>
      <c r="FK90"/>
      <c r="FL90"/>
      <c r="FM90"/>
      <c r="FN90"/>
      <c r="FO90"/>
      <c r="FP90"/>
      <c r="FQ90"/>
      <c r="FR90"/>
      <c r="FS90"/>
      <c r="FV90"/>
      <c r="FW90"/>
      <c r="FX90"/>
      <c r="FY90"/>
      <c r="FZ90"/>
      <c r="GA90"/>
      <c r="GB90"/>
      <c r="GC90"/>
      <c r="GD90"/>
      <c r="GE90"/>
      <c r="GF90"/>
      <c r="GI90"/>
      <c r="GJ90"/>
      <c r="GK90"/>
      <c r="GL90"/>
      <c r="GM90"/>
      <c r="GN90"/>
      <c r="GO90"/>
      <c r="GP90"/>
      <c r="GQ90"/>
      <c r="GR90"/>
      <c r="GS90"/>
      <c r="GV90"/>
      <c r="GW90"/>
      <c r="GX90"/>
      <c r="GY90"/>
      <c r="GZ90"/>
      <c r="HA90"/>
      <c r="HB90"/>
      <c r="HC90"/>
      <c r="HD90"/>
      <c r="HE90"/>
      <c r="HF90"/>
      <c r="HI90"/>
      <c r="HJ90"/>
      <c r="HK90"/>
      <c r="HL90"/>
      <c r="HM90"/>
      <c r="HN90"/>
      <c r="HO90"/>
      <c r="HP90"/>
      <c r="HQ90"/>
      <c r="HR90"/>
      <c r="HS90"/>
      <c r="HV90"/>
      <c r="HW90"/>
      <c r="HX90"/>
      <c r="HY90"/>
      <c r="HZ90"/>
      <c r="IA90"/>
      <c r="IB90"/>
      <c r="IC90"/>
      <c r="ID90"/>
      <c r="IE90"/>
      <c r="IF90"/>
      <c r="II90"/>
      <c r="IJ90"/>
      <c r="IK90"/>
      <c r="IL90"/>
      <c r="IM90"/>
      <c r="IN90"/>
      <c r="IO90"/>
      <c r="IP90"/>
      <c r="IQ90"/>
      <c r="IR90"/>
      <c r="IS90"/>
      <c r="IV90"/>
      <c r="IW90"/>
      <c r="IX90"/>
      <c r="IY90"/>
      <c r="IZ90"/>
      <c r="JA90"/>
      <c r="JB90"/>
      <c r="JC90"/>
      <c r="JD90"/>
      <c r="JE90"/>
      <c r="JF90"/>
      <c r="JI90"/>
      <c r="JJ90"/>
      <c r="JK90"/>
      <c r="JL90"/>
      <c r="JM90"/>
      <c r="JN90"/>
      <c r="JO90"/>
      <c r="JP90"/>
      <c r="JQ90"/>
      <c r="JR90"/>
      <c r="JS90"/>
      <c r="JV90"/>
      <c r="JW90"/>
      <c r="JX90"/>
      <c r="JY90"/>
      <c r="JZ90"/>
      <c r="KA90"/>
      <c r="KB90"/>
      <c r="KC90"/>
      <c r="KD90"/>
      <c r="KE90"/>
      <c r="KF90"/>
      <c r="KI90"/>
      <c r="KJ90"/>
      <c r="KK90"/>
      <c r="KL90"/>
      <c r="KM90"/>
      <c r="KN90"/>
      <c r="KO90"/>
      <c r="KP90"/>
      <c r="KQ90"/>
      <c r="KR90"/>
      <c r="KS90"/>
      <c r="KV90"/>
      <c r="KW90"/>
      <c r="KX90"/>
      <c r="KY90"/>
      <c r="KZ90"/>
      <c r="LA90"/>
      <c r="LB90"/>
      <c r="LC90"/>
      <c r="LD90"/>
      <c r="LE90"/>
      <c r="LF90"/>
      <c r="LI90"/>
      <c r="LJ90"/>
      <c r="LK90"/>
      <c r="LL90"/>
      <c r="LM90"/>
      <c r="LN90"/>
      <c r="LO90"/>
      <c r="LP90"/>
      <c r="LQ90"/>
      <c r="LR90"/>
      <c r="LS90"/>
      <c r="LV90"/>
      <c r="LW90"/>
      <c r="LX90"/>
      <c r="LY90"/>
      <c r="LZ90"/>
      <c r="MA90"/>
      <c r="MB90"/>
      <c r="MC90"/>
      <c r="MD90"/>
      <c r="ME90"/>
      <c r="MF90"/>
    </row>
    <row r="91" spans="2:344" x14ac:dyDescent="0.25"/>
    <row r="92" spans="2:344" x14ac:dyDescent="0.25"/>
    <row r="93" spans="2:344" x14ac:dyDescent="0.25"/>
    <row r="94" spans="2:344" x14ac:dyDescent="0.25"/>
    <row r="95" spans="2:344" x14ac:dyDescent="0.25"/>
    <row r="96" spans="2:344" x14ac:dyDescent="0.25"/>
    <row r="97" x14ac:dyDescent="0.25"/>
  </sheetData>
  <sheetProtection sheet="1" selectLockedCells="1"/>
  <mergeCells count="215">
    <mergeCell ref="LY69:MA69"/>
    <mergeCell ref="LY71:MA71"/>
    <mergeCell ref="JL69:JN69"/>
    <mergeCell ref="JL71:JN71"/>
    <mergeCell ref="JY69:KA69"/>
    <mergeCell ref="JY71:KA71"/>
    <mergeCell ref="KL69:KN69"/>
    <mergeCell ref="KL71:KN71"/>
    <mergeCell ref="KY69:LA69"/>
    <mergeCell ref="KY71:LA71"/>
    <mergeCell ref="LL69:LN69"/>
    <mergeCell ref="LL71:LN71"/>
    <mergeCell ref="JY70:KA70"/>
    <mergeCell ref="KL70:KN70"/>
    <mergeCell ref="KY70:LA70"/>
    <mergeCell ref="GY69:HA69"/>
    <mergeCell ref="GY71:HA71"/>
    <mergeCell ref="HL69:HN69"/>
    <mergeCell ref="HL71:HN71"/>
    <mergeCell ref="HY69:IA69"/>
    <mergeCell ref="HY71:IA71"/>
    <mergeCell ref="IL69:IN69"/>
    <mergeCell ref="IL71:IN71"/>
    <mergeCell ref="IY69:JA69"/>
    <mergeCell ref="IY71:JA71"/>
    <mergeCell ref="EL69:EN69"/>
    <mergeCell ref="EL71:EN71"/>
    <mergeCell ref="EY69:FA69"/>
    <mergeCell ref="EY71:FA71"/>
    <mergeCell ref="FL69:FN69"/>
    <mergeCell ref="FL71:FN71"/>
    <mergeCell ref="FY69:GA69"/>
    <mergeCell ref="FY71:GA71"/>
    <mergeCell ref="GL69:GN69"/>
    <mergeCell ref="GL71:GN71"/>
    <mergeCell ref="BY69:CA69"/>
    <mergeCell ref="BY71:CA71"/>
    <mergeCell ref="CL69:CN69"/>
    <mergeCell ref="CL71:CN71"/>
    <mergeCell ref="CY69:DA69"/>
    <mergeCell ref="CY71:DA71"/>
    <mergeCell ref="DL69:DN69"/>
    <mergeCell ref="DL71:DN71"/>
    <mergeCell ref="DY69:EA69"/>
    <mergeCell ref="DY71:EA71"/>
    <mergeCell ref="BY70:CA70"/>
    <mergeCell ref="CL70:CN70"/>
    <mergeCell ref="CY70:DA70"/>
    <mergeCell ref="DL70:DN70"/>
    <mergeCell ref="L71:N71"/>
    <mergeCell ref="L69:N69"/>
    <mergeCell ref="Y69:AA69"/>
    <mergeCell ref="Y71:AA71"/>
    <mergeCell ref="AL69:AN69"/>
    <mergeCell ref="AL71:AN71"/>
    <mergeCell ref="AY69:BA69"/>
    <mergeCell ref="AY71:BA71"/>
    <mergeCell ref="BL69:BN69"/>
    <mergeCell ref="BL71:BN71"/>
    <mergeCell ref="L70:N70"/>
    <mergeCell ref="Y70:AA70"/>
    <mergeCell ref="AL70:AN70"/>
    <mergeCell ref="AY70:BA70"/>
    <mergeCell ref="BL70:BN70"/>
    <mergeCell ref="LY72:MA72"/>
    <mergeCell ref="MB72:MG72"/>
    <mergeCell ref="B74:H74"/>
    <mergeCell ref="JO72:JT72"/>
    <mergeCell ref="JY72:KA72"/>
    <mergeCell ref="KB72:KG72"/>
    <mergeCell ref="KL72:KN72"/>
    <mergeCell ref="KO72:KT72"/>
    <mergeCell ref="KY72:LA72"/>
    <mergeCell ref="IB72:IG72"/>
    <mergeCell ref="IL72:IN72"/>
    <mergeCell ref="IO72:IT72"/>
    <mergeCell ref="IY72:JA72"/>
    <mergeCell ref="JB72:JG72"/>
    <mergeCell ref="JL72:JN72"/>
    <mergeCell ref="GO72:GT72"/>
    <mergeCell ref="GY72:HA72"/>
    <mergeCell ref="HB72:HG72"/>
    <mergeCell ref="FY72:GA72"/>
    <mergeCell ref="GB72:GG72"/>
    <mergeCell ref="GL72:GN72"/>
    <mergeCell ref="FB72:FG72"/>
    <mergeCell ref="FL72:FN72"/>
    <mergeCell ref="FO72:FT72"/>
    <mergeCell ref="B75:H77"/>
    <mergeCell ref="B78:H80"/>
    <mergeCell ref="B81:H83"/>
    <mergeCell ref="LB72:LG72"/>
    <mergeCell ref="LL72:LN72"/>
    <mergeCell ref="LO72:LT72"/>
    <mergeCell ref="BL72:BN72"/>
    <mergeCell ref="BO72:BT72"/>
    <mergeCell ref="BY72:CA72"/>
    <mergeCell ref="CB72:CG72"/>
    <mergeCell ref="CL72:CN72"/>
    <mergeCell ref="CO72:CT72"/>
    <mergeCell ref="CY72:DA72"/>
    <mergeCell ref="DB72:DG72"/>
    <mergeCell ref="DL72:DN72"/>
    <mergeCell ref="DO72:DT72"/>
    <mergeCell ref="DY72:EA72"/>
    <mergeCell ref="EB72:EG72"/>
    <mergeCell ref="EL72:EN72"/>
    <mergeCell ref="EO72:ET72"/>
    <mergeCell ref="EY72:FA72"/>
    <mergeCell ref="HL72:HN72"/>
    <mergeCell ref="HO72:HT72"/>
    <mergeCell ref="HY72:IA72"/>
    <mergeCell ref="CZ4:DA4"/>
    <mergeCell ref="DM4:DN4"/>
    <mergeCell ref="LL70:LN70"/>
    <mergeCell ref="LY70:MA70"/>
    <mergeCell ref="L72:N72"/>
    <mergeCell ref="O72:T72"/>
    <mergeCell ref="Y72:AA72"/>
    <mergeCell ref="AB72:AG72"/>
    <mergeCell ref="AL72:AN72"/>
    <mergeCell ref="GY70:HA70"/>
    <mergeCell ref="HL70:HN70"/>
    <mergeCell ref="HY70:IA70"/>
    <mergeCell ref="IL70:IN70"/>
    <mergeCell ref="IY70:JA70"/>
    <mergeCell ref="JL70:JN70"/>
    <mergeCell ref="DY70:EA70"/>
    <mergeCell ref="EL70:EN70"/>
    <mergeCell ref="EY70:FA70"/>
    <mergeCell ref="FL70:FN70"/>
    <mergeCell ref="FY70:GA70"/>
    <mergeCell ref="GL70:GN70"/>
    <mergeCell ref="AO72:AT72"/>
    <mergeCell ref="AY72:BA72"/>
    <mergeCell ref="BB72:BG72"/>
    <mergeCell ref="LV3:MG3"/>
    <mergeCell ref="F4:G4"/>
    <mergeCell ref="M4:N4"/>
    <mergeCell ref="Z4:AA4"/>
    <mergeCell ref="AM4:AN4"/>
    <mergeCell ref="AZ4:BA4"/>
    <mergeCell ref="BM4:BN4"/>
    <mergeCell ref="BZ4:CA4"/>
    <mergeCell ref="CM4:CN4"/>
    <mergeCell ref="II3:IT3"/>
    <mergeCell ref="IV3:JG3"/>
    <mergeCell ref="JI3:JT3"/>
    <mergeCell ref="JV3:KG3"/>
    <mergeCell ref="KI3:KT3"/>
    <mergeCell ref="KV3:LG3"/>
    <mergeCell ref="FI3:FT3"/>
    <mergeCell ref="FV3:GG3"/>
    <mergeCell ref="GI3:GT3"/>
    <mergeCell ref="GV3:HG3"/>
    <mergeCell ref="LZ4:MA4"/>
    <mergeCell ref="IZ4:JA4"/>
    <mergeCell ref="JM4:JN4"/>
    <mergeCell ref="JZ4:KA4"/>
    <mergeCell ref="KM4:KN4"/>
    <mergeCell ref="KV2:LG2"/>
    <mergeCell ref="DI2:DT2"/>
    <mergeCell ref="DV2:EG2"/>
    <mergeCell ref="EI2:ET2"/>
    <mergeCell ref="DZ4:EA4"/>
    <mergeCell ref="EM4:EN4"/>
    <mergeCell ref="EZ4:FA4"/>
    <mergeCell ref="FM4:FN4"/>
    <mergeCell ref="LI3:LT3"/>
    <mergeCell ref="KZ4:LA4"/>
    <mergeCell ref="LM4:LN4"/>
    <mergeCell ref="FZ4:GA4"/>
    <mergeCell ref="GM4:GN4"/>
    <mergeCell ref="GZ4:HA4"/>
    <mergeCell ref="HM4:HN4"/>
    <mergeCell ref="HZ4:IA4"/>
    <mergeCell ref="IM4:IN4"/>
    <mergeCell ref="GI2:GT2"/>
    <mergeCell ref="GV2:HG2"/>
    <mergeCell ref="HI2:HT2"/>
    <mergeCell ref="BV2:CG2"/>
    <mergeCell ref="CI2:CT2"/>
    <mergeCell ref="CV2:DG2"/>
    <mergeCell ref="HI3:HT3"/>
    <mergeCell ref="HV3:IG3"/>
    <mergeCell ref="CI3:CT3"/>
    <mergeCell ref="CV3:DG3"/>
    <mergeCell ref="DI3:DT3"/>
    <mergeCell ref="DV3:EG3"/>
    <mergeCell ref="EI3:ET3"/>
    <mergeCell ref="EV3:FG3"/>
    <mergeCell ref="B1:G1"/>
    <mergeCell ref="I2:T2"/>
    <mergeCell ref="V2:AG2"/>
    <mergeCell ref="AI2:AT2"/>
    <mergeCell ref="AV2:BG2"/>
    <mergeCell ref="BI2:BT2"/>
    <mergeCell ref="LI2:LT2"/>
    <mergeCell ref="LV2:MG2"/>
    <mergeCell ref="B3:G3"/>
    <mergeCell ref="I3:T3"/>
    <mergeCell ref="V3:AG3"/>
    <mergeCell ref="AI3:AT3"/>
    <mergeCell ref="AV3:BG3"/>
    <mergeCell ref="BI3:BT3"/>
    <mergeCell ref="BV3:CG3"/>
    <mergeCell ref="HV2:IG2"/>
    <mergeCell ref="II2:IT2"/>
    <mergeCell ref="IV2:JG2"/>
    <mergeCell ref="JI2:JT2"/>
    <mergeCell ref="JV2:KG2"/>
    <mergeCell ref="KI2:KT2"/>
    <mergeCell ref="EV2:FG2"/>
    <mergeCell ref="FI2:FT2"/>
    <mergeCell ref="FV2:GG2"/>
  </mergeCells>
  <conditionalFormatting sqref="L57:L60 L62:L63 L48:L55 L65">
    <cfRule type="expression" dxfId="256" priority="1044">
      <formula>R48&gt;1</formula>
    </cfRule>
  </conditionalFormatting>
  <conditionalFormatting sqref="L65">
    <cfRule type="expression" dxfId="255" priority="1043">
      <formula>R65&gt;1</formula>
    </cfRule>
  </conditionalFormatting>
  <conditionalFormatting sqref="J48:J55 J57:J60 J62:J63 J65">
    <cfRule type="expression" dxfId="254" priority="1042">
      <formula>Q48&gt;1</formula>
    </cfRule>
  </conditionalFormatting>
  <conditionalFormatting sqref="Y57:Y60 Y62:Y63 Y48:Y55 Y65">
    <cfRule type="expression" dxfId="253" priority="99">
      <formula>AE48&gt;1</formula>
    </cfRule>
  </conditionalFormatting>
  <conditionalFormatting sqref="Y65">
    <cfRule type="expression" dxfId="252" priority="98">
      <formula>AE65&gt;1</formula>
    </cfRule>
  </conditionalFormatting>
  <conditionalFormatting sqref="W48:W55 W57:W60 W62:W63 W65">
    <cfRule type="expression" dxfId="251" priority="97">
      <formula>AD48&gt;1</formula>
    </cfRule>
  </conditionalFormatting>
  <conditionalFormatting sqref="AL57:AL60 AL62:AL63 AL48:AL55 AL65">
    <cfRule type="expression" dxfId="250" priority="95">
      <formula>AR48&gt;1</formula>
    </cfRule>
  </conditionalFormatting>
  <conditionalFormatting sqref="AL65">
    <cfRule type="expression" dxfId="249" priority="94">
      <formula>AR65&gt;1</formula>
    </cfRule>
  </conditionalFormatting>
  <conditionalFormatting sqref="AJ48:AJ55 AJ57:AJ60 AJ62:AJ63 AJ65">
    <cfRule type="expression" dxfId="248" priority="93">
      <formula>AQ48&gt;1</formula>
    </cfRule>
  </conditionalFormatting>
  <conditionalFormatting sqref="AY57:AY60 AY62:AY63 AY48:AY55 AY65">
    <cfRule type="expression" dxfId="247" priority="91">
      <formula>BE48&gt;1</formula>
    </cfRule>
  </conditionalFormatting>
  <conditionalFormatting sqref="AY65">
    <cfRule type="expression" dxfId="246" priority="90">
      <formula>BE65&gt;1</formula>
    </cfRule>
  </conditionalFormatting>
  <conditionalFormatting sqref="AW48:AW55 AW57:AW60 AW62:AW63 AW65">
    <cfRule type="expression" dxfId="245" priority="89">
      <formula>BD48&gt;1</formula>
    </cfRule>
  </conditionalFormatting>
  <conditionalFormatting sqref="BL57:BL60 BL62:BL63 BL48:BL55 BL65">
    <cfRule type="expression" dxfId="244" priority="87">
      <formula>BR48&gt;1</formula>
    </cfRule>
  </conditionalFormatting>
  <conditionalFormatting sqref="BL65">
    <cfRule type="expression" dxfId="243" priority="86">
      <formula>BR65&gt;1</formula>
    </cfRule>
  </conditionalFormatting>
  <conditionalFormatting sqref="BJ48:BJ55 BJ57:BJ60 BJ62:BJ63 BJ65">
    <cfRule type="expression" dxfId="242" priority="85">
      <formula>BQ48&gt;1</formula>
    </cfRule>
  </conditionalFormatting>
  <conditionalFormatting sqref="BY57:BY60 BY62:BY63 BY48:BY55 BY65">
    <cfRule type="expression" dxfId="241" priority="83">
      <formula>CE48&gt;1</formula>
    </cfRule>
  </conditionalFormatting>
  <conditionalFormatting sqref="BY65">
    <cfRule type="expression" dxfId="240" priority="82">
      <formula>CE65&gt;1</formula>
    </cfRule>
  </conditionalFormatting>
  <conditionalFormatting sqref="BW48:BW55 BW57:BW60 BW62:BW63 BW65">
    <cfRule type="expression" dxfId="239" priority="81">
      <formula>CD48&gt;1</formula>
    </cfRule>
  </conditionalFormatting>
  <conditionalFormatting sqref="CL57:CL60 CL62:CL63 CL48:CL55 CL65">
    <cfRule type="expression" dxfId="238" priority="79">
      <formula>CR48&gt;1</formula>
    </cfRule>
  </conditionalFormatting>
  <conditionalFormatting sqref="CL65">
    <cfRule type="expression" dxfId="237" priority="78">
      <formula>CR65&gt;1</formula>
    </cfRule>
  </conditionalFormatting>
  <conditionalFormatting sqref="CJ48:CJ55 CJ57:CJ60 CJ62:CJ63 CJ65">
    <cfRule type="expression" dxfId="236" priority="77">
      <formula>CQ48&gt;1</formula>
    </cfRule>
  </conditionalFormatting>
  <conditionalFormatting sqref="CY57:CY60 CY62:CY63 CY48:CY55 CY65">
    <cfRule type="expression" dxfId="235" priority="75">
      <formula>DE48&gt;1</formula>
    </cfRule>
  </conditionalFormatting>
  <conditionalFormatting sqref="CY65">
    <cfRule type="expression" dxfId="234" priority="74">
      <formula>DE65&gt;1</formula>
    </cfRule>
  </conditionalFormatting>
  <conditionalFormatting sqref="CW48:CW55 CW57:CW60 CW62:CW63 CW65">
    <cfRule type="expression" dxfId="233" priority="73">
      <formula>DD48&gt;1</formula>
    </cfRule>
  </conditionalFormatting>
  <conditionalFormatting sqref="DL57:DL60 DL62:DL63 DL48:DL55 DL65">
    <cfRule type="expression" dxfId="232" priority="71">
      <formula>DR48&gt;1</formula>
    </cfRule>
  </conditionalFormatting>
  <conditionalFormatting sqref="DL65">
    <cfRule type="expression" dxfId="231" priority="70">
      <formula>DR65&gt;1</formula>
    </cfRule>
  </conditionalFormatting>
  <conditionalFormatting sqref="DJ48:DJ55 DJ57:DJ60 DJ62:DJ63 DJ65">
    <cfRule type="expression" dxfId="230" priority="69">
      <formula>DQ48&gt;1</formula>
    </cfRule>
  </conditionalFormatting>
  <conditionalFormatting sqref="DY57:DY60 DY62:DY63 DY48:DY55 DY65">
    <cfRule type="expression" dxfId="229" priority="67">
      <formula>EE48&gt;1</formula>
    </cfRule>
  </conditionalFormatting>
  <conditionalFormatting sqref="DY65">
    <cfRule type="expression" dxfId="228" priority="66">
      <formula>EE65&gt;1</formula>
    </cfRule>
  </conditionalFormatting>
  <conditionalFormatting sqref="DW48:DW55 DW57:DW60 DW62:DW63 DW65">
    <cfRule type="expression" dxfId="227" priority="65">
      <formula>ED48&gt;1</formula>
    </cfRule>
  </conditionalFormatting>
  <conditionalFormatting sqref="EL57:EL60 EL62:EL63 EL48:EL55 EL65">
    <cfRule type="expression" dxfId="226" priority="63">
      <formula>ER48&gt;1</formula>
    </cfRule>
  </conditionalFormatting>
  <conditionalFormatting sqref="EL65">
    <cfRule type="expression" dxfId="225" priority="62">
      <formula>ER65&gt;1</formula>
    </cfRule>
  </conditionalFormatting>
  <conditionalFormatting sqref="EJ48:EJ55 EJ57:EJ60 EJ62:EJ63 EJ65">
    <cfRule type="expression" dxfId="224" priority="61">
      <formula>EQ48&gt;1</formula>
    </cfRule>
  </conditionalFormatting>
  <conditionalFormatting sqref="EY57:EY60 EY62:EY63 EY48:EY55 EY65">
    <cfRule type="expression" dxfId="223" priority="59">
      <formula>FE48&gt;1</formula>
    </cfRule>
  </conditionalFormatting>
  <conditionalFormatting sqref="EY65">
    <cfRule type="expression" dxfId="222" priority="58">
      <formula>FE65&gt;1</formula>
    </cfRule>
  </conditionalFormatting>
  <conditionalFormatting sqref="EW48:EW55 EW57:EW60 EW62:EW63 EW65">
    <cfRule type="expression" dxfId="221" priority="57">
      <formula>FD48&gt;1</formula>
    </cfRule>
  </conditionalFormatting>
  <conditionalFormatting sqref="FL57:FL60 FL62:FL63 FL48:FL55 FL65">
    <cfRule type="expression" dxfId="220" priority="55">
      <formula>FR48&gt;1</formula>
    </cfRule>
  </conditionalFormatting>
  <conditionalFormatting sqref="FL65">
    <cfRule type="expression" dxfId="219" priority="54">
      <formula>FR65&gt;1</formula>
    </cfRule>
  </conditionalFormatting>
  <conditionalFormatting sqref="FJ48:FJ55 FJ57:FJ60 FJ62:FJ63 FJ65">
    <cfRule type="expression" dxfId="218" priority="53">
      <formula>FQ48&gt;1</formula>
    </cfRule>
  </conditionalFormatting>
  <conditionalFormatting sqref="FY57:FY60 FY62:FY63 FY48:FY55 FY65">
    <cfRule type="expression" dxfId="217" priority="51">
      <formula>GE48&gt;1</formula>
    </cfRule>
  </conditionalFormatting>
  <conditionalFormatting sqref="FY65">
    <cfRule type="expression" dxfId="216" priority="50">
      <formula>GE65&gt;1</formula>
    </cfRule>
  </conditionalFormatting>
  <conditionalFormatting sqref="FW48:FW55 FW57:FW60 FW62:FW63 FW65">
    <cfRule type="expression" dxfId="215" priority="49">
      <formula>GD48&gt;1</formula>
    </cfRule>
  </conditionalFormatting>
  <conditionalFormatting sqref="GL57:GL60 GL62:GL63 GL48:GL55 GL65">
    <cfRule type="expression" dxfId="214" priority="47">
      <formula>GR48&gt;1</formula>
    </cfRule>
  </conditionalFormatting>
  <conditionalFormatting sqref="GL65">
    <cfRule type="expression" dxfId="213" priority="46">
      <formula>GR65&gt;1</formula>
    </cfRule>
  </conditionalFormatting>
  <conditionalFormatting sqref="GJ48:GJ55 GJ57:GJ60 GJ62:GJ63 GJ65">
    <cfRule type="expression" dxfId="212" priority="45">
      <formula>GQ48&gt;1</formula>
    </cfRule>
  </conditionalFormatting>
  <conditionalFormatting sqref="GY57:GY60 GY62:GY63 GY48:GY55 GY65">
    <cfRule type="expression" dxfId="211" priority="43">
      <formula>HE48&gt;1</formula>
    </cfRule>
  </conditionalFormatting>
  <conditionalFormatting sqref="GY65">
    <cfRule type="expression" dxfId="210" priority="42">
      <formula>HE65&gt;1</formula>
    </cfRule>
  </conditionalFormatting>
  <conditionalFormatting sqref="GW48:GW55 GW57:GW60 GW62:GW63 GW65">
    <cfRule type="expression" dxfId="209" priority="41">
      <formula>HD48&gt;1</formula>
    </cfRule>
  </conditionalFormatting>
  <conditionalFormatting sqref="HL57:HL60 HL62:HL63 HL48:HL55 HL65">
    <cfRule type="expression" dxfId="208" priority="39">
      <formula>HR48&gt;1</formula>
    </cfRule>
  </conditionalFormatting>
  <conditionalFormatting sqref="HL65">
    <cfRule type="expression" dxfId="207" priority="38">
      <formula>HR65&gt;1</formula>
    </cfRule>
  </conditionalFormatting>
  <conditionalFormatting sqref="HJ48:HJ55 HJ57:HJ60 HJ62:HJ63 HJ65">
    <cfRule type="expression" dxfId="206" priority="37">
      <formula>HQ48&gt;1</formula>
    </cfRule>
  </conditionalFormatting>
  <conditionalFormatting sqref="HY57:HY60 HY62:HY63 HY48:HY55 HY65">
    <cfRule type="expression" dxfId="205" priority="35">
      <formula>IE48&gt;1</formula>
    </cfRule>
  </conditionalFormatting>
  <conditionalFormatting sqref="HY65">
    <cfRule type="expression" dxfId="204" priority="34">
      <formula>IE65&gt;1</formula>
    </cfRule>
  </conditionalFormatting>
  <conditionalFormatting sqref="HW48:HW55 HW57:HW60 HW62:HW63 HW65">
    <cfRule type="expression" dxfId="203" priority="33">
      <formula>ID48&gt;1</formula>
    </cfRule>
  </conditionalFormatting>
  <conditionalFormatting sqref="IL57:IL60 IL62:IL63 IL48:IL55 IL65">
    <cfRule type="expression" dxfId="202" priority="31">
      <formula>IR48&gt;1</formula>
    </cfRule>
  </conditionalFormatting>
  <conditionalFormatting sqref="IL65">
    <cfRule type="expression" dxfId="201" priority="30">
      <formula>IR65&gt;1</formula>
    </cfRule>
  </conditionalFormatting>
  <conditionalFormatting sqref="IJ48:IJ55 IJ57:IJ60 IJ62:IJ63 IJ65">
    <cfRule type="expression" dxfId="200" priority="29">
      <formula>IQ48&gt;1</formula>
    </cfRule>
  </conditionalFormatting>
  <conditionalFormatting sqref="IY57:IY60 IY62:IY63 IY48:IY55 IY65">
    <cfRule type="expression" dxfId="199" priority="27">
      <formula>JE48&gt;1</formula>
    </cfRule>
  </conditionalFormatting>
  <conditionalFormatting sqref="IY65">
    <cfRule type="expression" dxfId="198" priority="26">
      <formula>JE65&gt;1</formula>
    </cfRule>
  </conditionalFormatting>
  <conditionalFormatting sqref="IW48:IW55 IW57:IW60 IW62:IW63 IW65">
    <cfRule type="expression" dxfId="197" priority="25">
      <formula>JD48&gt;1</formula>
    </cfRule>
  </conditionalFormatting>
  <conditionalFormatting sqref="JL57:JL60 JL62:JL63 JL48:JL55 JL65">
    <cfRule type="expression" dxfId="196" priority="23">
      <formula>JR48&gt;1</formula>
    </cfRule>
  </conditionalFormatting>
  <conditionalFormatting sqref="JL65">
    <cfRule type="expression" dxfId="195" priority="22">
      <formula>JR65&gt;1</formula>
    </cfRule>
  </conditionalFormatting>
  <conditionalFormatting sqref="JJ48:JJ55 JJ57:JJ60 JJ62:JJ63 JJ65">
    <cfRule type="expression" dxfId="194" priority="21">
      <formula>JQ48&gt;1</formula>
    </cfRule>
  </conditionalFormatting>
  <conditionalFormatting sqref="JY57:JY60 JY62:JY63 JY48:JY55 JY65">
    <cfRule type="expression" dxfId="193" priority="19">
      <formula>KE48&gt;1</formula>
    </cfRule>
  </conditionalFormatting>
  <conditionalFormatting sqref="JY65">
    <cfRule type="expression" dxfId="192" priority="18">
      <formula>KE65&gt;1</formula>
    </cfRule>
  </conditionalFormatting>
  <conditionalFormatting sqref="JW48:JW55 JW57:JW60 JW62:JW63 JW65">
    <cfRule type="expression" dxfId="191" priority="17">
      <formula>KD48&gt;1</formula>
    </cfRule>
  </conditionalFormatting>
  <conditionalFormatting sqref="KL57:KL60 KL62:KL63 KL48:KL55 KL65">
    <cfRule type="expression" dxfId="190" priority="15">
      <formula>KR48&gt;1</formula>
    </cfRule>
  </conditionalFormatting>
  <conditionalFormatting sqref="KL65">
    <cfRule type="expression" dxfId="189" priority="14">
      <formula>KR65&gt;1</formula>
    </cfRule>
  </conditionalFormatting>
  <conditionalFormatting sqref="KJ48:KJ55 KJ57:KJ60 KJ62:KJ63 KJ65">
    <cfRule type="expression" dxfId="188" priority="13">
      <formula>KQ48&gt;1</formula>
    </cfRule>
  </conditionalFormatting>
  <conditionalFormatting sqref="KY57:KY60 KY62:KY63 KY48:KY55 KY65">
    <cfRule type="expression" dxfId="187" priority="11">
      <formula>LE48&gt;1</formula>
    </cfRule>
  </conditionalFormatting>
  <conditionalFormatting sqref="KY65">
    <cfRule type="expression" dxfId="186" priority="10">
      <formula>LE65&gt;1</formula>
    </cfRule>
  </conditionalFormatting>
  <conditionalFormatting sqref="KW48:KW55 KW57:KW60 KW62:KW63 KW65">
    <cfRule type="expression" dxfId="185" priority="9">
      <formula>LD48&gt;1</formula>
    </cfRule>
  </conditionalFormatting>
  <conditionalFormatting sqref="LL57:LL60 LL62:LL63 LL48:LL55 LL65">
    <cfRule type="expression" dxfId="184" priority="7">
      <formula>LR48&gt;1</formula>
    </cfRule>
  </conditionalFormatting>
  <conditionalFormatting sqref="LL65">
    <cfRule type="expression" dxfId="183" priority="6">
      <formula>LR65&gt;1</formula>
    </cfRule>
  </conditionalFormatting>
  <conditionalFormatting sqref="LJ48:LJ55 LJ57:LJ60 LJ62:LJ63 LJ65">
    <cfRule type="expression" dxfId="182" priority="5">
      <formula>LQ48&gt;1</formula>
    </cfRule>
  </conditionalFormatting>
  <conditionalFormatting sqref="LY57:LY60 LY62:LY63 LY48:LY55 LY65">
    <cfRule type="expression" dxfId="181" priority="3">
      <formula>ME48&gt;1</formula>
    </cfRule>
  </conditionalFormatting>
  <conditionalFormatting sqref="LY65">
    <cfRule type="expression" dxfId="180" priority="2">
      <formula>ME65&gt;1</formula>
    </cfRule>
  </conditionalFormatting>
  <conditionalFormatting sqref="LW48:LW55 LW57:LW60 LW62:LW63 LW65">
    <cfRule type="expression" dxfId="179" priority="1">
      <formula>MD48&gt;1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309" id="{EDE86148-3E6D-4D8C-9C6E-81F5BAE89501}">
            <xm:f>AND(PrSettings!$M$4&lt;&gt;"●",$F6=$G6)</xm:f>
            <x14:dxf>
              <font>
                <color theme="2" tint="-9.9948118533890809E-2"/>
              </font>
            </x14:dxf>
          </x14:cfRule>
          <xm:sqref>Q6:Q11 Q13:Q18 Q20:Q25 Q27:Q32 Q34:Q39 Q41:Q46</xm:sqref>
        </x14:conditionalFormatting>
        <x14:conditionalFormatting xmlns:xm="http://schemas.microsoft.com/office/excel/2006/main">
          <x14:cfRule type="expression" priority="100" id="{70E72DC0-D398-47B4-AFC6-7C4241F49F98}">
            <xm:f>AND(PrSettings!$M$4&lt;&gt;"●",$F6=$G6)</xm:f>
            <x14:dxf>
              <font>
                <color theme="2" tint="-9.9948118533890809E-2"/>
              </font>
            </x14:dxf>
          </x14:cfRule>
          <xm:sqref>AD6:AD11 AD13:AD18 AD20:AD25 AD27:AD32 AD34:AD39 AD41:AD46</xm:sqref>
        </x14:conditionalFormatting>
        <x14:conditionalFormatting xmlns:xm="http://schemas.microsoft.com/office/excel/2006/main">
          <x14:cfRule type="expression" priority="96" id="{0D082325-5251-4F71-BE42-002A42B7F2F0}">
            <xm:f>AND(PrSettings!$M$4&lt;&gt;"●",$F6=$G6)</xm:f>
            <x14:dxf>
              <font>
                <color theme="2" tint="-9.9948118533890809E-2"/>
              </font>
            </x14:dxf>
          </x14:cfRule>
          <xm:sqref>AQ6:AQ11 AQ13:AQ18 AQ20:AQ25 AQ27:AQ32 AQ34:AQ39 AQ41:AQ46</xm:sqref>
        </x14:conditionalFormatting>
        <x14:conditionalFormatting xmlns:xm="http://schemas.microsoft.com/office/excel/2006/main">
          <x14:cfRule type="expression" priority="92" id="{5A76E6DC-D57D-4A3F-9C6A-D3E74A8E3529}">
            <xm:f>AND(PrSettings!$M$4&lt;&gt;"●",$F6=$G6)</xm:f>
            <x14:dxf>
              <font>
                <color theme="2" tint="-9.9948118533890809E-2"/>
              </font>
            </x14:dxf>
          </x14:cfRule>
          <xm:sqref>BD6:BD11 BD13:BD18 BD20:BD25 BD27:BD32 BD34:BD39 BD41:BD46</xm:sqref>
        </x14:conditionalFormatting>
        <x14:conditionalFormatting xmlns:xm="http://schemas.microsoft.com/office/excel/2006/main">
          <x14:cfRule type="expression" priority="88" id="{5A09CA53-C497-47FA-9B76-963CC5E6C256}">
            <xm:f>AND(PrSettings!$M$4&lt;&gt;"●",$F6=$G6)</xm:f>
            <x14:dxf>
              <font>
                <color theme="2" tint="-9.9948118533890809E-2"/>
              </font>
            </x14:dxf>
          </x14:cfRule>
          <xm:sqref>BQ6:BQ11 BQ13:BQ18 BQ20:BQ25 BQ27:BQ32 BQ34:BQ39 BQ41:BQ46</xm:sqref>
        </x14:conditionalFormatting>
        <x14:conditionalFormatting xmlns:xm="http://schemas.microsoft.com/office/excel/2006/main">
          <x14:cfRule type="expression" priority="84" id="{7929E775-C312-4E68-A20C-B52B48850F8E}">
            <xm:f>AND(PrSettings!$M$4&lt;&gt;"●",$F6=$G6)</xm:f>
            <x14:dxf>
              <font>
                <color theme="2" tint="-9.9948118533890809E-2"/>
              </font>
            </x14:dxf>
          </x14:cfRule>
          <xm:sqref>CD6:CD11 CD13:CD18 CD20:CD25 CD27:CD32 CD34:CD39 CD41:CD46</xm:sqref>
        </x14:conditionalFormatting>
        <x14:conditionalFormatting xmlns:xm="http://schemas.microsoft.com/office/excel/2006/main">
          <x14:cfRule type="expression" priority="80" id="{151640D5-C98C-4253-9099-384956C64A79}">
            <xm:f>AND(PrSettings!$M$4&lt;&gt;"●",$F6=$G6)</xm:f>
            <x14:dxf>
              <font>
                <color theme="2" tint="-9.9948118533890809E-2"/>
              </font>
            </x14:dxf>
          </x14:cfRule>
          <xm:sqref>CQ6:CQ11 CQ13:CQ18 CQ20:CQ25 CQ27:CQ32 CQ34:CQ39 CQ41:CQ46</xm:sqref>
        </x14:conditionalFormatting>
        <x14:conditionalFormatting xmlns:xm="http://schemas.microsoft.com/office/excel/2006/main">
          <x14:cfRule type="expression" priority="76" id="{25A3BE58-4907-4EA3-B1BC-226B76DC0F87}">
            <xm:f>AND(PrSettings!$M$4&lt;&gt;"●",$F6=$G6)</xm:f>
            <x14:dxf>
              <font>
                <color theme="2" tint="-9.9948118533890809E-2"/>
              </font>
            </x14:dxf>
          </x14:cfRule>
          <xm:sqref>DD6:DD11 DD13:DD18 DD20:DD25 DD27:DD32 DD34:DD39 DD41:DD46</xm:sqref>
        </x14:conditionalFormatting>
        <x14:conditionalFormatting xmlns:xm="http://schemas.microsoft.com/office/excel/2006/main">
          <x14:cfRule type="expression" priority="72" id="{194222D2-9442-4B7E-ADFE-10F3CEA1D88D}">
            <xm:f>AND(PrSettings!$M$4&lt;&gt;"●",$F6=$G6)</xm:f>
            <x14:dxf>
              <font>
                <color theme="2" tint="-9.9948118533890809E-2"/>
              </font>
            </x14:dxf>
          </x14:cfRule>
          <xm:sqref>DQ6:DQ11 DQ13:DQ18 DQ20:DQ25 DQ27:DQ32 DQ34:DQ39 DQ41:DQ46</xm:sqref>
        </x14:conditionalFormatting>
        <x14:conditionalFormatting xmlns:xm="http://schemas.microsoft.com/office/excel/2006/main">
          <x14:cfRule type="expression" priority="68" id="{79387D9C-F39D-4DE6-A5C7-5A8B97675A9B}">
            <xm:f>AND(PrSettings!$M$4&lt;&gt;"●",$F6=$G6)</xm:f>
            <x14:dxf>
              <font>
                <color theme="2" tint="-9.9948118533890809E-2"/>
              </font>
            </x14:dxf>
          </x14:cfRule>
          <xm:sqref>ED6:ED11 ED13:ED18 ED20:ED25 ED27:ED32 ED34:ED39 ED41:ED46</xm:sqref>
        </x14:conditionalFormatting>
        <x14:conditionalFormatting xmlns:xm="http://schemas.microsoft.com/office/excel/2006/main">
          <x14:cfRule type="expression" priority="64" id="{92D4F654-C4DF-41CF-AD94-5519526DE449}">
            <xm:f>AND(PrSettings!$M$4&lt;&gt;"●",$F6=$G6)</xm:f>
            <x14:dxf>
              <font>
                <color theme="2" tint="-9.9948118533890809E-2"/>
              </font>
            </x14:dxf>
          </x14:cfRule>
          <xm:sqref>EQ6:EQ11 EQ13:EQ18 EQ20:EQ25 EQ27:EQ32 EQ34:EQ39 EQ41:EQ46</xm:sqref>
        </x14:conditionalFormatting>
        <x14:conditionalFormatting xmlns:xm="http://schemas.microsoft.com/office/excel/2006/main">
          <x14:cfRule type="expression" priority="60" id="{138DE4D4-5F5B-4021-A20E-87F447D6524C}">
            <xm:f>AND(PrSettings!$M$4&lt;&gt;"●",$F6=$G6)</xm:f>
            <x14:dxf>
              <font>
                <color theme="2" tint="-9.9948118533890809E-2"/>
              </font>
            </x14:dxf>
          </x14:cfRule>
          <xm:sqref>FD6:FD11 FD13:FD18 FD20:FD25 FD27:FD32 FD34:FD39 FD41:FD46</xm:sqref>
        </x14:conditionalFormatting>
        <x14:conditionalFormatting xmlns:xm="http://schemas.microsoft.com/office/excel/2006/main">
          <x14:cfRule type="expression" priority="56" id="{3DA1BAD5-9F96-4262-B16C-9C132DF686CD}">
            <xm:f>AND(PrSettings!$M$4&lt;&gt;"●",$F6=$G6)</xm:f>
            <x14:dxf>
              <font>
                <color theme="2" tint="-9.9948118533890809E-2"/>
              </font>
            </x14:dxf>
          </x14:cfRule>
          <xm:sqref>FQ6:FQ11 FQ13:FQ18 FQ20:FQ25 FQ27:FQ32 FQ34:FQ39 FQ41:FQ46</xm:sqref>
        </x14:conditionalFormatting>
        <x14:conditionalFormatting xmlns:xm="http://schemas.microsoft.com/office/excel/2006/main">
          <x14:cfRule type="expression" priority="52" id="{791E14CC-FA8D-44F1-BF38-FAD4FB5A1A1C}">
            <xm:f>AND(PrSettings!$M$4&lt;&gt;"●",$F6=$G6)</xm:f>
            <x14:dxf>
              <font>
                <color theme="2" tint="-9.9948118533890809E-2"/>
              </font>
            </x14:dxf>
          </x14:cfRule>
          <xm:sqref>GD6:GD11 GD13:GD18 GD20:GD25 GD27:GD32 GD34:GD39 GD41:GD46</xm:sqref>
        </x14:conditionalFormatting>
        <x14:conditionalFormatting xmlns:xm="http://schemas.microsoft.com/office/excel/2006/main">
          <x14:cfRule type="expression" priority="48" id="{0928DFAC-4E96-4D46-A228-A94FC4FBFA8C}">
            <xm:f>AND(PrSettings!$M$4&lt;&gt;"●",$F6=$G6)</xm:f>
            <x14:dxf>
              <font>
                <color theme="2" tint="-9.9948118533890809E-2"/>
              </font>
            </x14:dxf>
          </x14:cfRule>
          <xm:sqref>GQ6:GQ11 GQ13:GQ18 GQ20:GQ25 GQ27:GQ32 GQ34:GQ39 GQ41:GQ46</xm:sqref>
        </x14:conditionalFormatting>
        <x14:conditionalFormatting xmlns:xm="http://schemas.microsoft.com/office/excel/2006/main">
          <x14:cfRule type="expression" priority="44" id="{9378686F-B9C1-4385-89E6-493F8889A8D9}">
            <xm:f>AND(PrSettings!$M$4&lt;&gt;"●",$F6=$G6)</xm:f>
            <x14:dxf>
              <font>
                <color theme="2" tint="-9.9948118533890809E-2"/>
              </font>
            </x14:dxf>
          </x14:cfRule>
          <xm:sqref>HD6:HD11 HD13:HD18 HD20:HD25 HD27:HD32 HD34:HD39 HD41:HD46</xm:sqref>
        </x14:conditionalFormatting>
        <x14:conditionalFormatting xmlns:xm="http://schemas.microsoft.com/office/excel/2006/main">
          <x14:cfRule type="expression" priority="40" id="{29BDD932-F960-43B2-92ED-F22A17A2E3E7}">
            <xm:f>AND(PrSettings!$M$4&lt;&gt;"●",$F6=$G6)</xm:f>
            <x14:dxf>
              <font>
                <color theme="2" tint="-9.9948118533890809E-2"/>
              </font>
            </x14:dxf>
          </x14:cfRule>
          <xm:sqref>HQ6:HQ11 HQ13:HQ18 HQ20:HQ25 HQ27:HQ32 HQ34:HQ39 HQ41:HQ46</xm:sqref>
        </x14:conditionalFormatting>
        <x14:conditionalFormatting xmlns:xm="http://schemas.microsoft.com/office/excel/2006/main">
          <x14:cfRule type="expression" priority="36" id="{583DE370-1CD6-4B60-9FA0-14AA39E8EBBB}">
            <xm:f>AND(PrSettings!$M$4&lt;&gt;"●",$F6=$G6)</xm:f>
            <x14:dxf>
              <font>
                <color theme="2" tint="-9.9948118533890809E-2"/>
              </font>
            </x14:dxf>
          </x14:cfRule>
          <xm:sqref>ID6:ID11 ID13:ID18 ID20:ID25 ID27:ID32 ID34:ID39 ID41:ID46</xm:sqref>
        </x14:conditionalFormatting>
        <x14:conditionalFormatting xmlns:xm="http://schemas.microsoft.com/office/excel/2006/main">
          <x14:cfRule type="expression" priority="32" id="{B386DBEA-81BB-49D6-AF47-CD5864469BC9}">
            <xm:f>AND(PrSettings!$M$4&lt;&gt;"●",$F6=$G6)</xm:f>
            <x14:dxf>
              <font>
                <color theme="2" tint="-9.9948118533890809E-2"/>
              </font>
            </x14:dxf>
          </x14:cfRule>
          <xm:sqref>IQ6:IQ11 IQ13:IQ18 IQ20:IQ25 IQ27:IQ32 IQ34:IQ39 IQ41:IQ46</xm:sqref>
        </x14:conditionalFormatting>
        <x14:conditionalFormatting xmlns:xm="http://schemas.microsoft.com/office/excel/2006/main">
          <x14:cfRule type="expression" priority="28" id="{145E13F7-D7E5-4178-902C-EEDEA9F36C5D}">
            <xm:f>AND(PrSettings!$M$4&lt;&gt;"●",$F6=$G6)</xm:f>
            <x14:dxf>
              <font>
                <color theme="2" tint="-9.9948118533890809E-2"/>
              </font>
            </x14:dxf>
          </x14:cfRule>
          <xm:sqref>JD6:JD11 JD13:JD18 JD20:JD25 JD27:JD32 JD34:JD39 JD41:JD46</xm:sqref>
        </x14:conditionalFormatting>
        <x14:conditionalFormatting xmlns:xm="http://schemas.microsoft.com/office/excel/2006/main">
          <x14:cfRule type="expression" priority="24" id="{3825B1CB-EE36-4903-AC31-AD5792377216}">
            <xm:f>AND(PrSettings!$M$4&lt;&gt;"●",$F6=$G6)</xm:f>
            <x14:dxf>
              <font>
                <color theme="2" tint="-9.9948118533890809E-2"/>
              </font>
            </x14:dxf>
          </x14:cfRule>
          <xm:sqref>JQ6:JQ11 JQ13:JQ18 JQ20:JQ25 JQ27:JQ32 JQ34:JQ39 JQ41:JQ46</xm:sqref>
        </x14:conditionalFormatting>
        <x14:conditionalFormatting xmlns:xm="http://schemas.microsoft.com/office/excel/2006/main">
          <x14:cfRule type="expression" priority="20" id="{A570E582-A0B8-4162-BFEB-4E32DE515B63}">
            <xm:f>AND(PrSettings!$M$4&lt;&gt;"●",$F6=$G6)</xm:f>
            <x14:dxf>
              <font>
                <color theme="2" tint="-9.9948118533890809E-2"/>
              </font>
            </x14:dxf>
          </x14:cfRule>
          <xm:sqref>KD6:KD11 KD13:KD18 KD20:KD25 KD27:KD32 KD34:KD39 KD41:KD46</xm:sqref>
        </x14:conditionalFormatting>
        <x14:conditionalFormatting xmlns:xm="http://schemas.microsoft.com/office/excel/2006/main">
          <x14:cfRule type="expression" priority="16" id="{28A40F61-7D3E-464D-8B9C-3252EE9A17B9}">
            <xm:f>AND(PrSettings!$M$4&lt;&gt;"●",$F6=$G6)</xm:f>
            <x14:dxf>
              <font>
                <color theme="2" tint="-9.9948118533890809E-2"/>
              </font>
            </x14:dxf>
          </x14:cfRule>
          <xm:sqref>KQ6:KQ11 KQ13:KQ18 KQ20:KQ25 KQ27:KQ32 KQ34:KQ39 KQ41:KQ46</xm:sqref>
        </x14:conditionalFormatting>
        <x14:conditionalFormatting xmlns:xm="http://schemas.microsoft.com/office/excel/2006/main">
          <x14:cfRule type="expression" priority="12" id="{3A4FD7E1-4ADC-4702-A9AB-7E3E981A85AE}">
            <xm:f>AND(PrSettings!$M$4&lt;&gt;"●",$F6=$G6)</xm:f>
            <x14:dxf>
              <font>
                <color theme="2" tint="-9.9948118533890809E-2"/>
              </font>
            </x14:dxf>
          </x14:cfRule>
          <xm:sqref>LD6:LD11 LD13:LD18 LD20:LD25 LD27:LD32 LD34:LD39 LD41:LD46</xm:sqref>
        </x14:conditionalFormatting>
        <x14:conditionalFormatting xmlns:xm="http://schemas.microsoft.com/office/excel/2006/main">
          <x14:cfRule type="expression" priority="8" id="{231B51C5-EB50-477D-8271-024990DD1E95}">
            <xm:f>AND(PrSettings!$M$4&lt;&gt;"●",$F6=$G6)</xm:f>
            <x14:dxf>
              <font>
                <color theme="2" tint="-9.9948118533890809E-2"/>
              </font>
            </x14:dxf>
          </x14:cfRule>
          <xm:sqref>LQ6:LQ11 LQ13:LQ18 LQ20:LQ25 LQ27:LQ32 LQ34:LQ39 LQ41:LQ46</xm:sqref>
        </x14:conditionalFormatting>
        <x14:conditionalFormatting xmlns:xm="http://schemas.microsoft.com/office/excel/2006/main">
          <x14:cfRule type="expression" priority="4" id="{6100560E-7FFB-488C-A0C2-753A3E11FB60}">
            <xm:f>AND(PrSettings!$M$4&lt;&gt;"●",$F6=$G6)</xm:f>
            <x14:dxf>
              <font>
                <color theme="2" tint="-9.9948118533890809E-2"/>
              </font>
            </x14:dxf>
          </x14:cfRule>
          <xm:sqref>MD6:MD11 MD13:MD18 MD20:MD25 MD27:MD32 MD34:MD39 MD41:MD46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9"/>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934" t="str">
        <f>Language!$E$92</f>
        <v>Predictions Ranking</v>
      </c>
      <c r="C1" s="934"/>
      <c r="D1" s="934"/>
    </row>
    <row r="2" spans="2:13" ht="15.75" thickBot="1" x14ac:dyDescent="0.3"/>
    <row r="3" spans="2:13" ht="16.5" thickTop="1" thickBot="1" x14ac:dyDescent="0.3">
      <c r="B3" s="518"/>
      <c r="C3" s="519" t="str">
        <f>Language!$E$135</f>
        <v>Name</v>
      </c>
      <c r="D3" s="520" t="str">
        <f>Language!$E$103</f>
        <v>Total</v>
      </c>
      <c r="E3" s="521"/>
      <c r="F3" s="521"/>
      <c r="G3" s="522" t="s">
        <v>521</v>
      </c>
      <c r="H3" s="523" t="s">
        <v>370</v>
      </c>
      <c r="I3" s="520" t="s">
        <v>197</v>
      </c>
      <c r="J3" s="524" t="s">
        <v>521</v>
      </c>
      <c r="L3" s="22" t="s">
        <v>938</v>
      </c>
      <c r="M3">
        <v>9</v>
      </c>
    </row>
    <row r="4" spans="2:13" x14ac:dyDescent="0.25">
      <c r="B4" s="525">
        <v>1</v>
      </c>
      <c r="C4" s="526" t="str">
        <f ca="1">IFERROR(VLOOKUP(B4,$G$4:$H$103,2,0),"")</f>
        <v>Anna</v>
      </c>
      <c r="D4" s="527">
        <f ca="1">IFERROR(VLOOKUP(B4,$G$4:$I$103,3,0),"")</f>
        <v>0</v>
      </c>
      <c r="E4" s="45"/>
      <c r="F4" s="45"/>
      <c r="G4" s="528">
        <f t="shared" ref="G4:G35" ca="1" si="0">IF(J4="","",RANK(J4,$J$4:$J$103,1))</f>
        <v>1</v>
      </c>
      <c r="H4" s="529" t="str">
        <f>IF(Predictions_1!$I$3="","",Predictions_1!$I$3)</f>
        <v>Anna</v>
      </c>
      <c r="I4" s="530">
        <f ca="1">IF(Predictions_1!$I$3="","",Predictions_1!$I$2)</f>
        <v>0</v>
      </c>
      <c r="J4" s="528">
        <f t="shared" ref="J4:J35" ca="1" si="1">IF(I4="","",RANK(I4,$I$4:$I$103,0)+ROW()*0.001)</f>
        <v>1.004</v>
      </c>
      <c r="L4" t="s">
        <v>939</v>
      </c>
      <c r="M4">
        <v>13</v>
      </c>
    </row>
    <row r="5" spans="2:13" x14ac:dyDescent="0.25">
      <c r="B5" s="531">
        <v>2</v>
      </c>
      <c r="C5" s="526" t="str">
        <f t="shared" ref="C5:C68" ca="1" si="2">IFERROR(VLOOKUP(B5,$G$4:$H$103,2,0),"")</f>
        <v>Peter</v>
      </c>
      <c r="D5" s="527">
        <f t="shared" ref="D5:D68" ca="1" si="3">IFERROR(VLOOKUP(B5,$G$4:$I$103,3,0),"")</f>
        <v>0</v>
      </c>
      <c r="E5" s="45"/>
      <c r="F5" s="45"/>
      <c r="G5" s="532">
        <f t="shared" ca="1" si="0"/>
        <v>2</v>
      </c>
      <c r="H5" s="533" t="str">
        <f ca="1">IF(INDIRECT("Predictions_1!"&amp;ADDRESS(3,$M$3+$M$4*ROW(A1)))="","",INDIRECT("Predictions_1!"&amp;ADDRESS(3,$M$3+$M$4*ROW(A1))))</f>
        <v>Peter</v>
      </c>
      <c r="I5" s="534">
        <f ca="1">IF(INDIRECT("Predictions_1!"&amp;ADDRESS(3,$M$3+$M$4*ROW(A1)))="","",INDIRECT("Predictions_1!"&amp;ADDRESS(2,$M$3+$M$4*ROW(A1))))</f>
        <v>0</v>
      </c>
      <c r="J5" s="532">
        <f t="shared" ca="1" si="1"/>
        <v>1.0049999999999999</v>
      </c>
    </row>
    <row r="6" spans="2:13" x14ac:dyDescent="0.25">
      <c r="B6" s="525">
        <v>3</v>
      </c>
      <c r="C6" s="526" t="str">
        <f t="shared" ca="1" si="2"/>
        <v/>
      </c>
      <c r="D6" s="527" t="str">
        <f t="shared" ca="1" si="3"/>
        <v/>
      </c>
      <c r="E6" s="45"/>
      <c r="F6" s="45"/>
      <c r="G6" s="532" t="str">
        <f t="shared" ca="1" si="0"/>
        <v/>
      </c>
      <c r="H6" s="533" t="str">
        <f t="shared" ref="H6:H33" ca="1" si="4">IF(INDIRECT("Predictions_1!"&amp;ADDRESS(3,$M$3+$M$4*ROW(A2)))="","",INDIRECT("Predictions_1!"&amp;ADDRESS(3,$M$3+$M$4*ROW(A2))))</f>
        <v/>
      </c>
      <c r="I6" s="534" t="str">
        <f t="shared" ref="I6:I33" ca="1" si="5">IF(INDIRECT("Predictions_1!"&amp;ADDRESS(3,$M$3+$M$4*ROW(A2)))="","",INDIRECT("Predictions_1!"&amp;ADDRESS(2,$M$3+$M$4*ROW(A2))))</f>
        <v/>
      </c>
      <c r="J6" s="532" t="str">
        <f t="shared" ca="1" si="1"/>
        <v/>
      </c>
    </row>
    <row r="7" spans="2:13" x14ac:dyDescent="0.25">
      <c r="B7" s="531">
        <v>4</v>
      </c>
      <c r="C7" s="526" t="str">
        <f t="shared" ca="1" si="2"/>
        <v/>
      </c>
      <c r="D7" s="527" t="str">
        <f t="shared" ca="1" si="3"/>
        <v/>
      </c>
      <c r="E7" s="45"/>
      <c r="F7" s="45"/>
      <c r="G7" s="532" t="str">
        <f t="shared" ca="1" si="0"/>
        <v/>
      </c>
      <c r="H7" s="533" t="str">
        <f t="shared" ca="1" si="4"/>
        <v/>
      </c>
      <c r="I7" s="534" t="str">
        <f t="shared" ca="1" si="5"/>
        <v/>
      </c>
      <c r="J7" s="532" t="str">
        <f t="shared" ca="1" si="1"/>
        <v/>
      </c>
    </row>
    <row r="8" spans="2:13" x14ac:dyDescent="0.25">
      <c r="B8" s="525">
        <v>5</v>
      </c>
      <c r="C8" s="526" t="str">
        <f t="shared" ca="1" si="2"/>
        <v/>
      </c>
      <c r="D8" s="527" t="str">
        <f t="shared" ca="1" si="3"/>
        <v/>
      </c>
      <c r="E8" s="45"/>
      <c r="F8" s="45"/>
      <c r="G8" s="532" t="str">
        <f t="shared" ca="1" si="0"/>
        <v/>
      </c>
      <c r="H8" s="533" t="str">
        <f t="shared" ca="1" si="4"/>
        <v/>
      </c>
      <c r="I8" s="534" t="str">
        <f t="shared" ca="1" si="5"/>
        <v/>
      </c>
      <c r="J8" s="532" t="str">
        <f t="shared" ca="1" si="1"/>
        <v/>
      </c>
    </row>
    <row r="9" spans="2:13" x14ac:dyDescent="0.25">
      <c r="B9" s="531">
        <v>6</v>
      </c>
      <c r="C9" s="526" t="str">
        <f t="shared" ca="1" si="2"/>
        <v/>
      </c>
      <c r="D9" s="527" t="str">
        <f t="shared" ca="1" si="3"/>
        <v/>
      </c>
      <c r="E9" s="45"/>
      <c r="F9" s="45"/>
      <c r="G9" s="532" t="str">
        <f t="shared" ca="1" si="0"/>
        <v/>
      </c>
      <c r="H9" s="533" t="str">
        <f t="shared" ca="1" si="4"/>
        <v/>
      </c>
      <c r="I9" s="534" t="str">
        <f t="shared" ca="1" si="5"/>
        <v/>
      </c>
      <c r="J9" s="532" t="str">
        <f t="shared" ca="1" si="1"/>
        <v/>
      </c>
    </row>
    <row r="10" spans="2:13" x14ac:dyDescent="0.25">
      <c r="B10" s="525">
        <v>7</v>
      </c>
      <c r="C10" s="526" t="str">
        <f t="shared" ca="1" si="2"/>
        <v/>
      </c>
      <c r="D10" s="527" t="str">
        <f t="shared" ca="1" si="3"/>
        <v/>
      </c>
      <c r="E10" s="45"/>
      <c r="F10" s="45"/>
      <c r="G10" s="532" t="str">
        <f t="shared" ca="1" si="0"/>
        <v/>
      </c>
      <c r="H10" s="533" t="str">
        <f t="shared" ca="1" si="4"/>
        <v/>
      </c>
      <c r="I10" s="534" t="str">
        <f t="shared" ca="1" si="5"/>
        <v/>
      </c>
      <c r="J10" s="532" t="str">
        <f t="shared" ca="1" si="1"/>
        <v/>
      </c>
    </row>
    <row r="11" spans="2:13" x14ac:dyDescent="0.25">
      <c r="B11" s="531">
        <v>8</v>
      </c>
      <c r="C11" s="526" t="str">
        <f t="shared" ca="1" si="2"/>
        <v/>
      </c>
      <c r="D11" s="527" t="str">
        <f t="shared" ca="1" si="3"/>
        <v/>
      </c>
      <c r="E11" s="45"/>
      <c r="F11" s="45"/>
      <c r="G11" s="532" t="str">
        <f t="shared" ca="1" si="0"/>
        <v/>
      </c>
      <c r="H11" s="533" t="str">
        <f t="shared" ca="1" si="4"/>
        <v/>
      </c>
      <c r="I11" s="534" t="str">
        <f t="shared" ca="1" si="5"/>
        <v/>
      </c>
      <c r="J11" s="532" t="str">
        <f t="shared" ca="1" si="1"/>
        <v/>
      </c>
    </row>
    <row r="12" spans="2:13" x14ac:dyDescent="0.25">
      <c r="B12" s="525">
        <v>9</v>
      </c>
      <c r="C12" s="526" t="str">
        <f t="shared" ca="1" si="2"/>
        <v/>
      </c>
      <c r="D12" s="527" t="str">
        <f t="shared" ca="1" si="3"/>
        <v/>
      </c>
      <c r="E12" s="45"/>
      <c r="F12" s="45"/>
      <c r="G12" s="532" t="str">
        <f t="shared" ca="1" si="0"/>
        <v/>
      </c>
      <c r="H12" s="533" t="str">
        <f t="shared" ca="1" si="4"/>
        <v/>
      </c>
      <c r="I12" s="534" t="str">
        <f t="shared" ca="1" si="5"/>
        <v/>
      </c>
      <c r="J12" s="532" t="str">
        <f t="shared" ca="1" si="1"/>
        <v/>
      </c>
    </row>
    <row r="13" spans="2:13" x14ac:dyDescent="0.25">
      <c r="B13" s="531">
        <v>10</v>
      </c>
      <c r="C13" s="526" t="str">
        <f t="shared" ca="1" si="2"/>
        <v/>
      </c>
      <c r="D13" s="527" t="str">
        <f t="shared" ca="1" si="3"/>
        <v/>
      </c>
      <c r="E13" s="45"/>
      <c r="F13" s="45"/>
      <c r="G13" s="532" t="str">
        <f t="shared" ca="1" si="0"/>
        <v/>
      </c>
      <c r="H13" s="533" t="str">
        <f t="shared" ca="1" si="4"/>
        <v/>
      </c>
      <c r="I13" s="534" t="str">
        <f t="shared" ca="1" si="5"/>
        <v/>
      </c>
      <c r="J13" s="532" t="str">
        <f t="shared" ca="1" si="1"/>
        <v/>
      </c>
    </row>
    <row r="14" spans="2:13" x14ac:dyDescent="0.25">
      <c r="B14" s="525">
        <v>11</v>
      </c>
      <c r="C14" s="526" t="str">
        <f t="shared" ca="1" si="2"/>
        <v/>
      </c>
      <c r="D14" s="527" t="str">
        <f t="shared" ca="1" si="3"/>
        <v/>
      </c>
      <c r="E14" s="45"/>
      <c r="F14" s="45"/>
      <c r="G14" s="532" t="str">
        <f t="shared" ca="1" si="0"/>
        <v/>
      </c>
      <c r="H14" s="533" t="str">
        <f t="shared" ca="1" si="4"/>
        <v/>
      </c>
      <c r="I14" s="534" t="str">
        <f t="shared" ca="1" si="5"/>
        <v/>
      </c>
      <c r="J14" s="532" t="str">
        <f t="shared" ca="1" si="1"/>
        <v/>
      </c>
    </row>
    <row r="15" spans="2:13" x14ac:dyDescent="0.25">
      <c r="B15" s="531">
        <v>12</v>
      </c>
      <c r="C15" s="526" t="str">
        <f t="shared" ca="1" si="2"/>
        <v/>
      </c>
      <c r="D15" s="527" t="str">
        <f t="shared" ca="1" si="3"/>
        <v/>
      </c>
      <c r="E15" s="45"/>
      <c r="F15" s="45"/>
      <c r="G15" s="532" t="str">
        <f t="shared" ca="1" si="0"/>
        <v/>
      </c>
      <c r="H15" s="533" t="str">
        <f t="shared" ca="1" si="4"/>
        <v/>
      </c>
      <c r="I15" s="534" t="str">
        <f t="shared" ca="1" si="5"/>
        <v/>
      </c>
      <c r="J15" s="532" t="str">
        <f t="shared" ca="1" si="1"/>
        <v/>
      </c>
    </row>
    <row r="16" spans="2:13" x14ac:dyDescent="0.25">
      <c r="B16" s="525">
        <v>13</v>
      </c>
      <c r="C16" s="526" t="str">
        <f t="shared" ca="1" si="2"/>
        <v/>
      </c>
      <c r="D16" s="527" t="str">
        <f t="shared" ca="1" si="3"/>
        <v/>
      </c>
      <c r="E16" s="45"/>
      <c r="F16" s="45"/>
      <c r="G16" s="532" t="str">
        <f t="shared" ca="1" si="0"/>
        <v/>
      </c>
      <c r="H16" s="533" t="str">
        <f t="shared" ca="1" si="4"/>
        <v/>
      </c>
      <c r="I16" s="534" t="str">
        <f t="shared" ca="1" si="5"/>
        <v/>
      </c>
      <c r="J16" s="532" t="str">
        <f t="shared" ca="1" si="1"/>
        <v/>
      </c>
    </row>
    <row r="17" spans="2:10" x14ac:dyDescent="0.25">
      <c r="B17" s="531">
        <v>14</v>
      </c>
      <c r="C17" s="526" t="str">
        <f t="shared" ca="1" si="2"/>
        <v/>
      </c>
      <c r="D17" s="527" t="str">
        <f t="shared" ca="1" si="3"/>
        <v/>
      </c>
      <c r="E17" s="45"/>
      <c r="F17" s="45"/>
      <c r="G17" s="532" t="str">
        <f t="shared" ca="1" si="0"/>
        <v/>
      </c>
      <c r="H17" s="533" t="str">
        <f t="shared" ca="1" si="4"/>
        <v/>
      </c>
      <c r="I17" s="534" t="str">
        <f t="shared" ca="1" si="5"/>
        <v/>
      </c>
      <c r="J17" s="532" t="str">
        <f t="shared" ca="1" si="1"/>
        <v/>
      </c>
    </row>
    <row r="18" spans="2:10" x14ac:dyDescent="0.25">
      <c r="B18" s="525">
        <v>15</v>
      </c>
      <c r="C18" s="526" t="str">
        <f t="shared" ca="1" si="2"/>
        <v/>
      </c>
      <c r="D18" s="527" t="str">
        <f t="shared" ca="1" si="3"/>
        <v/>
      </c>
      <c r="E18" s="45"/>
      <c r="F18" s="45"/>
      <c r="G18" s="532" t="str">
        <f t="shared" ca="1" si="0"/>
        <v/>
      </c>
      <c r="H18" s="533" t="str">
        <f t="shared" ca="1" si="4"/>
        <v/>
      </c>
      <c r="I18" s="534" t="str">
        <f t="shared" ca="1" si="5"/>
        <v/>
      </c>
      <c r="J18" s="532" t="str">
        <f t="shared" ca="1" si="1"/>
        <v/>
      </c>
    </row>
    <row r="19" spans="2:10" x14ac:dyDescent="0.25">
      <c r="B19" s="531">
        <v>16</v>
      </c>
      <c r="C19" s="526" t="str">
        <f t="shared" ca="1" si="2"/>
        <v/>
      </c>
      <c r="D19" s="527" t="str">
        <f t="shared" ca="1" si="3"/>
        <v/>
      </c>
      <c r="E19" s="45"/>
      <c r="F19" s="45"/>
      <c r="G19" s="532" t="str">
        <f t="shared" ca="1" si="0"/>
        <v/>
      </c>
      <c r="H19" s="533" t="str">
        <f t="shared" ca="1" si="4"/>
        <v/>
      </c>
      <c r="I19" s="534" t="str">
        <f t="shared" ca="1" si="5"/>
        <v/>
      </c>
      <c r="J19" s="532" t="str">
        <f t="shared" ca="1" si="1"/>
        <v/>
      </c>
    </row>
    <row r="20" spans="2:10" x14ac:dyDescent="0.25">
      <c r="B20" s="525">
        <v>17</v>
      </c>
      <c r="C20" s="526" t="str">
        <f t="shared" ca="1" si="2"/>
        <v/>
      </c>
      <c r="D20" s="527" t="str">
        <f t="shared" ca="1" si="3"/>
        <v/>
      </c>
      <c r="E20" s="45"/>
      <c r="F20" s="45"/>
      <c r="G20" s="532" t="str">
        <f t="shared" ca="1" si="0"/>
        <v/>
      </c>
      <c r="H20" s="533" t="str">
        <f t="shared" ca="1" si="4"/>
        <v/>
      </c>
      <c r="I20" s="534" t="str">
        <f t="shared" ca="1" si="5"/>
        <v/>
      </c>
      <c r="J20" s="532" t="str">
        <f t="shared" ca="1" si="1"/>
        <v/>
      </c>
    </row>
    <row r="21" spans="2:10" x14ac:dyDescent="0.25">
      <c r="B21" s="531">
        <v>18</v>
      </c>
      <c r="C21" s="526" t="str">
        <f t="shared" ca="1" si="2"/>
        <v/>
      </c>
      <c r="D21" s="527" t="str">
        <f t="shared" ca="1" si="3"/>
        <v/>
      </c>
      <c r="E21" s="45"/>
      <c r="F21" s="45"/>
      <c r="G21" s="532" t="str">
        <f t="shared" ca="1" si="0"/>
        <v/>
      </c>
      <c r="H21" s="533" t="str">
        <f t="shared" ca="1" si="4"/>
        <v/>
      </c>
      <c r="I21" s="534" t="str">
        <f t="shared" ca="1" si="5"/>
        <v/>
      </c>
      <c r="J21" s="532" t="str">
        <f t="shared" ca="1" si="1"/>
        <v/>
      </c>
    </row>
    <row r="22" spans="2:10" x14ac:dyDescent="0.25">
      <c r="B22" s="525">
        <v>19</v>
      </c>
      <c r="C22" s="526" t="str">
        <f t="shared" ca="1" si="2"/>
        <v/>
      </c>
      <c r="D22" s="527" t="str">
        <f t="shared" ca="1" si="3"/>
        <v/>
      </c>
      <c r="E22" s="45"/>
      <c r="F22" s="45"/>
      <c r="G22" s="532" t="str">
        <f t="shared" ca="1" si="0"/>
        <v/>
      </c>
      <c r="H22" s="533" t="str">
        <f t="shared" ca="1" si="4"/>
        <v/>
      </c>
      <c r="I22" s="534" t="str">
        <f t="shared" ca="1" si="5"/>
        <v/>
      </c>
      <c r="J22" s="532" t="str">
        <f t="shared" ca="1" si="1"/>
        <v/>
      </c>
    </row>
    <row r="23" spans="2:10" x14ac:dyDescent="0.25">
      <c r="B23" s="531">
        <v>20</v>
      </c>
      <c r="C23" s="526" t="str">
        <f t="shared" ca="1" si="2"/>
        <v/>
      </c>
      <c r="D23" s="527" t="str">
        <f t="shared" ca="1" si="3"/>
        <v/>
      </c>
      <c r="E23" s="45"/>
      <c r="F23" s="45"/>
      <c r="G23" s="532" t="str">
        <f t="shared" ca="1" si="0"/>
        <v/>
      </c>
      <c r="H23" s="533" t="str">
        <f t="shared" ca="1" si="4"/>
        <v/>
      </c>
      <c r="I23" s="534" t="str">
        <f t="shared" ca="1" si="5"/>
        <v/>
      </c>
      <c r="J23" s="532" t="str">
        <f t="shared" ca="1" si="1"/>
        <v/>
      </c>
    </row>
    <row r="24" spans="2:10" x14ac:dyDescent="0.25">
      <c r="B24" s="525">
        <v>21</v>
      </c>
      <c r="C24" s="526" t="str">
        <f t="shared" ca="1" si="2"/>
        <v/>
      </c>
      <c r="D24" s="527" t="str">
        <f t="shared" ca="1" si="3"/>
        <v/>
      </c>
      <c r="E24" s="45"/>
      <c r="F24" s="45"/>
      <c r="G24" s="532" t="str">
        <f t="shared" ca="1" si="0"/>
        <v/>
      </c>
      <c r="H24" s="533" t="str">
        <f t="shared" ca="1" si="4"/>
        <v/>
      </c>
      <c r="I24" s="534" t="str">
        <f t="shared" ca="1" si="5"/>
        <v/>
      </c>
      <c r="J24" s="532" t="str">
        <f t="shared" ca="1" si="1"/>
        <v/>
      </c>
    </row>
    <row r="25" spans="2:10" x14ac:dyDescent="0.25">
      <c r="B25" s="531">
        <v>22</v>
      </c>
      <c r="C25" s="526" t="str">
        <f t="shared" ca="1" si="2"/>
        <v/>
      </c>
      <c r="D25" s="527" t="str">
        <f t="shared" ca="1" si="3"/>
        <v/>
      </c>
      <c r="E25" s="45"/>
      <c r="F25" s="45"/>
      <c r="G25" s="532" t="str">
        <f t="shared" ca="1" si="0"/>
        <v/>
      </c>
      <c r="H25" s="533" t="str">
        <f t="shared" ca="1" si="4"/>
        <v/>
      </c>
      <c r="I25" s="534" t="str">
        <f t="shared" ca="1" si="5"/>
        <v/>
      </c>
      <c r="J25" s="532" t="str">
        <f t="shared" ca="1" si="1"/>
        <v/>
      </c>
    </row>
    <row r="26" spans="2:10" x14ac:dyDescent="0.25">
      <c r="B26" s="525">
        <v>23</v>
      </c>
      <c r="C26" s="526" t="str">
        <f t="shared" ca="1" si="2"/>
        <v/>
      </c>
      <c r="D26" s="527" t="str">
        <f t="shared" ca="1" si="3"/>
        <v/>
      </c>
      <c r="E26" s="45"/>
      <c r="F26" s="45"/>
      <c r="G26" s="532" t="str">
        <f t="shared" ca="1" si="0"/>
        <v/>
      </c>
      <c r="H26" s="533" t="str">
        <f t="shared" ca="1" si="4"/>
        <v/>
      </c>
      <c r="I26" s="534" t="str">
        <f t="shared" ca="1" si="5"/>
        <v/>
      </c>
      <c r="J26" s="532" t="str">
        <f t="shared" ca="1" si="1"/>
        <v/>
      </c>
    </row>
    <row r="27" spans="2:10" x14ac:dyDescent="0.25">
      <c r="B27" s="531">
        <v>24</v>
      </c>
      <c r="C27" s="526" t="str">
        <f t="shared" ca="1" si="2"/>
        <v/>
      </c>
      <c r="D27" s="527" t="str">
        <f t="shared" ca="1" si="3"/>
        <v/>
      </c>
      <c r="E27" s="45"/>
      <c r="F27" s="45"/>
      <c r="G27" s="532" t="str">
        <f t="shared" ca="1" si="0"/>
        <v/>
      </c>
      <c r="H27" s="533" t="str">
        <f t="shared" ca="1" si="4"/>
        <v/>
      </c>
      <c r="I27" s="534" t="str">
        <f t="shared" ca="1" si="5"/>
        <v/>
      </c>
      <c r="J27" s="532" t="str">
        <f t="shared" ca="1" si="1"/>
        <v/>
      </c>
    </row>
    <row r="28" spans="2:10" x14ac:dyDescent="0.25">
      <c r="B28" s="525">
        <v>25</v>
      </c>
      <c r="C28" s="526" t="str">
        <f t="shared" ca="1" si="2"/>
        <v/>
      </c>
      <c r="D28" s="527" t="str">
        <f t="shared" ca="1" si="3"/>
        <v/>
      </c>
      <c r="E28" s="45"/>
      <c r="F28" s="45"/>
      <c r="G28" s="532" t="str">
        <f t="shared" ca="1" si="0"/>
        <v/>
      </c>
      <c r="H28" s="533" t="str">
        <f t="shared" ca="1" si="4"/>
        <v/>
      </c>
      <c r="I28" s="534" t="str">
        <f t="shared" ca="1" si="5"/>
        <v/>
      </c>
      <c r="J28" s="532" t="str">
        <f t="shared" ca="1" si="1"/>
        <v/>
      </c>
    </row>
    <row r="29" spans="2:10" x14ac:dyDescent="0.25">
      <c r="B29" s="531">
        <v>26</v>
      </c>
      <c r="C29" s="526" t="str">
        <f t="shared" ca="1" si="2"/>
        <v/>
      </c>
      <c r="D29" s="527" t="str">
        <f t="shared" ca="1" si="3"/>
        <v/>
      </c>
      <c r="E29" s="45"/>
      <c r="F29" s="45"/>
      <c r="G29" s="532" t="str">
        <f t="shared" ca="1" si="0"/>
        <v/>
      </c>
      <c r="H29" s="533" t="str">
        <f t="shared" ca="1" si="4"/>
        <v/>
      </c>
      <c r="I29" s="534" t="str">
        <f t="shared" ca="1" si="5"/>
        <v/>
      </c>
      <c r="J29" s="532" t="str">
        <f t="shared" ca="1" si="1"/>
        <v/>
      </c>
    </row>
    <row r="30" spans="2:10" x14ac:dyDescent="0.25">
      <c r="B30" s="525">
        <v>27</v>
      </c>
      <c r="C30" s="526" t="str">
        <f t="shared" ca="1" si="2"/>
        <v/>
      </c>
      <c r="D30" s="527" t="str">
        <f t="shared" ca="1" si="3"/>
        <v/>
      </c>
      <c r="E30" s="45"/>
      <c r="F30" s="45"/>
      <c r="G30" s="532" t="str">
        <f t="shared" ca="1" si="0"/>
        <v/>
      </c>
      <c r="H30" s="533" t="str">
        <f t="shared" ca="1" si="4"/>
        <v/>
      </c>
      <c r="I30" s="534" t="str">
        <f t="shared" ca="1" si="5"/>
        <v/>
      </c>
      <c r="J30" s="532" t="str">
        <f t="shared" ca="1" si="1"/>
        <v/>
      </c>
    </row>
    <row r="31" spans="2:10" x14ac:dyDescent="0.25">
      <c r="B31" s="531">
        <v>28</v>
      </c>
      <c r="C31" s="526" t="str">
        <f t="shared" ca="1" si="2"/>
        <v/>
      </c>
      <c r="D31" s="527" t="str">
        <f t="shared" ca="1" si="3"/>
        <v/>
      </c>
      <c r="E31" s="45"/>
      <c r="F31" s="45"/>
      <c r="G31" s="532" t="str">
        <f t="shared" ca="1" si="0"/>
        <v/>
      </c>
      <c r="H31" s="533" t="str">
        <f t="shared" ca="1" si="4"/>
        <v/>
      </c>
      <c r="I31" s="534" t="str">
        <f t="shared" ca="1" si="5"/>
        <v/>
      </c>
      <c r="J31" s="532" t="str">
        <f t="shared" ca="1" si="1"/>
        <v/>
      </c>
    </row>
    <row r="32" spans="2:10" x14ac:dyDescent="0.25">
      <c r="B32" s="525">
        <v>29</v>
      </c>
      <c r="C32" s="526" t="str">
        <f t="shared" ca="1" si="2"/>
        <v/>
      </c>
      <c r="D32" s="527" t="str">
        <f t="shared" ca="1" si="3"/>
        <v/>
      </c>
      <c r="E32" s="45"/>
      <c r="F32" s="45"/>
      <c r="G32" s="532" t="str">
        <f t="shared" ca="1" si="0"/>
        <v/>
      </c>
      <c r="H32" s="533" t="str">
        <f t="shared" ca="1" si="4"/>
        <v/>
      </c>
      <c r="I32" s="534" t="str">
        <f t="shared" ca="1" si="5"/>
        <v/>
      </c>
      <c r="J32" s="532" t="str">
        <f t="shared" ca="1" si="1"/>
        <v/>
      </c>
    </row>
    <row r="33" spans="2:10" x14ac:dyDescent="0.25">
      <c r="B33" s="531">
        <v>30</v>
      </c>
      <c r="C33" s="526" t="str">
        <f t="shared" ca="1" si="2"/>
        <v/>
      </c>
      <c r="D33" s="527" t="str">
        <f t="shared" ca="1" si="3"/>
        <v/>
      </c>
      <c r="E33" s="45"/>
      <c r="F33" s="45"/>
      <c r="G33" s="532" t="str">
        <f t="shared" ca="1" si="0"/>
        <v/>
      </c>
      <c r="H33" s="533" t="str">
        <f t="shared" ca="1" si="4"/>
        <v/>
      </c>
      <c r="I33" s="534" t="str">
        <f t="shared" ca="1" si="5"/>
        <v/>
      </c>
      <c r="J33" s="532" t="str">
        <f t="shared" ca="1" si="1"/>
        <v/>
      </c>
    </row>
    <row r="34" spans="2:10" x14ac:dyDescent="0.25">
      <c r="B34" s="525">
        <v>31</v>
      </c>
      <c r="C34" s="526" t="str">
        <f t="shared" ca="1" si="2"/>
        <v/>
      </c>
      <c r="D34" s="527" t="str">
        <f t="shared" ca="1" si="3"/>
        <v/>
      </c>
      <c r="E34" s="45"/>
      <c r="F34" s="45"/>
      <c r="G34" s="532" t="str">
        <f t="shared" ca="1" si="0"/>
        <v/>
      </c>
      <c r="H34" s="533" t="str">
        <f t="shared" ref="H34:H97" ca="1" si="6">IF(INDIRECT("Predictions_1!"&amp;ADDRESS(3,$M$3+$M$4*ROW(A30)))="","",INDIRECT("Predictions_1!"&amp;ADDRESS(3,$M$3+$M$4*ROW(A30))))</f>
        <v/>
      </c>
      <c r="I34" s="534" t="str">
        <f t="shared" ref="I34:I97" ca="1" si="7">IF(INDIRECT("Predictions_1!"&amp;ADDRESS(3,$M$3+$M$4*ROW(A30)))="","",INDIRECT("Predictions_1!"&amp;ADDRESS(2,$M$3+$M$4*ROW(A30))))</f>
        <v/>
      </c>
      <c r="J34" s="532" t="str">
        <f t="shared" ca="1" si="1"/>
        <v/>
      </c>
    </row>
    <row r="35" spans="2:10" x14ac:dyDescent="0.25">
      <c r="B35" s="531">
        <v>32</v>
      </c>
      <c r="C35" s="526" t="str">
        <f t="shared" ca="1" si="2"/>
        <v/>
      </c>
      <c r="D35" s="527" t="str">
        <f t="shared" ca="1" si="3"/>
        <v/>
      </c>
      <c r="E35" s="45"/>
      <c r="F35" s="45"/>
      <c r="G35" s="532" t="str">
        <f t="shared" ca="1" si="0"/>
        <v/>
      </c>
      <c r="H35" s="533" t="str">
        <f t="shared" ca="1" si="6"/>
        <v/>
      </c>
      <c r="I35" s="534" t="str">
        <f t="shared" ca="1" si="7"/>
        <v/>
      </c>
      <c r="J35" s="532" t="str">
        <f t="shared" ca="1" si="1"/>
        <v/>
      </c>
    </row>
    <row r="36" spans="2:10" x14ac:dyDescent="0.25">
      <c r="B36" s="525">
        <v>33</v>
      </c>
      <c r="C36" s="526" t="str">
        <f t="shared" ca="1" si="2"/>
        <v/>
      </c>
      <c r="D36" s="527" t="str">
        <f t="shared" ca="1" si="3"/>
        <v/>
      </c>
      <c r="E36" s="45"/>
      <c r="F36" s="45"/>
      <c r="G36" s="532" t="str">
        <f t="shared" ref="G36:G67" ca="1" si="8">IF(J36="","",RANK(J36,$J$4:$J$103,1))</f>
        <v/>
      </c>
      <c r="H36" s="533" t="str">
        <f t="shared" ca="1" si="6"/>
        <v/>
      </c>
      <c r="I36" s="534" t="str">
        <f t="shared" ca="1" si="7"/>
        <v/>
      </c>
      <c r="J36" s="532" t="str">
        <f t="shared" ref="J36:J67" ca="1" si="9">IF(I36="","",RANK(I36,$I$4:$I$103,0)+ROW()*0.001)</f>
        <v/>
      </c>
    </row>
    <row r="37" spans="2:10" ht="15" customHeight="1" x14ac:dyDescent="0.25">
      <c r="B37" s="531">
        <v>34</v>
      </c>
      <c r="C37" s="526" t="str">
        <f t="shared" ca="1" si="2"/>
        <v/>
      </c>
      <c r="D37" s="527" t="str">
        <f t="shared" ca="1" si="3"/>
        <v/>
      </c>
      <c r="E37" s="45"/>
      <c r="F37" s="45"/>
      <c r="G37" s="532" t="str">
        <f t="shared" ca="1" si="8"/>
        <v/>
      </c>
      <c r="H37" s="533" t="str">
        <f t="shared" ca="1" si="6"/>
        <v/>
      </c>
      <c r="I37" s="534" t="str">
        <f t="shared" ca="1" si="7"/>
        <v/>
      </c>
      <c r="J37" s="532" t="str">
        <f t="shared" ca="1" si="9"/>
        <v/>
      </c>
    </row>
    <row r="38" spans="2:10" ht="15" customHeight="1" x14ac:dyDescent="0.25">
      <c r="B38" s="525">
        <v>35</v>
      </c>
      <c r="C38" s="526" t="str">
        <f t="shared" ca="1" si="2"/>
        <v/>
      </c>
      <c r="D38" s="527" t="str">
        <f t="shared" ca="1" si="3"/>
        <v/>
      </c>
      <c r="E38" s="45"/>
      <c r="F38" s="45"/>
      <c r="G38" s="532" t="str">
        <f t="shared" ca="1" si="8"/>
        <v/>
      </c>
      <c r="H38" s="533" t="str">
        <f t="shared" ca="1" si="6"/>
        <v/>
      </c>
      <c r="I38" s="534" t="str">
        <f t="shared" ca="1" si="7"/>
        <v/>
      </c>
      <c r="J38" s="532" t="str">
        <f t="shared" ca="1" si="9"/>
        <v/>
      </c>
    </row>
    <row r="39" spans="2:10" ht="15" customHeight="1" x14ac:dyDescent="0.25">
      <c r="B39" s="531">
        <v>36</v>
      </c>
      <c r="C39" s="526" t="str">
        <f t="shared" ca="1" si="2"/>
        <v/>
      </c>
      <c r="D39" s="527" t="str">
        <f t="shared" ca="1" si="3"/>
        <v/>
      </c>
      <c r="E39" s="45"/>
      <c r="F39" s="45"/>
      <c r="G39" s="532" t="str">
        <f t="shared" ca="1" si="8"/>
        <v/>
      </c>
      <c r="H39" s="533" t="str">
        <f t="shared" ca="1" si="6"/>
        <v/>
      </c>
      <c r="I39" s="534" t="str">
        <f t="shared" ca="1" si="7"/>
        <v/>
      </c>
      <c r="J39" s="532" t="str">
        <f t="shared" ca="1" si="9"/>
        <v/>
      </c>
    </row>
    <row r="40" spans="2:10" ht="15" customHeight="1" x14ac:dyDescent="0.25">
      <c r="B40" s="525">
        <v>37</v>
      </c>
      <c r="C40" s="526" t="str">
        <f t="shared" ca="1" si="2"/>
        <v/>
      </c>
      <c r="D40" s="527" t="str">
        <f t="shared" ca="1" si="3"/>
        <v/>
      </c>
      <c r="E40" s="45"/>
      <c r="F40" s="45"/>
      <c r="G40" s="532" t="str">
        <f t="shared" ca="1" si="8"/>
        <v/>
      </c>
      <c r="H40" s="533" t="str">
        <f t="shared" ca="1" si="6"/>
        <v/>
      </c>
      <c r="I40" s="534" t="str">
        <f t="shared" ca="1" si="7"/>
        <v/>
      </c>
      <c r="J40" s="532" t="str">
        <f t="shared" ca="1" si="9"/>
        <v/>
      </c>
    </row>
    <row r="41" spans="2:10" ht="15" customHeight="1" x14ac:dyDescent="0.25">
      <c r="B41" s="531">
        <v>38</v>
      </c>
      <c r="C41" s="526" t="str">
        <f t="shared" ca="1" si="2"/>
        <v/>
      </c>
      <c r="D41" s="527" t="str">
        <f t="shared" ca="1" si="3"/>
        <v/>
      </c>
      <c r="E41" s="45"/>
      <c r="F41" s="45"/>
      <c r="G41" s="532" t="str">
        <f t="shared" ca="1" si="8"/>
        <v/>
      </c>
      <c r="H41" s="533" t="str">
        <f t="shared" ca="1" si="6"/>
        <v/>
      </c>
      <c r="I41" s="534" t="str">
        <f t="shared" ca="1" si="7"/>
        <v/>
      </c>
      <c r="J41" s="532" t="str">
        <f t="shared" ca="1" si="9"/>
        <v/>
      </c>
    </row>
    <row r="42" spans="2:10" ht="15" customHeight="1" x14ac:dyDescent="0.25">
      <c r="B42" s="525">
        <v>39</v>
      </c>
      <c r="C42" s="526" t="str">
        <f t="shared" ca="1" si="2"/>
        <v/>
      </c>
      <c r="D42" s="527" t="str">
        <f t="shared" ca="1" si="3"/>
        <v/>
      </c>
      <c r="E42" s="45"/>
      <c r="F42" s="45"/>
      <c r="G42" s="532" t="str">
        <f t="shared" ca="1" si="8"/>
        <v/>
      </c>
      <c r="H42" s="533" t="str">
        <f t="shared" ca="1" si="6"/>
        <v/>
      </c>
      <c r="I42" s="534" t="str">
        <f t="shared" ca="1" si="7"/>
        <v/>
      </c>
      <c r="J42" s="532" t="str">
        <f t="shared" ca="1" si="9"/>
        <v/>
      </c>
    </row>
    <row r="43" spans="2:10" ht="15" customHeight="1" x14ac:dyDescent="0.25">
      <c r="B43" s="531">
        <v>40</v>
      </c>
      <c r="C43" s="526" t="str">
        <f t="shared" ca="1" si="2"/>
        <v/>
      </c>
      <c r="D43" s="527" t="str">
        <f t="shared" ca="1" si="3"/>
        <v/>
      </c>
      <c r="E43" s="45"/>
      <c r="F43" s="45"/>
      <c r="G43" s="532" t="str">
        <f t="shared" ca="1" si="8"/>
        <v/>
      </c>
      <c r="H43" s="533" t="str">
        <f t="shared" ca="1" si="6"/>
        <v/>
      </c>
      <c r="I43" s="534" t="str">
        <f t="shared" ca="1" si="7"/>
        <v/>
      </c>
      <c r="J43" s="532" t="str">
        <f t="shared" ca="1" si="9"/>
        <v/>
      </c>
    </row>
    <row r="44" spans="2:10" ht="15" customHeight="1" x14ac:dyDescent="0.25">
      <c r="B44" s="525">
        <v>41</v>
      </c>
      <c r="C44" s="526" t="str">
        <f t="shared" ca="1" si="2"/>
        <v/>
      </c>
      <c r="D44" s="527" t="str">
        <f t="shared" ca="1" si="3"/>
        <v/>
      </c>
      <c r="E44" s="45"/>
      <c r="F44" s="45"/>
      <c r="G44" s="532" t="str">
        <f t="shared" ca="1" si="8"/>
        <v/>
      </c>
      <c r="H44" s="533" t="str">
        <f t="shared" ca="1" si="6"/>
        <v/>
      </c>
      <c r="I44" s="534" t="str">
        <f t="shared" ca="1" si="7"/>
        <v/>
      </c>
      <c r="J44" s="532" t="str">
        <f t="shared" ca="1" si="9"/>
        <v/>
      </c>
    </row>
    <row r="45" spans="2:10" ht="15" customHeight="1" x14ac:dyDescent="0.25">
      <c r="B45" s="531">
        <v>42</v>
      </c>
      <c r="C45" s="526" t="str">
        <f t="shared" ca="1" si="2"/>
        <v/>
      </c>
      <c r="D45" s="527" t="str">
        <f t="shared" ca="1" si="3"/>
        <v/>
      </c>
      <c r="E45" s="45"/>
      <c r="F45" s="45"/>
      <c r="G45" s="532" t="str">
        <f t="shared" ca="1" si="8"/>
        <v/>
      </c>
      <c r="H45" s="533" t="str">
        <f t="shared" ca="1" si="6"/>
        <v/>
      </c>
      <c r="I45" s="534" t="str">
        <f t="shared" ca="1" si="7"/>
        <v/>
      </c>
      <c r="J45" s="532" t="str">
        <f t="shared" ca="1" si="9"/>
        <v/>
      </c>
    </row>
    <row r="46" spans="2:10" ht="15" customHeight="1" x14ac:dyDescent="0.25">
      <c r="B46" s="525">
        <v>43</v>
      </c>
      <c r="C46" s="526" t="str">
        <f t="shared" ca="1" si="2"/>
        <v/>
      </c>
      <c r="D46" s="527" t="str">
        <f t="shared" ca="1" si="3"/>
        <v/>
      </c>
      <c r="E46" s="45"/>
      <c r="F46" s="45"/>
      <c r="G46" s="532" t="str">
        <f t="shared" ca="1" si="8"/>
        <v/>
      </c>
      <c r="H46" s="533" t="str">
        <f t="shared" ca="1" si="6"/>
        <v/>
      </c>
      <c r="I46" s="534" t="str">
        <f t="shared" ca="1" si="7"/>
        <v/>
      </c>
      <c r="J46" s="532" t="str">
        <f t="shared" ca="1" si="9"/>
        <v/>
      </c>
    </row>
    <row r="47" spans="2:10" ht="15" customHeight="1" x14ac:dyDescent="0.25">
      <c r="B47" s="531">
        <v>44</v>
      </c>
      <c r="C47" s="526" t="str">
        <f t="shared" ca="1" si="2"/>
        <v/>
      </c>
      <c r="D47" s="527" t="str">
        <f t="shared" ca="1" si="3"/>
        <v/>
      </c>
      <c r="E47" s="45"/>
      <c r="F47" s="45"/>
      <c r="G47" s="532" t="str">
        <f t="shared" ca="1" si="8"/>
        <v/>
      </c>
      <c r="H47" s="533" t="str">
        <f t="shared" ca="1" si="6"/>
        <v/>
      </c>
      <c r="I47" s="534" t="str">
        <f t="shared" ca="1" si="7"/>
        <v/>
      </c>
      <c r="J47" s="532" t="str">
        <f t="shared" ca="1" si="9"/>
        <v/>
      </c>
    </row>
    <row r="48" spans="2:10" ht="15" customHeight="1" x14ac:dyDescent="0.25">
      <c r="B48" s="525">
        <v>45</v>
      </c>
      <c r="C48" s="526" t="str">
        <f t="shared" ca="1" si="2"/>
        <v/>
      </c>
      <c r="D48" s="527" t="str">
        <f t="shared" ca="1" si="3"/>
        <v/>
      </c>
      <c r="E48" s="45"/>
      <c r="F48" s="45"/>
      <c r="G48" s="532" t="str">
        <f t="shared" ca="1" si="8"/>
        <v/>
      </c>
      <c r="H48" s="533" t="str">
        <f t="shared" ca="1" si="6"/>
        <v/>
      </c>
      <c r="I48" s="534" t="str">
        <f t="shared" ca="1" si="7"/>
        <v/>
      </c>
      <c r="J48" s="532" t="str">
        <f t="shared" ca="1" si="9"/>
        <v/>
      </c>
    </row>
    <row r="49" spans="2:10" ht="15" customHeight="1" x14ac:dyDescent="0.25">
      <c r="B49" s="531">
        <v>46</v>
      </c>
      <c r="C49" s="526" t="str">
        <f t="shared" ca="1" si="2"/>
        <v/>
      </c>
      <c r="D49" s="527" t="str">
        <f t="shared" ca="1" si="3"/>
        <v/>
      </c>
      <c r="E49" s="45"/>
      <c r="F49" s="45"/>
      <c r="G49" s="532" t="str">
        <f t="shared" ca="1" si="8"/>
        <v/>
      </c>
      <c r="H49" s="533" t="str">
        <f t="shared" ca="1" si="6"/>
        <v/>
      </c>
      <c r="I49" s="534" t="str">
        <f t="shared" ca="1" si="7"/>
        <v/>
      </c>
      <c r="J49" s="532" t="str">
        <f t="shared" ca="1" si="9"/>
        <v/>
      </c>
    </row>
    <row r="50" spans="2:10" ht="15" customHeight="1" x14ac:dyDescent="0.25">
      <c r="B50" s="525">
        <v>47</v>
      </c>
      <c r="C50" s="526" t="str">
        <f t="shared" ca="1" si="2"/>
        <v/>
      </c>
      <c r="D50" s="527" t="str">
        <f t="shared" ca="1" si="3"/>
        <v/>
      </c>
      <c r="E50" s="45"/>
      <c r="F50" s="45"/>
      <c r="G50" s="532" t="str">
        <f t="shared" ca="1" si="8"/>
        <v/>
      </c>
      <c r="H50" s="533" t="str">
        <f t="shared" ca="1" si="6"/>
        <v/>
      </c>
      <c r="I50" s="534" t="str">
        <f t="shared" ca="1" si="7"/>
        <v/>
      </c>
      <c r="J50" s="532" t="str">
        <f t="shared" ca="1" si="9"/>
        <v/>
      </c>
    </row>
    <row r="51" spans="2:10" ht="15" customHeight="1" x14ac:dyDescent="0.25">
      <c r="B51" s="531">
        <v>48</v>
      </c>
      <c r="C51" s="526" t="str">
        <f t="shared" ca="1" si="2"/>
        <v/>
      </c>
      <c r="D51" s="527" t="str">
        <f t="shared" ca="1" si="3"/>
        <v/>
      </c>
      <c r="E51" s="45"/>
      <c r="F51" s="45"/>
      <c r="G51" s="532" t="str">
        <f t="shared" ca="1" si="8"/>
        <v/>
      </c>
      <c r="H51" s="533" t="str">
        <f t="shared" ca="1" si="6"/>
        <v/>
      </c>
      <c r="I51" s="534" t="str">
        <f t="shared" ca="1" si="7"/>
        <v/>
      </c>
      <c r="J51" s="532" t="str">
        <f t="shared" ca="1" si="9"/>
        <v/>
      </c>
    </row>
    <row r="52" spans="2:10" ht="15" customHeight="1" x14ac:dyDescent="0.25">
      <c r="B52" s="525">
        <v>49</v>
      </c>
      <c r="C52" s="526" t="str">
        <f t="shared" ca="1" si="2"/>
        <v/>
      </c>
      <c r="D52" s="527" t="str">
        <f t="shared" ca="1" si="3"/>
        <v/>
      </c>
      <c r="E52" s="45"/>
      <c r="F52" s="45"/>
      <c r="G52" s="532" t="str">
        <f t="shared" ca="1" si="8"/>
        <v/>
      </c>
      <c r="H52" s="533" t="str">
        <f t="shared" ca="1" si="6"/>
        <v/>
      </c>
      <c r="I52" s="534" t="str">
        <f t="shared" ca="1" si="7"/>
        <v/>
      </c>
      <c r="J52" s="532" t="str">
        <f t="shared" ca="1" si="9"/>
        <v/>
      </c>
    </row>
    <row r="53" spans="2:10" ht="15" customHeight="1" x14ac:dyDescent="0.25">
      <c r="B53" s="531">
        <v>50</v>
      </c>
      <c r="C53" s="526" t="str">
        <f t="shared" ca="1" si="2"/>
        <v/>
      </c>
      <c r="D53" s="527" t="str">
        <f t="shared" ca="1" si="3"/>
        <v/>
      </c>
      <c r="E53" s="45"/>
      <c r="F53" s="45"/>
      <c r="G53" s="532" t="str">
        <f t="shared" ca="1" si="8"/>
        <v/>
      </c>
      <c r="H53" s="533" t="str">
        <f t="shared" ca="1" si="6"/>
        <v/>
      </c>
      <c r="I53" s="534" t="str">
        <f t="shared" ca="1" si="7"/>
        <v/>
      </c>
      <c r="J53" s="532" t="str">
        <f t="shared" ca="1" si="9"/>
        <v/>
      </c>
    </row>
    <row r="54" spans="2:10" ht="15" customHeight="1" x14ac:dyDescent="0.25">
      <c r="B54" s="525">
        <v>51</v>
      </c>
      <c r="C54" s="526" t="str">
        <f t="shared" ca="1" si="2"/>
        <v/>
      </c>
      <c r="D54" s="527" t="str">
        <f t="shared" ca="1" si="3"/>
        <v/>
      </c>
      <c r="E54" s="45"/>
      <c r="F54" s="45"/>
      <c r="G54" s="532" t="str">
        <f t="shared" ca="1" si="8"/>
        <v/>
      </c>
      <c r="H54" s="533" t="str">
        <f t="shared" ca="1" si="6"/>
        <v/>
      </c>
      <c r="I54" s="534" t="str">
        <f t="shared" ca="1" si="7"/>
        <v/>
      </c>
      <c r="J54" s="532" t="str">
        <f t="shared" ca="1" si="9"/>
        <v/>
      </c>
    </row>
    <row r="55" spans="2:10" ht="15" customHeight="1" x14ac:dyDescent="0.25">
      <c r="B55" s="531">
        <v>52</v>
      </c>
      <c r="C55" s="526" t="str">
        <f t="shared" ca="1" si="2"/>
        <v/>
      </c>
      <c r="D55" s="527" t="str">
        <f t="shared" ca="1" si="3"/>
        <v/>
      </c>
      <c r="E55" s="45"/>
      <c r="F55" s="45"/>
      <c r="G55" s="532" t="str">
        <f t="shared" ca="1" si="8"/>
        <v/>
      </c>
      <c r="H55" s="533" t="str">
        <f t="shared" ca="1" si="6"/>
        <v/>
      </c>
      <c r="I55" s="534" t="str">
        <f t="shared" ca="1" si="7"/>
        <v/>
      </c>
      <c r="J55" s="532" t="str">
        <f t="shared" ca="1" si="9"/>
        <v/>
      </c>
    </row>
    <row r="56" spans="2:10" ht="15" customHeight="1" x14ac:dyDescent="0.25">
      <c r="B56" s="525">
        <v>53</v>
      </c>
      <c r="C56" s="526" t="str">
        <f t="shared" ca="1" si="2"/>
        <v/>
      </c>
      <c r="D56" s="527" t="str">
        <f t="shared" ca="1" si="3"/>
        <v/>
      </c>
      <c r="E56" s="45"/>
      <c r="F56" s="45"/>
      <c r="G56" s="532" t="str">
        <f t="shared" ca="1" si="8"/>
        <v/>
      </c>
      <c r="H56" s="533" t="str">
        <f t="shared" ca="1" si="6"/>
        <v/>
      </c>
      <c r="I56" s="534" t="str">
        <f t="shared" ca="1" si="7"/>
        <v/>
      </c>
      <c r="J56" s="532" t="str">
        <f t="shared" ca="1" si="9"/>
        <v/>
      </c>
    </row>
    <row r="57" spans="2:10" ht="15" customHeight="1" x14ac:dyDescent="0.25">
      <c r="B57" s="531">
        <v>54</v>
      </c>
      <c r="C57" s="526" t="str">
        <f t="shared" ca="1" si="2"/>
        <v/>
      </c>
      <c r="D57" s="527" t="str">
        <f t="shared" ca="1" si="3"/>
        <v/>
      </c>
      <c r="E57" s="45"/>
      <c r="F57" s="45"/>
      <c r="G57" s="532" t="str">
        <f t="shared" ca="1" si="8"/>
        <v/>
      </c>
      <c r="H57" s="533" t="str">
        <f t="shared" ca="1" si="6"/>
        <v/>
      </c>
      <c r="I57" s="534" t="str">
        <f t="shared" ca="1" si="7"/>
        <v/>
      </c>
      <c r="J57" s="532" t="str">
        <f t="shared" ca="1" si="9"/>
        <v/>
      </c>
    </row>
    <row r="58" spans="2:10" ht="15" customHeight="1" x14ac:dyDescent="0.25">
      <c r="B58" s="525">
        <v>55</v>
      </c>
      <c r="C58" s="526" t="str">
        <f t="shared" ca="1" si="2"/>
        <v/>
      </c>
      <c r="D58" s="527" t="str">
        <f t="shared" ca="1" si="3"/>
        <v/>
      </c>
      <c r="E58" s="45"/>
      <c r="F58" s="45"/>
      <c r="G58" s="532" t="str">
        <f t="shared" ca="1" si="8"/>
        <v/>
      </c>
      <c r="H58" s="533" t="str">
        <f t="shared" ca="1" si="6"/>
        <v/>
      </c>
      <c r="I58" s="534" t="str">
        <f t="shared" ca="1" si="7"/>
        <v/>
      </c>
      <c r="J58" s="532" t="str">
        <f t="shared" ca="1" si="9"/>
        <v/>
      </c>
    </row>
    <row r="59" spans="2:10" ht="15" customHeight="1" x14ac:dyDescent="0.25">
      <c r="B59" s="531">
        <v>56</v>
      </c>
      <c r="C59" s="526" t="str">
        <f t="shared" ca="1" si="2"/>
        <v/>
      </c>
      <c r="D59" s="527" t="str">
        <f t="shared" ca="1" si="3"/>
        <v/>
      </c>
      <c r="E59" s="45"/>
      <c r="F59" s="45"/>
      <c r="G59" s="532" t="str">
        <f t="shared" ca="1" si="8"/>
        <v/>
      </c>
      <c r="H59" s="533" t="str">
        <f t="shared" ca="1" si="6"/>
        <v/>
      </c>
      <c r="I59" s="534" t="str">
        <f t="shared" ca="1" si="7"/>
        <v/>
      </c>
      <c r="J59" s="532" t="str">
        <f t="shared" ca="1" si="9"/>
        <v/>
      </c>
    </row>
    <row r="60" spans="2:10" ht="15" customHeight="1" x14ac:dyDescent="0.25">
      <c r="B60" s="525">
        <v>57</v>
      </c>
      <c r="C60" s="526" t="str">
        <f t="shared" ca="1" si="2"/>
        <v/>
      </c>
      <c r="D60" s="527" t="str">
        <f t="shared" ca="1" si="3"/>
        <v/>
      </c>
      <c r="E60" s="45"/>
      <c r="F60" s="45"/>
      <c r="G60" s="532" t="str">
        <f t="shared" ca="1" si="8"/>
        <v/>
      </c>
      <c r="H60" s="533" t="str">
        <f t="shared" ca="1" si="6"/>
        <v/>
      </c>
      <c r="I60" s="534" t="str">
        <f t="shared" ca="1" si="7"/>
        <v/>
      </c>
      <c r="J60" s="532" t="str">
        <f t="shared" ca="1" si="9"/>
        <v/>
      </c>
    </row>
    <row r="61" spans="2:10" ht="15" customHeight="1" x14ac:dyDescent="0.25">
      <c r="B61" s="531">
        <v>58</v>
      </c>
      <c r="C61" s="526" t="str">
        <f t="shared" ca="1" si="2"/>
        <v/>
      </c>
      <c r="D61" s="527" t="str">
        <f t="shared" ca="1" si="3"/>
        <v/>
      </c>
      <c r="E61" s="45"/>
      <c r="F61" s="45"/>
      <c r="G61" s="532" t="str">
        <f t="shared" ca="1" si="8"/>
        <v/>
      </c>
      <c r="H61" s="533" t="str">
        <f t="shared" ca="1" si="6"/>
        <v/>
      </c>
      <c r="I61" s="534" t="str">
        <f t="shared" ca="1" si="7"/>
        <v/>
      </c>
      <c r="J61" s="532" t="str">
        <f t="shared" ca="1" si="9"/>
        <v/>
      </c>
    </row>
    <row r="62" spans="2:10" ht="15" customHeight="1" x14ac:dyDescent="0.25">
      <c r="B62" s="525">
        <v>59</v>
      </c>
      <c r="C62" s="526" t="str">
        <f t="shared" ca="1" si="2"/>
        <v/>
      </c>
      <c r="D62" s="527" t="str">
        <f t="shared" ca="1" si="3"/>
        <v/>
      </c>
      <c r="E62" s="45"/>
      <c r="F62" s="45"/>
      <c r="G62" s="532" t="str">
        <f t="shared" ca="1" si="8"/>
        <v/>
      </c>
      <c r="H62" s="533" t="str">
        <f t="shared" ca="1" si="6"/>
        <v/>
      </c>
      <c r="I62" s="534" t="str">
        <f t="shared" ca="1" si="7"/>
        <v/>
      </c>
      <c r="J62" s="532" t="str">
        <f t="shared" ca="1" si="9"/>
        <v/>
      </c>
    </row>
    <row r="63" spans="2:10" ht="15" customHeight="1" x14ac:dyDescent="0.25">
      <c r="B63" s="531">
        <v>60</v>
      </c>
      <c r="C63" s="526" t="str">
        <f t="shared" ca="1" si="2"/>
        <v/>
      </c>
      <c r="D63" s="527" t="str">
        <f t="shared" ca="1" si="3"/>
        <v/>
      </c>
      <c r="E63" s="45"/>
      <c r="F63" s="45"/>
      <c r="G63" s="532" t="str">
        <f t="shared" ca="1" si="8"/>
        <v/>
      </c>
      <c r="H63" s="533" t="str">
        <f t="shared" ca="1" si="6"/>
        <v/>
      </c>
      <c r="I63" s="534" t="str">
        <f t="shared" ca="1" si="7"/>
        <v/>
      </c>
      <c r="J63" s="532" t="str">
        <f t="shared" ca="1" si="9"/>
        <v/>
      </c>
    </row>
    <row r="64" spans="2:10" ht="15" customHeight="1" x14ac:dyDescent="0.25">
      <c r="B64" s="525">
        <v>61</v>
      </c>
      <c r="C64" s="526" t="str">
        <f t="shared" ca="1" si="2"/>
        <v/>
      </c>
      <c r="D64" s="527" t="str">
        <f t="shared" ca="1" si="3"/>
        <v/>
      </c>
      <c r="E64" s="45"/>
      <c r="F64" s="45"/>
      <c r="G64" s="532" t="str">
        <f t="shared" ca="1" si="8"/>
        <v/>
      </c>
      <c r="H64" s="533" t="str">
        <f t="shared" ca="1" si="6"/>
        <v/>
      </c>
      <c r="I64" s="534" t="str">
        <f t="shared" ca="1" si="7"/>
        <v/>
      </c>
      <c r="J64" s="532" t="str">
        <f t="shared" ca="1" si="9"/>
        <v/>
      </c>
    </row>
    <row r="65" spans="2:10" ht="15" customHeight="1" x14ac:dyDescent="0.25">
      <c r="B65" s="531">
        <v>62</v>
      </c>
      <c r="C65" s="526" t="str">
        <f t="shared" ca="1" si="2"/>
        <v/>
      </c>
      <c r="D65" s="527" t="str">
        <f t="shared" ca="1" si="3"/>
        <v/>
      </c>
      <c r="E65" s="45"/>
      <c r="F65" s="45"/>
      <c r="G65" s="532" t="str">
        <f t="shared" ca="1" si="8"/>
        <v/>
      </c>
      <c r="H65" s="533" t="str">
        <f t="shared" ca="1" si="6"/>
        <v/>
      </c>
      <c r="I65" s="534" t="str">
        <f t="shared" ca="1" si="7"/>
        <v/>
      </c>
      <c r="J65" s="532" t="str">
        <f t="shared" ca="1" si="9"/>
        <v/>
      </c>
    </row>
    <row r="66" spans="2:10" ht="15" customHeight="1" x14ac:dyDescent="0.25">
      <c r="B66" s="525">
        <v>63</v>
      </c>
      <c r="C66" s="526" t="str">
        <f t="shared" ca="1" si="2"/>
        <v/>
      </c>
      <c r="D66" s="527" t="str">
        <f t="shared" ca="1" si="3"/>
        <v/>
      </c>
      <c r="E66" s="45"/>
      <c r="F66" s="45"/>
      <c r="G66" s="532" t="str">
        <f t="shared" ca="1" si="8"/>
        <v/>
      </c>
      <c r="H66" s="533" t="str">
        <f t="shared" ca="1" si="6"/>
        <v/>
      </c>
      <c r="I66" s="534" t="str">
        <f t="shared" ca="1" si="7"/>
        <v/>
      </c>
      <c r="J66" s="532" t="str">
        <f t="shared" ca="1" si="9"/>
        <v/>
      </c>
    </row>
    <row r="67" spans="2:10" ht="15" customHeight="1" x14ac:dyDescent="0.25">
      <c r="B67" s="531">
        <v>64</v>
      </c>
      <c r="C67" s="526" t="str">
        <f t="shared" ca="1" si="2"/>
        <v/>
      </c>
      <c r="D67" s="527" t="str">
        <f t="shared" ca="1" si="3"/>
        <v/>
      </c>
      <c r="E67" s="45"/>
      <c r="F67" s="45"/>
      <c r="G67" s="532" t="str">
        <f t="shared" ca="1" si="8"/>
        <v/>
      </c>
      <c r="H67" s="533" t="str">
        <f t="shared" ca="1" si="6"/>
        <v/>
      </c>
      <c r="I67" s="534" t="str">
        <f t="shared" ca="1" si="7"/>
        <v/>
      </c>
      <c r="J67" s="532" t="str">
        <f t="shared" ca="1" si="9"/>
        <v/>
      </c>
    </row>
    <row r="68" spans="2:10" ht="15" customHeight="1" x14ac:dyDescent="0.25">
      <c r="B68" s="525">
        <v>65</v>
      </c>
      <c r="C68" s="526" t="str">
        <f t="shared" ca="1" si="2"/>
        <v/>
      </c>
      <c r="D68" s="527" t="str">
        <f t="shared" ca="1" si="3"/>
        <v/>
      </c>
      <c r="E68" s="45"/>
      <c r="F68" s="45"/>
      <c r="G68" s="532" t="str">
        <f t="shared" ref="G68:G103" ca="1" si="10">IF(J68="","",RANK(J68,$J$4:$J$103,1))</f>
        <v/>
      </c>
      <c r="H68" s="533" t="str">
        <f t="shared" ca="1" si="6"/>
        <v/>
      </c>
      <c r="I68" s="534" t="str">
        <f t="shared" ca="1" si="7"/>
        <v/>
      </c>
      <c r="J68" s="532" t="str">
        <f t="shared" ref="J68:J99" ca="1" si="11">IF(I68="","",RANK(I68,$I$4:$I$103,0)+ROW()*0.001)</f>
        <v/>
      </c>
    </row>
    <row r="69" spans="2:10" ht="15" customHeight="1" x14ac:dyDescent="0.25">
      <c r="B69" s="531">
        <v>66</v>
      </c>
      <c r="C69" s="526" t="str">
        <f t="shared" ref="C69:C102" ca="1" si="12">IFERROR(VLOOKUP(B69,$G$4:$H$103,2,0),"")</f>
        <v/>
      </c>
      <c r="D69" s="527" t="str">
        <f t="shared" ref="D69:D102" ca="1" si="13">IFERROR(VLOOKUP(B69,$G$4:$I$103,3,0),"")</f>
        <v/>
      </c>
      <c r="E69" s="45"/>
      <c r="F69" s="45"/>
      <c r="G69" s="532" t="str">
        <f t="shared" ca="1" si="10"/>
        <v/>
      </c>
      <c r="H69" s="533" t="str">
        <f t="shared" ca="1" si="6"/>
        <v/>
      </c>
      <c r="I69" s="534" t="str">
        <f t="shared" ca="1" si="7"/>
        <v/>
      </c>
      <c r="J69" s="532" t="str">
        <f t="shared" ca="1" si="11"/>
        <v/>
      </c>
    </row>
    <row r="70" spans="2:10" ht="15" customHeight="1" x14ac:dyDescent="0.25">
      <c r="B70" s="525">
        <v>67</v>
      </c>
      <c r="C70" s="526" t="str">
        <f t="shared" ca="1" si="12"/>
        <v/>
      </c>
      <c r="D70" s="527" t="str">
        <f t="shared" ca="1" si="13"/>
        <v/>
      </c>
      <c r="E70" s="45"/>
      <c r="F70" s="45"/>
      <c r="G70" s="532" t="str">
        <f t="shared" ca="1" si="10"/>
        <v/>
      </c>
      <c r="H70" s="533" t="str">
        <f t="shared" ca="1" si="6"/>
        <v/>
      </c>
      <c r="I70" s="534" t="str">
        <f t="shared" ca="1" si="7"/>
        <v/>
      </c>
      <c r="J70" s="532" t="str">
        <f t="shared" ca="1" si="11"/>
        <v/>
      </c>
    </row>
    <row r="71" spans="2:10" ht="15" customHeight="1" x14ac:dyDescent="0.25">
      <c r="B71" s="531">
        <v>68</v>
      </c>
      <c r="C71" s="526" t="str">
        <f t="shared" ca="1" si="12"/>
        <v/>
      </c>
      <c r="D71" s="527" t="str">
        <f t="shared" ca="1" si="13"/>
        <v/>
      </c>
      <c r="E71" s="45"/>
      <c r="F71" s="45"/>
      <c r="G71" s="532" t="str">
        <f t="shared" ca="1" si="10"/>
        <v/>
      </c>
      <c r="H71" s="533" t="str">
        <f t="shared" ca="1" si="6"/>
        <v/>
      </c>
      <c r="I71" s="534" t="str">
        <f t="shared" ca="1" si="7"/>
        <v/>
      </c>
      <c r="J71" s="532" t="str">
        <f t="shared" ca="1" si="11"/>
        <v/>
      </c>
    </row>
    <row r="72" spans="2:10" ht="15" customHeight="1" x14ac:dyDescent="0.25">
      <c r="B72" s="525">
        <v>69</v>
      </c>
      <c r="C72" s="526" t="str">
        <f t="shared" ca="1" si="12"/>
        <v/>
      </c>
      <c r="D72" s="527" t="str">
        <f t="shared" ca="1" si="13"/>
        <v/>
      </c>
      <c r="E72" s="45"/>
      <c r="F72" s="45"/>
      <c r="G72" s="532" t="str">
        <f t="shared" ca="1" si="10"/>
        <v/>
      </c>
      <c r="H72" s="533" t="str">
        <f t="shared" ca="1" si="6"/>
        <v/>
      </c>
      <c r="I72" s="534" t="str">
        <f t="shared" ca="1" si="7"/>
        <v/>
      </c>
      <c r="J72" s="532" t="str">
        <f t="shared" ca="1" si="11"/>
        <v/>
      </c>
    </row>
    <row r="73" spans="2:10" ht="15" customHeight="1" x14ac:dyDescent="0.25">
      <c r="B73" s="531">
        <v>70</v>
      </c>
      <c r="C73" s="526" t="str">
        <f t="shared" ca="1" si="12"/>
        <v/>
      </c>
      <c r="D73" s="527" t="str">
        <f t="shared" ca="1" si="13"/>
        <v/>
      </c>
      <c r="E73" s="45"/>
      <c r="F73" s="45"/>
      <c r="G73" s="532" t="str">
        <f t="shared" ca="1" si="10"/>
        <v/>
      </c>
      <c r="H73" s="533" t="str">
        <f t="shared" ca="1" si="6"/>
        <v/>
      </c>
      <c r="I73" s="534" t="str">
        <f t="shared" ca="1" si="7"/>
        <v/>
      </c>
      <c r="J73" s="532" t="str">
        <f t="shared" ca="1" si="11"/>
        <v/>
      </c>
    </row>
    <row r="74" spans="2:10" ht="15" customHeight="1" x14ac:dyDescent="0.25">
      <c r="B74" s="525">
        <v>71</v>
      </c>
      <c r="C74" s="526" t="str">
        <f t="shared" ca="1" si="12"/>
        <v/>
      </c>
      <c r="D74" s="527" t="str">
        <f t="shared" ca="1" si="13"/>
        <v/>
      </c>
      <c r="E74" s="45"/>
      <c r="F74" s="45"/>
      <c r="G74" s="532" t="str">
        <f t="shared" ca="1" si="10"/>
        <v/>
      </c>
      <c r="H74" s="533" t="str">
        <f t="shared" ca="1" si="6"/>
        <v/>
      </c>
      <c r="I74" s="534" t="str">
        <f t="shared" ca="1" si="7"/>
        <v/>
      </c>
      <c r="J74" s="532" t="str">
        <f t="shared" ca="1" si="11"/>
        <v/>
      </c>
    </row>
    <row r="75" spans="2:10" ht="15" customHeight="1" x14ac:dyDescent="0.25">
      <c r="B75" s="531">
        <v>72</v>
      </c>
      <c r="C75" s="526" t="str">
        <f t="shared" ca="1" si="12"/>
        <v/>
      </c>
      <c r="D75" s="527" t="str">
        <f t="shared" ca="1" si="13"/>
        <v/>
      </c>
      <c r="E75" s="45"/>
      <c r="F75" s="45"/>
      <c r="G75" s="532" t="str">
        <f t="shared" ca="1" si="10"/>
        <v/>
      </c>
      <c r="H75" s="533" t="str">
        <f t="shared" ca="1" si="6"/>
        <v/>
      </c>
      <c r="I75" s="534" t="str">
        <f t="shared" ca="1" si="7"/>
        <v/>
      </c>
      <c r="J75" s="532" t="str">
        <f t="shared" ca="1" si="11"/>
        <v/>
      </c>
    </row>
    <row r="76" spans="2:10" ht="15" customHeight="1" x14ac:dyDescent="0.25">
      <c r="B76" s="525">
        <v>73</v>
      </c>
      <c r="C76" s="526" t="str">
        <f t="shared" ca="1" si="12"/>
        <v/>
      </c>
      <c r="D76" s="527" t="str">
        <f t="shared" ca="1" si="13"/>
        <v/>
      </c>
      <c r="E76" s="45"/>
      <c r="F76" s="45"/>
      <c r="G76" s="532" t="str">
        <f t="shared" ca="1" si="10"/>
        <v/>
      </c>
      <c r="H76" s="533" t="str">
        <f t="shared" ca="1" si="6"/>
        <v/>
      </c>
      <c r="I76" s="534" t="str">
        <f t="shared" ca="1" si="7"/>
        <v/>
      </c>
      <c r="J76" s="532" t="str">
        <f t="shared" ca="1" si="11"/>
        <v/>
      </c>
    </row>
    <row r="77" spans="2:10" ht="15" customHeight="1" x14ac:dyDescent="0.25">
      <c r="B77" s="531">
        <v>74</v>
      </c>
      <c r="C77" s="526" t="str">
        <f t="shared" ca="1" si="12"/>
        <v/>
      </c>
      <c r="D77" s="527" t="str">
        <f t="shared" ca="1" si="13"/>
        <v/>
      </c>
      <c r="E77" s="45"/>
      <c r="F77" s="45"/>
      <c r="G77" s="532" t="str">
        <f t="shared" ca="1" si="10"/>
        <v/>
      </c>
      <c r="H77" s="533" t="str">
        <f t="shared" ca="1" si="6"/>
        <v/>
      </c>
      <c r="I77" s="534" t="str">
        <f t="shared" ca="1" si="7"/>
        <v/>
      </c>
      <c r="J77" s="532" t="str">
        <f t="shared" ca="1" si="11"/>
        <v/>
      </c>
    </row>
    <row r="78" spans="2:10" ht="15" customHeight="1" x14ac:dyDescent="0.25">
      <c r="B78" s="525">
        <v>75</v>
      </c>
      <c r="C78" s="526" t="str">
        <f t="shared" ca="1" si="12"/>
        <v/>
      </c>
      <c r="D78" s="527" t="str">
        <f t="shared" ca="1" si="13"/>
        <v/>
      </c>
      <c r="E78" s="45"/>
      <c r="F78" s="45"/>
      <c r="G78" s="532" t="str">
        <f t="shared" ca="1" si="10"/>
        <v/>
      </c>
      <c r="H78" s="533" t="str">
        <f t="shared" ca="1" si="6"/>
        <v/>
      </c>
      <c r="I78" s="534" t="str">
        <f t="shared" ca="1" si="7"/>
        <v/>
      </c>
      <c r="J78" s="532" t="str">
        <f t="shared" ca="1" si="11"/>
        <v/>
      </c>
    </row>
    <row r="79" spans="2:10" ht="15" customHeight="1" x14ac:dyDescent="0.25">
      <c r="B79" s="531">
        <v>76</v>
      </c>
      <c r="C79" s="526" t="str">
        <f t="shared" ca="1" si="12"/>
        <v/>
      </c>
      <c r="D79" s="527" t="str">
        <f t="shared" ca="1" si="13"/>
        <v/>
      </c>
      <c r="E79" s="45"/>
      <c r="F79" s="45"/>
      <c r="G79" s="532" t="str">
        <f t="shared" ca="1" si="10"/>
        <v/>
      </c>
      <c r="H79" s="533" t="str">
        <f t="shared" ca="1" si="6"/>
        <v/>
      </c>
      <c r="I79" s="534" t="str">
        <f t="shared" ca="1" si="7"/>
        <v/>
      </c>
      <c r="J79" s="532" t="str">
        <f t="shared" ca="1" si="11"/>
        <v/>
      </c>
    </row>
    <row r="80" spans="2:10" ht="15" customHeight="1" x14ac:dyDescent="0.25">
      <c r="B80" s="525">
        <v>77</v>
      </c>
      <c r="C80" s="526" t="str">
        <f t="shared" ca="1" si="12"/>
        <v/>
      </c>
      <c r="D80" s="527" t="str">
        <f t="shared" ca="1" si="13"/>
        <v/>
      </c>
      <c r="E80" s="45"/>
      <c r="F80" s="45"/>
      <c r="G80" s="532" t="str">
        <f t="shared" ca="1" si="10"/>
        <v/>
      </c>
      <c r="H80" s="533" t="str">
        <f t="shared" ca="1" si="6"/>
        <v/>
      </c>
      <c r="I80" s="534" t="str">
        <f t="shared" ca="1" si="7"/>
        <v/>
      </c>
      <c r="J80" s="532" t="str">
        <f t="shared" ca="1" si="11"/>
        <v/>
      </c>
    </row>
    <row r="81" spans="2:10" ht="15" customHeight="1" x14ac:dyDescent="0.25">
      <c r="B81" s="531">
        <v>78</v>
      </c>
      <c r="C81" s="526" t="str">
        <f t="shared" ca="1" si="12"/>
        <v/>
      </c>
      <c r="D81" s="527" t="str">
        <f t="shared" ca="1" si="13"/>
        <v/>
      </c>
      <c r="E81" s="45"/>
      <c r="F81" s="45"/>
      <c r="G81" s="532" t="str">
        <f t="shared" ca="1" si="10"/>
        <v/>
      </c>
      <c r="H81" s="533" t="str">
        <f t="shared" ca="1" si="6"/>
        <v/>
      </c>
      <c r="I81" s="534" t="str">
        <f t="shared" ca="1" si="7"/>
        <v/>
      </c>
      <c r="J81" s="532" t="str">
        <f t="shared" ca="1" si="11"/>
        <v/>
      </c>
    </row>
    <row r="82" spans="2:10" ht="15" customHeight="1" x14ac:dyDescent="0.25">
      <c r="B82" s="525">
        <v>79</v>
      </c>
      <c r="C82" s="526" t="str">
        <f t="shared" ca="1" si="12"/>
        <v/>
      </c>
      <c r="D82" s="527" t="str">
        <f t="shared" ca="1" si="13"/>
        <v/>
      </c>
      <c r="E82" s="45"/>
      <c r="F82" s="45"/>
      <c r="G82" s="532" t="str">
        <f t="shared" ca="1" si="10"/>
        <v/>
      </c>
      <c r="H82" s="533" t="str">
        <f t="shared" ca="1" si="6"/>
        <v/>
      </c>
      <c r="I82" s="534" t="str">
        <f t="shared" ca="1" si="7"/>
        <v/>
      </c>
      <c r="J82" s="532" t="str">
        <f t="shared" ca="1" si="11"/>
        <v/>
      </c>
    </row>
    <row r="83" spans="2:10" ht="15" customHeight="1" x14ac:dyDescent="0.25">
      <c r="B83" s="531">
        <v>80</v>
      </c>
      <c r="C83" s="526" t="str">
        <f t="shared" ca="1" si="12"/>
        <v/>
      </c>
      <c r="D83" s="527" t="str">
        <f t="shared" ca="1" si="13"/>
        <v/>
      </c>
      <c r="E83" s="45"/>
      <c r="F83" s="45"/>
      <c r="G83" s="532" t="str">
        <f t="shared" ca="1" si="10"/>
        <v/>
      </c>
      <c r="H83" s="533" t="str">
        <f t="shared" ca="1" si="6"/>
        <v/>
      </c>
      <c r="I83" s="534" t="str">
        <f t="shared" ca="1" si="7"/>
        <v/>
      </c>
      <c r="J83" s="532" t="str">
        <f t="shared" ca="1" si="11"/>
        <v/>
      </c>
    </row>
    <row r="84" spans="2:10" ht="15" customHeight="1" x14ac:dyDescent="0.25">
      <c r="B84" s="525">
        <v>81</v>
      </c>
      <c r="C84" s="526" t="str">
        <f t="shared" ca="1" si="12"/>
        <v/>
      </c>
      <c r="D84" s="527" t="str">
        <f t="shared" ca="1" si="13"/>
        <v/>
      </c>
      <c r="E84" s="45"/>
      <c r="F84" s="45"/>
      <c r="G84" s="532" t="str">
        <f t="shared" ca="1" si="10"/>
        <v/>
      </c>
      <c r="H84" s="533" t="str">
        <f t="shared" ca="1" si="6"/>
        <v/>
      </c>
      <c r="I84" s="534" t="str">
        <f t="shared" ca="1" si="7"/>
        <v/>
      </c>
      <c r="J84" s="532" t="str">
        <f t="shared" ca="1" si="11"/>
        <v/>
      </c>
    </row>
    <row r="85" spans="2:10" ht="15" customHeight="1" x14ac:dyDescent="0.25">
      <c r="B85" s="531">
        <v>82</v>
      </c>
      <c r="C85" s="526" t="str">
        <f t="shared" ca="1" si="12"/>
        <v/>
      </c>
      <c r="D85" s="527" t="str">
        <f t="shared" ca="1" si="13"/>
        <v/>
      </c>
      <c r="E85" s="45"/>
      <c r="F85" s="45"/>
      <c r="G85" s="532" t="str">
        <f t="shared" ca="1" si="10"/>
        <v/>
      </c>
      <c r="H85" s="533" t="str">
        <f t="shared" ca="1" si="6"/>
        <v/>
      </c>
      <c r="I85" s="534" t="str">
        <f t="shared" ca="1" si="7"/>
        <v/>
      </c>
      <c r="J85" s="532" t="str">
        <f t="shared" ca="1" si="11"/>
        <v/>
      </c>
    </row>
    <row r="86" spans="2:10" ht="15" customHeight="1" x14ac:dyDescent="0.25">
      <c r="B86" s="525">
        <v>83</v>
      </c>
      <c r="C86" s="526" t="str">
        <f t="shared" ca="1" si="12"/>
        <v/>
      </c>
      <c r="D86" s="527" t="str">
        <f t="shared" ca="1" si="13"/>
        <v/>
      </c>
      <c r="E86" s="45"/>
      <c r="F86" s="45"/>
      <c r="G86" s="532" t="str">
        <f t="shared" ca="1" si="10"/>
        <v/>
      </c>
      <c r="H86" s="533" t="str">
        <f t="shared" ca="1" si="6"/>
        <v/>
      </c>
      <c r="I86" s="534" t="str">
        <f t="shared" ca="1" si="7"/>
        <v/>
      </c>
      <c r="J86" s="532" t="str">
        <f t="shared" ca="1" si="11"/>
        <v/>
      </c>
    </row>
    <row r="87" spans="2:10" ht="15" customHeight="1" x14ac:dyDescent="0.25">
      <c r="B87" s="531">
        <v>84</v>
      </c>
      <c r="C87" s="526" t="str">
        <f t="shared" ca="1" si="12"/>
        <v/>
      </c>
      <c r="D87" s="527" t="str">
        <f t="shared" ca="1" si="13"/>
        <v/>
      </c>
      <c r="E87" s="45"/>
      <c r="F87" s="45"/>
      <c r="G87" s="532" t="str">
        <f t="shared" ca="1" si="10"/>
        <v/>
      </c>
      <c r="H87" s="533" t="str">
        <f t="shared" ca="1" si="6"/>
        <v/>
      </c>
      <c r="I87" s="534" t="str">
        <f t="shared" ca="1" si="7"/>
        <v/>
      </c>
      <c r="J87" s="532" t="str">
        <f t="shared" ca="1" si="11"/>
        <v/>
      </c>
    </row>
    <row r="88" spans="2:10" ht="15" customHeight="1" x14ac:dyDescent="0.25">
      <c r="B88" s="525">
        <v>85</v>
      </c>
      <c r="C88" s="526" t="str">
        <f t="shared" ca="1" si="12"/>
        <v/>
      </c>
      <c r="D88" s="527" t="str">
        <f t="shared" ca="1" si="13"/>
        <v/>
      </c>
      <c r="E88" s="45"/>
      <c r="F88" s="45"/>
      <c r="G88" s="532" t="str">
        <f t="shared" ca="1" si="10"/>
        <v/>
      </c>
      <c r="H88" s="533" t="str">
        <f t="shared" ca="1" si="6"/>
        <v/>
      </c>
      <c r="I88" s="534" t="str">
        <f t="shared" ca="1" si="7"/>
        <v/>
      </c>
      <c r="J88" s="532" t="str">
        <f t="shared" ca="1" si="11"/>
        <v/>
      </c>
    </row>
    <row r="89" spans="2:10" ht="15" customHeight="1" x14ac:dyDescent="0.25">
      <c r="B89" s="531">
        <v>86</v>
      </c>
      <c r="C89" s="526" t="str">
        <f t="shared" ca="1" si="12"/>
        <v/>
      </c>
      <c r="D89" s="527" t="str">
        <f t="shared" ca="1" si="13"/>
        <v/>
      </c>
      <c r="E89" s="45"/>
      <c r="F89" s="45"/>
      <c r="G89" s="532" t="str">
        <f t="shared" ca="1" si="10"/>
        <v/>
      </c>
      <c r="H89" s="533" t="str">
        <f t="shared" ca="1" si="6"/>
        <v/>
      </c>
      <c r="I89" s="534" t="str">
        <f t="shared" ca="1" si="7"/>
        <v/>
      </c>
      <c r="J89" s="532" t="str">
        <f t="shared" ca="1" si="11"/>
        <v/>
      </c>
    </row>
    <row r="90" spans="2:10" ht="15" customHeight="1" x14ac:dyDescent="0.25">
      <c r="B90" s="525">
        <v>87</v>
      </c>
      <c r="C90" s="526" t="str">
        <f t="shared" ca="1" si="12"/>
        <v/>
      </c>
      <c r="D90" s="527" t="str">
        <f t="shared" ca="1" si="13"/>
        <v/>
      </c>
      <c r="E90" s="45"/>
      <c r="F90" s="45"/>
      <c r="G90" s="532" t="str">
        <f t="shared" ca="1" si="10"/>
        <v/>
      </c>
      <c r="H90" s="533" t="str">
        <f t="shared" ca="1" si="6"/>
        <v/>
      </c>
      <c r="I90" s="534" t="str">
        <f t="shared" ca="1" si="7"/>
        <v/>
      </c>
      <c r="J90" s="532" t="str">
        <f t="shared" ca="1" si="11"/>
        <v/>
      </c>
    </row>
    <row r="91" spans="2:10" ht="15" customHeight="1" x14ac:dyDescent="0.25">
      <c r="B91" s="531">
        <v>88</v>
      </c>
      <c r="C91" s="526" t="str">
        <f t="shared" ca="1" si="12"/>
        <v/>
      </c>
      <c r="D91" s="527" t="str">
        <f t="shared" ca="1" si="13"/>
        <v/>
      </c>
      <c r="E91" s="45"/>
      <c r="F91" s="45"/>
      <c r="G91" s="532" t="str">
        <f t="shared" ca="1" si="10"/>
        <v/>
      </c>
      <c r="H91" s="533" t="str">
        <f t="shared" ca="1" si="6"/>
        <v/>
      </c>
      <c r="I91" s="534" t="str">
        <f t="shared" ca="1" si="7"/>
        <v/>
      </c>
      <c r="J91" s="532" t="str">
        <f t="shared" ca="1" si="11"/>
        <v/>
      </c>
    </row>
    <row r="92" spans="2:10" ht="15" customHeight="1" x14ac:dyDescent="0.25">
      <c r="B92" s="525">
        <v>89</v>
      </c>
      <c r="C92" s="526" t="str">
        <f t="shared" ca="1" si="12"/>
        <v/>
      </c>
      <c r="D92" s="527" t="str">
        <f t="shared" ca="1" si="13"/>
        <v/>
      </c>
      <c r="E92" s="45"/>
      <c r="F92" s="45"/>
      <c r="G92" s="532" t="str">
        <f t="shared" ca="1" si="10"/>
        <v/>
      </c>
      <c r="H92" s="533" t="str">
        <f t="shared" ca="1" si="6"/>
        <v/>
      </c>
      <c r="I92" s="534" t="str">
        <f t="shared" ca="1" si="7"/>
        <v/>
      </c>
      <c r="J92" s="532" t="str">
        <f t="shared" ca="1" si="11"/>
        <v/>
      </c>
    </row>
    <row r="93" spans="2:10" ht="15" customHeight="1" x14ac:dyDescent="0.25">
      <c r="B93" s="531">
        <v>90</v>
      </c>
      <c r="C93" s="526" t="str">
        <f t="shared" ca="1" si="12"/>
        <v/>
      </c>
      <c r="D93" s="527" t="str">
        <f t="shared" ca="1" si="13"/>
        <v/>
      </c>
      <c r="E93" s="45"/>
      <c r="F93" s="45"/>
      <c r="G93" s="532" t="str">
        <f t="shared" ca="1" si="10"/>
        <v/>
      </c>
      <c r="H93" s="533" t="str">
        <f t="shared" ca="1" si="6"/>
        <v/>
      </c>
      <c r="I93" s="534" t="str">
        <f t="shared" ca="1" si="7"/>
        <v/>
      </c>
      <c r="J93" s="532" t="str">
        <f t="shared" ca="1" si="11"/>
        <v/>
      </c>
    </row>
    <row r="94" spans="2:10" ht="15" customHeight="1" x14ac:dyDescent="0.25">
      <c r="B94" s="525">
        <v>91</v>
      </c>
      <c r="C94" s="526" t="str">
        <f t="shared" ca="1" si="12"/>
        <v/>
      </c>
      <c r="D94" s="527" t="str">
        <f t="shared" ca="1" si="13"/>
        <v/>
      </c>
      <c r="E94" s="45"/>
      <c r="F94" s="45"/>
      <c r="G94" s="532" t="str">
        <f t="shared" ca="1" si="10"/>
        <v/>
      </c>
      <c r="H94" s="533" t="str">
        <f t="shared" ca="1" si="6"/>
        <v/>
      </c>
      <c r="I94" s="534" t="str">
        <f t="shared" ca="1" si="7"/>
        <v/>
      </c>
      <c r="J94" s="532" t="str">
        <f t="shared" ca="1" si="11"/>
        <v/>
      </c>
    </row>
    <row r="95" spans="2:10" ht="15" customHeight="1" x14ac:dyDescent="0.25">
      <c r="B95" s="531">
        <v>92</v>
      </c>
      <c r="C95" s="526" t="str">
        <f t="shared" ca="1" si="12"/>
        <v/>
      </c>
      <c r="D95" s="527" t="str">
        <f t="shared" ca="1" si="13"/>
        <v/>
      </c>
      <c r="E95" s="45"/>
      <c r="F95" s="45"/>
      <c r="G95" s="532" t="str">
        <f t="shared" ca="1" si="10"/>
        <v/>
      </c>
      <c r="H95" s="533" t="str">
        <f t="shared" ca="1" si="6"/>
        <v/>
      </c>
      <c r="I95" s="534" t="str">
        <f t="shared" ca="1" si="7"/>
        <v/>
      </c>
      <c r="J95" s="532" t="str">
        <f t="shared" ca="1" si="11"/>
        <v/>
      </c>
    </row>
    <row r="96" spans="2:10" ht="15" customHeight="1" x14ac:dyDescent="0.25">
      <c r="B96" s="525">
        <v>93</v>
      </c>
      <c r="C96" s="526" t="str">
        <f t="shared" ca="1" si="12"/>
        <v/>
      </c>
      <c r="D96" s="527" t="str">
        <f t="shared" ca="1" si="13"/>
        <v/>
      </c>
      <c r="E96" s="45"/>
      <c r="F96" s="45"/>
      <c r="G96" s="532" t="str">
        <f t="shared" ca="1" si="10"/>
        <v/>
      </c>
      <c r="H96" s="533" t="str">
        <f t="shared" ca="1" si="6"/>
        <v/>
      </c>
      <c r="I96" s="534" t="str">
        <f t="shared" ca="1" si="7"/>
        <v/>
      </c>
      <c r="J96" s="532" t="str">
        <f t="shared" ca="1" si="11"/>
        <v/>
      </c>
    </row>
    <row r="97" spans="2:10" ht="15" customHeight="1" x14ac:dyDescent="0.25">
      <c r="B97" s="531">
        <v>94</v>
      </c>
      <c r="C97" s="526" t="str">
        <f t="shared" ca="1" si="12"/>
        <v/>
      </c>
      <c r="D97" s="527" t="str">
        <f t="shared" ca="1" si="13"/>
        <v/>
      </c>
      <c r="E97" s="45"/>
      <c r="F97" s="45"/>
      <c r="G97" s="532" t="str">
        <f t="shared" ca="1" si="10"/>
        <v/>
      </c>
      <c r="H97" s="533" t="str">
        <f t="shared" ca="1" si="6"/>
        <v/>
      </c>
      <c r="I97" s="534" t="str">
        <f t="shared" ca="1" si="7"/>
        <v/>
      </c>
      <c r="J97" s="532" t="str">
        <f t="shared" ca="1" si="11"/>
        <v/>
      </c>
    </row>
    <row r="98" spans="2:10" ht="15" customHeight="1" x14ac:dyDescent="0.25">
      <c r="B98" s="525">
        <v>95</v>
      </c>
      <c r="C98" s="526" t="str">
        <f t="shared" ca="1" si="12"/>
        <v/>
      </c>
      <c r="D98" s="527" t="str">
        <f t="shared" ca="1" si="13"/>
        <v/>
      </c>
      <c r="E98" s="45"/>
      <c r="F98" s="45"/>
      <c r="G98" s="532" t="str">
        <f t="shared" ca="1" si="10"/>
        <v/>
      </c>
      <c r="H98" s="533" t="str">
        <f t="shared" ref="H98:H103" ca="1" si="14">IF(INDIRECT("Predictions_1!"&amp;ADDRESS(3,$M$3+$M$4*ROW(A94)))="","",INDIRECT("Predictions_1!"&amp;ADDRESS(3,$M$3+$M$4*ROW(A94))))</f>
        <v/>
      </c>
      <c r="I98" s="534" t="str">
        <f t="shared" ref="I98:I103" ca="1" si="15">IF(INDIRECT("Predictions_1!"&amp;ADDRESS(3,$M$3+$M$4*ROW(A94)))="","",INDIRECT("Predictions_1!"&amp;ADDRESS(2,$M$3+$M$4*ROW(A94))))</f>
        <v/>
      </c>
      <c r="J98" s="532" t="str">
        <f t="shared" ca="1" si="11"/>
        <v/>
      </c>
    </row>
    <row r="99" spans="2:10" ht="15" customHeight="1" x14ac:dyDescent="0.25">
      <c r="B99" s="531">
        <v>96</v>
      </c>
      <c r="C99" s="526" t="str">
        <f t="shared" ca="1" si="12"/>
        <v/>
      </c>
      <c r="D99" s="527" t="str">
        <f t="shared" ca="1" si="13"/>
        <v/>
      </c>
      <c r="E99" s="45"/>
      <c r="F99" s="45"/>
      <c r="G99" s="532" t="str">
        <f t="shared" ca="1" si="10"/>
        <v/>
      </c>
      <c r="H99" s="533" t="str">
        <f t="shared" ca="1" si="14"/>
        <v/>
      </c>
      <c r="I99" s="534" t="str">
        <f t="shared" ca="1" si="15"/>
        <v/>
      </c>
      <c r="J99" s="532" t="str">
        <f t="shared" ca="1" si="11"/>
        <v/>
      </c>
    </row>
    <row r="100" spans="2:10" ht="15" customHeight="1" x14ac:dyDescent="0.25">
      <c r="B100" s="525">
        <v>97</v>
      </c>
      <c r="C100" s="526" t="str">
        <f t="shared" ca="1" si="12"/>
        <v/>
      </c>
      <c r="D100" s="527" t="str">
        <f t="shared" ca="1" si="13"/>
        <v/>
      </c>
      <c r="E100" s="45"/>
      <c r="F100" s="45"/>
      <c r="G100" s="532" t="str">
        <f t="shared" ca="1" si="10"/>
        <v/>
      </c>
      <c r="H100" s="533" t="str">
        <f t="shared" ca="1" si="14"/>
        <v/>
      </c>
      <c r="I100" s="534" t="str">
        <f t="shared" ca="1" si="15"/>
        <v/>
      </c>
      <c r="J100" s="532" t="str">
        <f t="shared" ref="J100:J103" ca="1" si="16">IF(I100="","",RANK(I100,$I$4:$I$103,0)+ROW()*0.001)</f>
        <v/>
      </c>
    </row>
    <row r="101" spans="2:10" ht="15" customHeight="1" x14ac:dyDescent="0.25">
      <c r="B101" s="531">
        <v>98</v>
      </c>
      <c r="C101" s="526" t="str">
        <f t="shared" ca="1" si="12"/>
        <v/>
      </c>
      <c r="D101" s="527" t="str">
        <f t="shared" ca="1" si="13"/>
        <v/>
      </c>
      <c r="E101" s="45"/>
      <c r="F101" s="45"/>
      <c r="G101" s="532" t="str">
        <f t="shared" ca="1" si="10"/>
        <v/>
      </c>
      <c r="H101" s="533" t="str">
        <f t="shared" ca="1" si="14"/>
        <v/>
      </c>
      <c r="I101" s="534" t="str">
        <f t="shared" ca="1" si="15"/>
        <v/>
      </c>
      <c r="J101" s="532" t="str">
        <f t="shared" ca="1" si="16"/>
        <v/>
      </c>
    </row>
    <row r="102" spans="2:10" ht="15" customHeight="1" x14ac:dyDescent="0.25">
      <c r="B102" s="525">
        <v>99</v>
      </c>
      <c r="C102" s="526" t="str">
        <f t="shared" ca="1" si="12"/>
        <v/>
      </c>
      <c r="D102" s="527" t="str">
        <f t="shared" ca="1" si="13"/>
        <v/>
      </c>
      <c r="E102" s="45"/>
      <c r="F102" s="45"/>
      <c r="G102" s="532" t="str">
        <f t="shared" ca="1" si="10"/>
        <v/>
      </c>
      <c r="H102" s="533" t="str">
        <f t="shared" ca="1" si="14"/>
        <v/>
      </c>
      <c r="I102" s="534" t="str">
        <f t="shared" ca="1" si="15"/>
        <v/>
      </c>
      <c r="J102" s="532" t="str">
        <f t="shared" ca="1" si="16"/>
        <v/>
      </c>
    </row>
    <row r="103" spans="2:10" ht="15" customHeight="1" thickBot="1" x14ac:dyDescent="0.3">
      <c r="B103" s="535">
        <v>100</v>
      </c>
      <c r="C103" s="477" t="str">
        <f ca="1">IFERROR(VLOOKUP(B103,$G$4:$H$103,2,0),"")</f>
        <v/>
      </c>
      <c r="D103" s="536" t="str">
        <f ca="1">IFERROR(VLOOKUP(B103,$G$4:$I$103,3,0),"")</f>
        <v/>
      </c>
      <c r="E103" s="549"/>
      <c r="F103" s="550"/>
      <c r="G103" s="537" t="str">
        <f t="shared" ca="1" si="10"/>
        <v/>
      </c>
      <c r="H103" s="538" t="str">
        <f t="shared" ca="1" si="14"/>
        <v/>
      </c>
      <c r="I103" s="536" t="str">
        <f t="shared" ca="1" si="15"/>
        <v/>
      </c>
      <c r="J103" s="537"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0"/>
  <dimension ref="A1:MG87"/>
  <sheetViews>
    <sheetView showGridLines="0" showRowColHeaders="0" zoomScaleNormal="100" workbookViewId="0">
      <selection activeCell="M6" sqref="M6"/>
    </sheetView>
  </sheetViews>
  <sheetFormatPr baseColWidth="10" defaultRowHeight="15.75" zeroHeight="1" x14ac:dyDescent="0.25"/>
  <cols>
    <col min="1" max="1" width="3.28515625" style="428" customWidth="1"/>
    <col min="2" max="2" width="4.7109375" style="428" customWidth="1"/>
    <col min="3" max="3" width="15.7109375" customWidth="1"/>
    <col min="4" max="4" width="4.7109375" customWidth="1"/>
    <col min="5" max="5" width="15.7109375" customWidth="1"/>
    <col min="6" max="7" width="4.7109375" style="22" customWidth="1"/>
    <col min="8" max="8" width="9.85546875" style="25" customWidth="1"/>
    <col min="9" max="9" width="4.7109375" style="25" customWidth="1"/>
    <col min="10" max="10" width="15.7109375" style="25" customWidth="1"/>
    <col min="11" max="11" width="4.7109375" style="25" customWidth="1"/>
    <col min="12" max="12" width="15.7109375" style="25" customWidth="1"/>
    <col min="13" max="14" width="4.7109375" style="25" customWidth="1"/>
    <col min="15" max="20" width="3.7109375" style="25" customWidth="1"/>
    <col min="22" max="22" width="4.7109375" style="25" customWidth="1"/>
    <col min="23" max="23" width="15.7109375" style="25" customWidth="1"/>
    <col min="24" max="24" width="4.7109375" style="25" customWidth="1"/>
    <col min="25" max="25" width="15.7109375" style="25" customWidth="1"/>
    <col min="26" max="27" width="4.7109375" style="25" customWidth="1"/>
    <col min="28" max="33" width="3.7109375" style="25" customWidth="1"/>
    <col min="35" max="35" width="4.7109375" style="25" customWidth="1"/>
    <col min="36" max="36" width="15.7109375" style="25" customWidth="1"/>
    <col min="37" max="37" width="4.7109375" style="25" customWidth="1"/>
    <col min="38" max="38" width="15.7109375" style="25" customWidth="1"/>
    <col min="39" max="40" width="4.7109375" style="25" customWidth="1"/>
    <col min="41" max="46" width="3.7109375" style="25" customWidth="1"/>
    <col min="48" max="48" width="4.7109375" style="719" customWidth="1"/>
    <col min="49" max="49" width="15.7109375" style="719" customWidth="1"/>
    <col min="50" max="50" width="4.7109375" style="719" customWidth="1"/>
    <col min="51" max="51" width="15.7109375" style="719" customWidth="1"/>
    <col min="52" max="53" width="4.7109375" style="719" customWidth="1"/>
    <col min="54" max="59" width="3.7109375" style="719" customWidth="1"/>
    <col min="61" max="61" width="4.7109375" style="719" customWidth="1"/>
    <col min="62" max="62" width="15.7109375" style="719" customWidth="1"/>
    <col min="63" max="63" width="4.7109375" style="719" customWidth="1"/>
    <col min="64" max="64" width="15.7109375" style="719" customWidth="1"/>
    <col min="65" max="66" width="4.7109375" style="719" customWidth="1"/>
    <col min="67" max="72" width="3.7109375" style="719" customWidth="1"/>
    <col min="74" max="74" width="4.7109375" style="720" customWidth="1"/>
    <col min="75" max="75" width="15.7109375" style="720" customWidth="1"/>
    <col min="76" max="76" width="4.7109375" style="720" customWidth="1"/>
    <col min="77" max="77" width="15.7109375" style="720" customWidth="1"/>
    <col min="78" max="79" width="4.7109375" style="720" customWidth="1"/>
    <col min="80" max="85" width="3.7109375" style="720" customWidth="1"/>
    <col min="87" max="87" width="4.7109375" style="720" customWidth="1"/>
    <col min="88" max="88" width="15.7109375" style="720" customWidth="1"/>
    <col min="89" max="89" width="4.7109375" style="720" customWidth="1"/>
    <col min="90" max="90" width="15.7109375" style="720" customWidth="1"/>
    <col min="91" max="92" width="4.7109375" style="720" customWidth="1"/>
    <col min="93" max="98" width="3.7109375" style="720" customWidth="1"/>
    <col min="100" max="100" width="4.7109375" style="720" customWidth="1"/>
    <col min="101" max="101" width="15.7109375" style="720" customWidth="1"/>
    <col min="102" max="102" width="4.7109375" style="720" customWidth="1"/>
    <col min="103" max="103" width="15.7109375" style="720" customWidth="1"/>
    <col min="104" max="105" width="4.7109375" style="720" customWidth="1"/>
    <col min="106" max="111" width="3.7109375" style="720" customWidth="1"/>
    <col min="113" max="113" width="4.7109375" style="720" customWidth="1"/>
    <col min="114" max="114" width="15.7109375" style="720" customWidth="1"/>
    <col min="115" max="115" width="4.7109375" style="720" customWidth="1"/>
    <col min="116" max="116" width="15.7109375" style="720" customWidth="1"/>
    <col min="117" max="118" width="4.7109375" style="720" customWidth="1"/>
    <col min="119" max="124" width="3.7109375" style="720" customWidth="1"/>
    <col min="126" max="126" width="4.7109375" style="720" customWidth="1"/>
    <col min="127" max="127" width="15.7109375" style="720" customWidth="1"/>
    <col min="128" max="128" width="4.7109375" style="720" customWidth="1"/>
    <col min="129" max="129" width="15.7109375" style="720" customWidth="1"/>
    <col min="130" max="131" width="4.7109375" style="720" customWidth="1"/>
    <col min="132" max="137" width="3.7109375" style="720" customWidth="1"/>
    <col min="139" max="139" width="4.7109375" style="720" customWidth="1"/>
    <col min="140" max="140" width="15.7109375" style="720" customWidth="1"/>
    <col min="141" max="141" width="4.7109375" style="720" customWidth="1"/>
    <col min="142" max="142" width="15.7109375" style="720" customWidth="1"/>
    <col min="143" max="144" width="4.7109375" style="720" customWidth="1"/>
    <col min="145" max="150" width="3.7109375" style="720" customWidth="1"/>
    <col min="152" max="152" width="4.7109375" style="720" customWidth="1"/>
    <col min="153" max="153" width="15.7109375" style="720" customWidth="1"/>
    <col min="154" max="154" width="4.7109375" style="720" customWidth="1"/>
    <col min="155" max="155" width="15.7109375" style="720" customWidth="1"/>
    <col min="156" max="157" width="4.7109375" style="720" customWidth="1"/>
    <col min="158" max="163" width="3.7109375" style="720" customWidth="1"/>
    <col min="165" max="165" width="4.7109375" style="720" customWidth="1"/>
    <col min="166" max="166" width="15.7109375" style="720" customWidth="1"/>
    <col min="167" max="167" width="4.7109375" style="720" customWidth="1"/>
    <col min="168" max="168" width="15.7109375" style="720" customWidth="1"/>
    <col min="169" max="170" width="4.7109375" style="720" customWidth="1"/>
    <col min="171" max="176" width="3.7109375" style="720" customWidth="1"/>
    <col min="178" max="178" width="4.7109375" style="720" customWidth="1"/>
    <col min="179" max="179" width="15.7109375" style="720" customWidth="1"/>
    <col min="180" max="180" width="4.7109375" style="720" customWidth="1"/>
    <col min="181" max="181" width="15.7109375" style="720" customWidth="1"/>
    <col min="182" max="183" width="4.7109375" style="720" customWidth="1"/>
    <col min="184" max="189" width="3.7109375" style="720" customWidth="1"/>
    <col min="191" max="191" width="4.7109375" style="720" customWidth="1"/>
    <col min="192" max="192" width="15.7109375" style="720" customWidth="1"/>
    <col min="193" max="193" width="4.7109375" style="720" customWidth="1"/>
    <col min="194" max="194" width="15.7109375" style="720" customWidth="1"/>
    <col min="195" max="196" width="4.7109375" style="720" customWidth="1"/>
    <col min="197" max="202" width="3.7109375" style="720" customWidth="1"/>
    <col min="204" max="204" width="4.7109375" style="720" customWidth="1"/>
    <col min="205" max="205" width="15.7109375" style="720" customWidth="1"/>
    <col min="206" max="206" width="4.7109375" style="720" customWidth="1"/>
    <col min="207" max="207" width="15.7109375" style="720" customWidth="1"/>
    <col min="208" max="209" width="4.7109375" style="720" customWidth="1"/>
    <col min="210" max="215" width="3.7109375" style="720" customWidth="1"/>
    <col min="217" max="217" width="4.7109375" style="720" customWidth="1"/>
    <col min="218" max="218" width="15.7109375" style="720" customWidth="1"/>
    <col min="219" max="219" width="4.7109375" style="720" customWidth="1"/>
    <col min="220" max="220" width="15.7109375" style="720" customWidth="1"/>
    <col min="221" max="222" width="4.7109375" style="720" customWidth="1"/>
    <col min="223" max="228" width="3.7109375" style="720" customWidth="1"/>
    <col min="230" max="230" width="4.7109375" style="720" customWidth="1"/>
    <col min="231" max="231" width="15.7109375" style="720" customWidth="1"/>
    <col min="232" max="232" width="4.7109375" style="720" customWidth="1"/>
    <col min="233" max="233" width="15.7109375" style="720" customWidth="1"/>
    <col min="234" max="235" width="4.7109375" style="720" customWidth="1"/>
    <col min="236" max="241" width="3.7109375" style="720" customWidth="1"/>
    <col min="243" max="243" width="4.7109375" style="720" customWidth="1"/>
    <col min="244" max="244" width="15.7109375" style="720" customWidth="1"/>
    <col min="245" max="245" width="4.7109375" style="720" customWidth="1"/>
    <col min="246" max="246" width="15.7109375" style="720" customWidth="1"/>
    <col min="247" max="248" width="4.7109375" style="720" customWidth="1"/>
    <col min="249" max="254" width="3.7109375" style="720" customWidth="1"/>
    <col min="256" max="256" width="4.7109375" style="720" customWidth="1"/>
    <col min="257" max="257" width="15.7109375" style="720" customWidth="1"/>
    <col min="258" max="258" width="4.7109375" style="720" customWidth="1"/>
    <col min="259" max="259" width="15.7109375" style="720" customWidth="1"/>
    <col min="260" max="261" width="4.7109375" style="720" customWidth="1"/>
    <col min="262" max="267" width="3.7109375" style="720" customWidth="1"/>
    <col min="269" max="269" width="4.7109375" style="720" customWidth="1"/>
    <col min="270" max="270" width="15.7109375" style="720" customWidth="1"/>
    <col min="271" max="271" width="4.7109375" style="720" customWidth="1"/>
    <col min="272" max="272" width="15.7109375" style="720" customWidth="1"/>
    <col min="273" max="274" width="4.7109375" style="720" customWidth="1"/>
    <col min="275" max="280" width="3.7109375" style="720" customWidth="1"/>
    <col min="282" max="282" width="4.7109375" style="720" customWidth="1"/>
    <col min="283" max="283" width="15.7109375" style="720" customWidth="1"/>
    <col min="284" max="284" width="4.7109375" style="720" customWidth="1"/>
    <col min="285" max="285" width="15.7109375" style="720" customWidth="1"/>
    <col min="286" max="287" width="4.7109375" style="720" customWidth="1"/>
    <col min="288" max="293" width="3.7109375" style="720" customWidth="1"/>
    <col min="295" max="295" width="4.7109375" style="720" customWidth="1"/>
    <col min="296" max="296" width="15.7109375" style="720" customWidth="1"/>
    <col min="297" max="297" width="4.7109375" style="720" customWidth="1"/>
    <col min="298" max="298" width="15.7109375" style="720" customWidth="1"/>
    <col min="299" max="300" width="4.7109375" style="720" customWidth="1"/>
    <col min="301" max="306" width="3.7109375" style="720" customWidth="1"/>
    <col min="308" max="308" width="4.7109375" style="720" customWidth="1"/>
    <col min="309" max="309" width="15.7109375" style="720" customWidth="1"/>
    <col min="310" max="310" width="4.7109375" style="720" customWidth="1"/>
    <col min="311" max="311" width="15.7109375" style="720" customWidth="1"/>
    <col min="312" max="313" width="4.7109375" style="720" customWidth="1"/>
    <col min="314" max="319" width="3.7109375" style="720" customWidth="1"/>
    <col min="321" max="321" width="4.7109375" style="720" customWidth="1"/>
    <col min="322" max="322" width="15.7109375" style="720" customWidth="1"/>
    <col min="323" max="323" width="4.7109375" style="720" customWidth="1"/>
    <col min="324" max="324" width="15.7109375" style="720" customWidth="1"/>
    <col min="325" max="326" width="4.7109375" style="720" customWidth="1"/>
    <col min="327" max="332" width="3.7109375" style="720" customWidth="1"/>
    <col min="334" max="334" width="4.7109375" style="720" customWidth="1"/>
    <col min="335" max="335" width="15.7109375" style="720" customWidth="1"/>
    <col min="336" max="336" width="4.7109375" style="720" customWidth="1"/>
    <col min="337" max="337" width="15.7109375" style="720" customWidth="1"/>
    <col min="338" max="339" width="4.7109375" style="720" customWidth="1"/>
    <col min="340" max="345" width="3.7109375" style="720" customWidth="1"/>
  </cols>
  <sheetData>
    <row r="1" spans="1:345" ht="28.5" x14ac:dyDescent="0.45">
      <c r="B1" s="901" t="str">
        <f>Language!$E$172</f>
        <v>Predictions</v>
      </c>
      <c r="C1" s="901"/>
      <c r="D1" s="901"/>
      <c r="E1" s="901"/>
      <c r="F1" s="901"/>
      <c r="G1" s="901"/>
    </row>
    <row r="2" spans="1:345" ht="18.75" customHeight="1" x14ac:dyDescent="0.45">
      <c r="A2" s="429"/>
      <c r="B2" s="429"/>
      <c r="C2" s="78"/>
      <c r="D2" s="78"/>
      <c r="E2" s="78"/>
      <c r="I2" s="902">
        <f ca="1">O70</f>
        <v>0</v>
      </c>
      <c r="J2" s="902"/>
      <c r="K2" s="902"/>
      <c r="L2" s="902"/>
      <c r="M2" s="902"/>
      <c r="N2" s="902"/>
      <c r="O2" s="902"/>
      <c r="P2" s="902"/>
      <c r="Q2" s="902"/>
      <c r="R2" s="902"/>
      <c r="S2" s="902"/>
      <c r="T2" s="902"/>
      <c r="V2" s="902">
        <f ca="1">AB70</f>
        <v>0</v>
      </c>
      <c r="W2" s="902"/>
      <c r="X2" s="902"/>
      <c r="Y2" s="902"/>
      <c r="Z2" s="902"/>
      <c r="AA2" s="902"/>
      <c r="AB2" s="902"/>
      <c r="AC2" s="902"/>
      <c r="AD2" s="902"/>
      <c r="AE2" s="902"/>
      <c r="AF2" s="902"/>
      <c r="AG2" s="902"/>
      <c r="AI2" s="902">
        <f ca="1">AO70</f>
        <v>0</v>
      </c>
      <c r="AJ2" s="902"/>
      <c r="AK2" s="902"/>
      <c r="AL2" s="902"/>
      <c r="AM2" s="902"/>
      <c r="AN2" s="902"/>
      <c r="AO2" s="902"/>
      <c r="AP2" s="902"/>
      <c r="AQ2" s="902"/>
      <c r="AR2" s="902"/>
      <c r="AS2" s="902"/>
      <c r="AT2" s="902"/>
      <c r="AV2" s="902">
        <f ca="1">BB70</f>
        <v>0</v>
      </c>
      <c r="AW2" s="902"/>
      <c r="AX2" s="902"/>
      <c r="AY2" s="902"/>
      <c r="AZ2" s="902"/>
      <c r="BA2" s="902"/>
      <c r="BB2" s="902"/>
      <c r="BC2" s="902"/>
      <c r="BD2" s="902"/>
      <c r="BE2" s="902"/>
      <c r="BF2" s="902"/>
      <c r="BG2" s="902"/>
      <c r="BI2" s="902">
        <f ca="1">BO70</f>
        <v>0</v>
      </c>
      <c r="BJ2" s="902"/>
      <c r="BK2" s="902"/>
      <c r="BL2" s="902"/>
      <c r="BM2" s="902"/>
      <c r="BN2" s="902"/>
      <c r="BO2" s="902"/>
      <c r="BP2" s="902"/>
      <c r="BQ2" s="902"/>
      <c r="BR2" s="902"/>
      <c r="BS2" s="902"/>
      <c r="BT2" s="902"/>
      <c r="BV2" s="902">
        <f ca="1">CB70</f>
        <v>0</v>
      </c>
      <c r="BW2" s="902"/>
      <c r="BX2" s="902"/>
      <c r="BY2" s="902"/>
      <c r="BZ2" s="902"/>
      <c r="CA2" s="902"/>
      <c r="CB2" s="902"/>
      <c r="CC2" s="902"/>
      <c r="CD2" s="902"/>
      <c r="CE2" s="902"/>
      <c r="CF2" s="902"/>
      <c r="CG2" s="902"/>
      <c r="CI2" s="902">
        <f ca="1">CO70</f>
        <v>0</v>
      </c>
      <c r="CJ2" s="902"/>
      <c r="CK2" s="902"/>
      <c r="CL2" s="902"/>
      <c r="CM2" s="902"/>
      <c r="CN2" s="902"/>
      <c r="CO2" s="902"/>
      <c r="CP2" s="902"/>
      <c r="CQ2" s="902"/>
      <c r="CR2" s="902"/>
      <c r="CS2" s="902"/>
      <c r="CT2" s="902"/>
      <c r="CV2" s="902">
        <f ca="1">DB70</f>
        <v>0</v>
      </c>
      <c r="CW2" s="902"/>
      <c r="CX2" s="902"/>
      <c r="CY2" s="902"/>
      <c r="CZ2" s="902"/>
      <c r="DA2" s="902"/>
      <c r="DB2" s="902"/>
      <c r="DC2" s="902"/>
      <c r="DD2" s="902"/>
      <c r="DE2" s="902"/>
      <c r="DF2" s="902"/>
      <c r="DG2" s="902"/>
      <c r="DI2" s="902">
        <f ca="1">DO70</f>
        <v>0</v>
      </c>
      <c r="DJ2" s="902"/>
      <c r="DK2" s="902"/>
      <c r="DL2" s="902"/>
      <c r="DM2" s="902"/>
      <c r="DN2" s="902"/>
      <c r="DO2" s="902"/>
      <c r="DP2" s="902"/>
      <c r="DQ2" s="902"/>
      <c r="DR2" s="902"/>
      <c r="DS2" s="902"/>
      <c r="DT2" s="902"/>
      <c r="DV2" s="902">
        <f ca="1">EB70</f>
        <v>0</v>
      </c>
      <c r="DW2" s="902"/>
      <c r="DX2" s="902"/>
      <c r="DY2" s="902"/>
      <c r="DZ2" s="902"/>
      <c r="EA2" s="902"/>
      <c r="EB2" s="902"/>
      <c r="EC2" s="902"/>
      <c r="ED2" s="902"/>
      <c r="EE2" s="902"/>
      <c r="EF2" s="902"/>
      <c r="EG2" s="902"/>
      <c r="EI2" s="902">
        <f ca="1">EO70</f>
        <v>0</v>
      </c>
      <c r="EJ2" s="902"/>
      <c r="EK2" s="902"/>
      <c r="EL2" s="902"/>
      <c r="EM2" s="902"/>
      <c r="EN2" s="902"/>
      <c r="EO2" s="902"/>
      <c r="EP2" s="902"/>
      <c r="EQ2" s="902"/>
      <c r="ER2" s="902"/>
      <c r="ES2" s="902"/>
      <c r="ET2" s="902"/>
      <c r="EV2" s="902">
        <f ca="1">FB70</f>
        <v>0</v>
      </c>
      <c r="EW2" s="902"/>
      <c r="EX2" s="902"/>
      <c r="EY2" s="902"/>
      <c r="EZ2" s="902"/>
      <c r="FA2" s="902"/>
      <c r="FB2" s="902"/>
      <c r="FC2" s="902"/>
      <c r="FD2" s="902"/>
      <c r="FE2" s="902"/>
      <c r="FF2" s="902"/>
      <c r="FG2" s="902"/>
      <c r="FI2" s="902">
        <f ca="1">FO70</f>
        <v>0</v>
      </c>
      <c r="FJ2" s="902"/>
      <c r="FK2" s="902"/>
      <c r="FL2" s="902"/>
      <c r="FM2" s="902"/>
      <c r="FN2" s="902"/>
      <c r="FO2" s="902"/>
      <c r="FP2" s="902"/>
      <c r="FQ2" s="902"/>
      <c r="FR2" s="902"/>
      <c r="FS2" s="902"/>
      <c r="FT2" s="902"/>
      <c r="FV2" s="902">
        <f ca="1">GB70</f>
        <v>0</v>
      </c>
      <c r="FW2" s="902"/>
      <c r="FX2" s="902"/>
      <c r="FY2" s="902"/>
      <c r="FZ2" s="902"/>
      <c r="GA2" s="902"/>
      <c r="GB2" s="902"/>
      <c r="GC2" s="902"/>
      <c r="GD2" s="902"/>
      <c r="GE2" s="902"/>
      <c r="GF2" s="902"/>
      <c r="GG2" s="902"/>
      <c r="GI2" s="902">
        <f ca="1">GO70</f>
        <v>0</v>
      </c>
      <c r="GJ2" s="902"/>
      <c r="GK2" s="902"/>
      <c r="GL2" s="902"/>
      <c r="GM2" s="902"/>
      <c r="GN2" s="902"/>
      <c r="GO2" s="902"/>
      <c r="GP2" s="902"/>
      <c r="GQ2" s="902"/>
      <c r="GR2" s="902"/>
      <c r="GS2" s="902"/>
      <c r="GT2" s="902"/>
      <c r="GV2" s="902">
        <f ca="1">HB70</f>
        <v>0</v>
      </c>
      <c r="GW2" s="902"/>
      <c r="GX2" s="902"/>
      <c r="GY2" s="902"/>
      <c r="GZ2" s="902"/>
      <c r="HA2" s="902"/>
      <c r="HB2" s="902"/>
      <c r="HC2" s="902"/>
      <c r="HD2" s="902"/>
      <c r="HE2" s="902"/>
      <c r="HF2" s="902"/>
      <c r="HG2" s="902"/>
      <c r="HI2" s="902">
        <f ca="1">HO70</f>
        <v>0</v>
      </c>
      <c r="HJ2" s="902"/>
      <c r="HK2" s="902"/>
      <c r="HL2" s="902"/>
      <c r="HM2" s="902"/>
      <c r="HN2" s="902"/>
      <c r="HO2" s="902"/>
      <c r="HP2" s="902"/>
      <c r="HQ2" s="902"/>
      <c r="HR2" s="902"/>
      <c r="HS2" s="902"/>
      <c r="HT2" s="902"/>
      <c r="HV2" s="902">
        <f ca="1">IB70</f>
        <v>0</v>
      </c>
      <c r="HW2" s="902"/>
      <c r="HX2" s="902"/>
      <c r="HY2" s="902"/>
      <c r="HZ2" s="902"/>
      <c r="IA2" s="902"/>
      <c r="IB2" s="902"/>
      <c r="IC2" s="902"/>
      <c r="ID2" s="902"/>
      <c r="IE2" s="902"/>
      <c r="IF2" s="902"/>
      <c r="IG2" s="902"/>
      <c r="II2" s="902">
        <f ca="1">IO70</f>
        <v>0</v>
      </c>
      <c r="IJ2" s="902"/>
      <c r="IK2" s="902"/>
      <c r="IL2" s="902"/>
      <c r="IM2" s="902"/>
      <c r="IN2" s="902"/>
      <c r="IO2" s="902"/>
      <c r="IP2" s="902"/>
      <c r="IQ2" s="902"/>
      <c r="IR2" s="902"/>
      <c r="IS2" s="902"/>
      <c r="IT2" s="902"/>
      <c r="IV2" s="902">
        <f ca="1">JB70</f>
        <v>0</v>
      </c>
      <c r="IW2" s="902"/>
      <c r="IX2" s="902"/>
      <c r="IY2" s="902"/>
      <c r="IZ2" s="902"/>
      <c r="JA2" s="902"/>
      <c r="JB2" s="902"/>
      <c r="JC2" s="902"/>
      <c r="JD2" s="902"/>
      <c r="JE2" s="902"/>
      <c r="JF2" s="902"/>
      <c r="JG2" s="902"/>
      <c r="JI2" s="902">
        <f ca="1">JO70</f>
        <v>0</v>
      </c>
      <c r="JJ2" s="902"/>
      <c r="JK2" s="902"/>
      <c r="JL2" s="902"/>
      <c r="JM2" s="902"/>
      <c r="JN2" s="902"/>
      <c r="JO2" s="902"/>
      <c r="JP2" s="902"/>
      <c r="JQ2" s="902"/>
      <c r="JR2" s="902"/>
      <c r="JS2" s="902"/>
      <c r="JT2" s="902"/>
      <c r="JV2" s="902">
        <f ca="1">KB70</f>
        <v>0</v>
      </c>
      <c r="JW2" s="902"/>
      <c r="JX2" s="902"/>
      <c r="JY2" s="902"/>
      <c r="JZ2" s="902"/>
      <c r="KA2" s="902"/>
      <c r="KB2" s="902"/>
      <c r="KC2" s="902"/>
      <c r="KD2" s="902"/>
      <c r="KE2" s="902"/>
      <c r="KF2" s="902"/>
      <c r="KG2" s="902"/>
      <c r="KI2" s="902">
        <f ca="1">KO70</f>
        <v>0</v>
      </c>
      <c r="KJ2" s="902"/>
      <c r="KK2" s="902"/>
      <c r="KL2" s="902"/>
      <c r="KM2" s="902"/>
      <c r="KN2" s="902"/>
      <c r="KO2" s="902"/>
      <c r="KP2" s="902"/>
      <c r="KQ2" s="902"/>
      <c r="KR2" s="902"/>
      <c r="KS2" s="902"/>
      <c r="KT2" s="902"/>
      <c r="KV2" s="902">
        <f ca="1">LB70</f>
        <v>0</v>
      </c>
      <c r="KW2" s="902"/>
      <c r="KX2" s="902"/>
      <c r="KY2" s="902"/>
      <c r="KZ2" s="902"/>
      <c r="LA2" s="902"/>
      <c r="LB2" s="902"/>
      <c r="LC2" s="902"/>
      <c r="LD2" s="902"/>
      <c r="LE2" s="902"/>
      <c r="LF2" s="902"/>
      <c r="LG2" s="902"/>
      <c r="LI2" s="902">
        <f ca="1">LO70</f>
        <v>0</v>
      </c>
      <c r="LJ2" s="902"/>
      <c r="LK2" s="902"/>
      <c r="LL2" s="902"/>
      <c r="LM2" s="902"/>
      <c r="LN2" s="902"/>
      <c r="LO2" s="902"/>
      <c r="LP2" s="902"/>
      <c r="LQ2" s="902"/>
      <c r="LR2" s="902"/>
      <c r="LS2" s="902"/>
      <c r="LT2" s="902"/>
      <c r="LV2" s="902">
        <f ca="1">MB70</f>
        <v>0</v>
      </c>
      <c r="LW2" s="902"/>
      <c r="LX2" s="902"/>
      <c r="LY2" s="902"/>
      <c r="LZ2" s="902"/>
      <c r="MA2" s="902"/>
      <c r="MB2" s="902"/>
      <c r="MC2" s="902"/>
      <c r="MD2" s="902"/>
      <c r="ME2" s="902"/>
      <c r="MF2" s="902"/>
      <c r="MG2" s="902"/>
    </row>
    <row r="3" spans="1:345" ht="24.75" customHeight="1" thickBot="1" x14ac:dyDescent="0.3">
      <c r="A3" s="429"/>
      <c r="B3" s="903" t="str">
        <f>Language!$E$173</f>
        <v>Correct Results</v>
      </c>
      <c r="C3" s="904"/>
      <c r="D3" s="904"/>
      <c r="E3" s="904"/>
      <c r="F3" s="904"/>
      <c r="G3" s="905"/>
      <c r="I3" s="906" t="s">
        <v>785</v>
      </c>
      <c r="J3" s="907"/>
      <c r="K3" s="907"/>
      <c r="L3" s="907"/>
      <c r="M3" s="907"/>
      <c r="N3" s="907"/>
      <c r="O3" s="907"/>
      <c r="P3" s="907"/>
      <c r="Q3" s="907"/>
      <c r="R3" s="907"/>
      <c r="S3" s="907"/>
      <c r="T3" s="908"/>
      <c r="V3" s="906" t="s">
        <v>937</v>
      </c>
      <c r="W3" s="907"/>
      <c r="X3" s="907"/>
      <c r="Y3" s="907"/>
      <c r="Z3" s="907"/>
      <c r="AA3" s="907"/>
      <c r="AB3" s="907"/>
      <c r="AC3" s="907"/>
      <c r="AD3" s="907"/>
      <c r="AE3" s="907"/>
      <c r="AF3" s="907"/>
      <c r="AG3" s="908"/>
      <c r="AI3" s="906"/>
      <c r="AJ3" s="907"/>
      <c r="AK3" s="907"/>
      <c r="AL3" s="907"/>
      <c r="AM3" s="907"/>
      <c r="AN3" s="907"/>
      <c r="AO3" s="907"/>
      <c r="AP3" s="907"/>
      <c r="AQ3" s="907"/>
      <c r="AR3" s="907"/>
      <c r="AS3" s="907"/>
      <c r="AT3" s="908"/>
      <c r="AV3" s="906"/>
      <c r="AW3" s="907"/>
      <c r="AX3" s="907"/>
      <c r="AY3" s="907"/>
      <c r="AZ3" s="907"/>
      <c r="BA3" s="907"/>
      <c r="BB3" s="907"/>
      <c r="BC3" s="907"/>
      <c r="BD3" s="907"/>
      <c r="BE3" s="907"/>
      <c r="BF3" s="907"/>
      <c r="BG3" s="908"/>
      <c r="BI3" s="906"/>
      <c r="BJ3" s="907"/>
      <c r="BK3" s="907"/>
      <c r="BL3" s="907"/>
      <c r="BM3" s="907"/>
      <c r="BN3" s="907"/>
      <c r="BO3" s="907"/>
      <c r="BP3" s="907"/>
      <c r="BQ3" s="907"/>
      <c r="BR3" s="907"/>
      <c r="BS3" s="907"/>
      <c r="BT3" s="908"/>
      <c r="BV3" s="906"/>
      <c r="BW3" s="907"/>
      <c r="BX3" s="907"/>
      <c r="BY3" s="907"/>
      <c r="BZ3" s="907"/>
      <c r="CA3" s="907"/>
      <c r="CB3" s="907"/>
      <c r="CC3" s="907"/>
      <c r="CD3" s="907"/>
      <c r="CE3" s="907"/>
      <c r="CF3" s="907"/>
      <c r="CG3" s="908"/>
      <c r="CI3" s="906"/>
      <c r="CJ3" s="907"/>
      <c r="CK3" s="907"/>
      <c r="CL3" s="907"/>
      <c r="CM3" s="907"/>
      <c r="CN3" s="907"/>
      <c r="CO3" s="907"/>
      <c r="CP3" s="907"/>
      <c r="CQ3" s="907"/>
      <c r="CR3" s="907"/>
      <c r="CS3" s="907"/>
      <c r="CT3" s="908"/>
      <c r="CV3" s="906"/>
      <c r="CW3" s="907"/>
      <c r="CX3" s="907"/>
      <c r="CY3" s="907"/>
      <c r="CZ3" s="907"/>
      <c r="DA3" s="907"/>
      <c r="DB3" s="907"/>
      <c r="DC3" s="907"/>
      <c r="DD3" s="907"/>
      <c r="DE3" s="907"/>
      <c r="DF3" s="907"/>
      <c r="DG3" s="908"/>
      <c r="DI3" s="906"/>
      <c r="DJ3" s="907"/>
      <c r="DK3" s="907"/>
      <c r="DL3" s="907"/>
      <c r="DM3" s="907"/>
      <c r="DN3" s="907"/>
      <c r="DO3" s="907"/>
      <c r="DP3" s="907"/>
      <c r="DQ3" s="907"/>
      <c r="DR3" s="907"/>
      <c r="DS3" s="907"/>
      <c r="DT3" s="908"/>
      <c r="DV3" s="906"/>
      <c r="DW3" s="907"/>
      <c r="DX3" s="907"/>
      <c r="DY3" s="907"/>
      <c r="DZ3" s="907"/>
      <c r="EA3" s="907"/>
      <c r="EB3" s="907"/>
      <c r="EC3" s="907"/>
      <c r="ED3" s="907"/>
      <c r="EE3" s="907"/>
      <c r="EF3" s="907"/>
      <c r="EG3" s="908"/>
      <c r="EI3" s="906"/>
      <c r="EJ3" s="907"/>
      <c r="EK3" s="907"/>
      <c r="EL3" s="907"/>
      <c r="EM3" s="907"/>
      <c r="EN3" s="907"/>
      <c r="EO3" s="907"/>
      <c r="EP3" s="907"/>
      <c r="EQ3" s="907"/>
      <c r="ER3" s="907"/>
      <c r="ES3" s="907"/>
      <c r="ET3" s="908"/>
      <c r="EV3" s="906"/>
      <c r="EW3" s="907"/>
      <c r="EX3" s="907"/>
      <c r="EY3" s="907"/>
      <c r="EZ3" s="907"/>
      <c r="FA3" s="907"/>
      <c r="FB3" s="907"/>
      <c r="FC3" s="907"/>
      <c r="FD3" s="907"/>
      <c r="FE3" s="907"/>
      <c r="FF3" s="907"/>
      <c r="FG3" s="908"/>
      <c r="FI3" s="906"/>
      <c r="FJ3" s="907"/>
      <c r="FK3" s="907"/>
      <c r="FL3" s="907"/>
      <c r="FM3" s="907"/>
      <c r="FN3" s="907"/>
      <c r="FO3" s="907"/>
      <c r="FP3" s="907"/>
      <c r="FQ3" s="907"/>
      <c r="FR3" s="907"/>
      <c r="FS3" s="907"/>
      <c r="FT3" s="908"/>
      <c r="FV3" s="906"/>
      <c r="FW3" s="907"/>
      <c r="FX3" s="907"/>
      <c r="FY3" s="907"/>
      <c r="FZ3" s="907"/>
      <c r="GA3" s="907"/>
      <c r="GB3" s="907"/>
      <c r="GC3" s="907"/>
      <c r="GD3" s="907"/>
      <c r="GE3" s="907"/>
      <c r="GF3" s="907"/>
      <c r="GG3" s="908"/>
      <c r="GI3" s="906"/>
      <c r="GJ3" s="907"/>
      <c r="GK3" s="907"/>
      <c r="GL3" s="907"/>
      <c r="GM3" s="907"/>
      <c r="GN3" s="907"/>
      <c r="GO3" s="907"/>
      <c r="GP3" s="907"/>
      <c r="GQ3" s="907"/>
      <c r="GR3" s="907"/>
      <c r="GS3" s="907"/>
      <c r="GT3" s="908"/>
      <c r="GV3" s="906"/>
      <c r="GW3" s="907"/>
      <c r="GX3" s="907"/>
      <c r="GY3" s="907"/>
      <c r="GZ3" s="907"/>
      <c r="HA3" s="907"/>
      <c r="HB3" s="907"/>
      <c r="HC3" s="907"/>
      <c r="HD3" s="907"/>
      <c r="HE3" s="907"/>
      <c r="HF3" s="907"/>
      <c r="HG3" s="908"/>
      <c r="HI3" s="906"/>
      <c r="HJ3" s="907"/>
      <c r="HK3" s="907"/>
      <c r="HL3" s="907"/>
      <c r="HM3" s="907"/>
      <c r="HN3" s="907"/>
      <c r="HO3" s="907"/>
      <c r="HP3" s="907"/>
      <c r="HQ3" s="907"/>
      <c r="HR3" s="907"/>
      <c r="HS3" s="907"/>
      <c r="HT3" s="908"/>
      <c r="HV3" s="906"/>
      <c r="HW3" s="907"/>
      <c r="HX3" s="907"/>
      <c r="HY3" s="907"/>
      <c r="HZ3" s="907"/>
      <c r="IA3" s="907"/>
      <c r="IB3" s="907"/>
      <c r="IC3" s="907"/>
      <c r="ID3" s="907"/>
      <c r="IE3" s="907"/>
      <c r="IF3" s="907"/>
      <c r="IG3" s="908"/>
      <c r="II3" s="906"/>
      <c r="IJ3" s="907"/>
      <c r="IK3" s="907"/>
      <c r="IL3" s="907"/>
      <c r="IM3" s="907"/>
      <c r="IN3" s="907"/>
      <c r="IO3" s="907"/>
      <c r="IP3" s="907"/>
      <c r="IQ3" s="907"/>
      <c r="IR3" s="907"/>
      <c r="IS3" s="907"/>
      <c r="IT3" s="908"/>
      <c r="IV3" s="906"/>
      <c r="IW3" s="907"/>
      <c r="IX3" s="907"/>
      <c r="IY3" s="907"/>
      <c r="IZ3" s="907"/>
      <c r="JA3" s="907"/>
      <c r="JB3" s="907"/>
      <c r="JC3" s="907"/>
      <c r="JD3" s="907"/>
      <c r="JE3" s="907"/>
      <c r="JF3" s="907"/>
      <c r="JG3" s="908"/>
      <c r="JI3" s="906"/>
      <c r="JJ3" s="907"/>
      <c r="JK3" s="907"/>
      <c r="JL3" s="907"/>
      <c r="JM3" s="907"/>
      <c r="JN3" s="907"/>
      <c r="JO3" s="907"/>
      <c r="JP3" s="907"/>
      <c r="JQ3" s="907"/>
      <c r="JR3" s="907"/>
      <c r="JS3" s="907"/>
      <c r="JT3" s="908"/>
      <c r="JV3" s="906"/>
      <c r="JW3" s="907"/>
      <c r="JX3" s="907"/>
      <c r="JY3" s="907"/>
      <c r="JZ3" s="907"/>
      <c r="KA3" s="907"/>
      <c r="KB3" s="907"/>
      <c r="KC3" s="907"/>
      <c r="KD3" s="907"/>
      <c r="KE3" s="907"/>
      <c r="KF3" s="907"/>
      <c r="KG3" s="908"/>
      <c r="KI3" s="906"/>
      <c r="KJ3" s="907"/>
      <c r="KK3" s="907"/>
      <c r="KL3" s="907"/>
      <c r="KM3" s="907"/>
      <c r="KN3" s="907"/>
      <c r="KO3" s="907"/>
      <c r="KP3" s="907"/>
      <c r="KQ3" s="907"/>
      <c r="KR3" s="907"/>
      <c r="KS3" s="907"/>
      <c r="KT3" s="908"/>
      <c r="KV3" s="906"/>
      <c r="KW3" s="907"/>
      <c r="KX3" s="907"/>
      <c r="KY3" s="907"/>
      <c r="KZ3" s="907"/>
      <c r="LA3" s="907"/>
      <c r="LB3" s="907"/>
      <c r="LC3" s="907"/>
      <c r="LD3" s="907"/>
      <c r="LE3" s="907"/>
      <c r="LF3" s="907"/>
      <c r="LG3" s="908"/>
      <c r="LI3" s="906"/>
      <c r="LJ3" s="907"/>
      <c r="LK3" s="907"/>
      <c r="LL3" s="907"/>
      <c r="LM3" s="907"/>
      <c r="LN3" s="907"/>
      <c r="LO3" s="907"/>
      <c r="LP3" s="907"/>
      <c r="LQ3" s="907"/>
      <c r="LR3" s="907"/>
      <c r="LS3" s="907"/>
      <c r="LT3" s="908"/>
      <c r="LV3" s="906"/>
      <c r="LW3" s="907"/>
      <c r="LX3" s="907"/>
      <c r="LY3" s="907"/>
      <c r="LZ3" s="907"/>
      <c r="MA3" s="907"/>
      <c r="MB3" s="907"/>
      <c r="MC3" s="907"/>
      <c r="MD3" s="907"/>
      <c r="ME3" s="907"/>
      <c r="MF3" s="907"/>
      <c r="MG3" s="908"/>
    </row>
    <row r="4" spans="1:345" ht="40.5" customHeight="1" thickTop="1" x14ac:dyDescent="0.25">
      <c r="A4" s="429"/>
      <c r="B4" s="430"/>
      <c r="C4" s="431"/>
      <c r="D4" s="431"/>
      <c r="E4" s="432"/>
      <c r="F4" s="910" t="str">
        <f>Language!$E$174</f>
        <v>Result</v>
      </c>
      <c r="G4" s="911"/>
      <c r="I4" s="433"/>
      <c r="J4" s="431"/>
      <c r="K4" s="431"/>
      <c r="L4" s="432"/>
      <c r="M4" s="909" t="str">
        <f>Language!$E$177</f>
        <v>result</v>
      </c>
      <c r="N4" s="909"/>
      <c r="O4" s="434" t="str">
        <f>Language!$E$186</f>
        <v>Final</v>
      </c>
      <c r="P4" s="434" t="str">
        <f>Language!$E$178</f>
        <v>W/D/L</v>
      </c>
      <c r="Q4" s="434" t="str">
        <f>Language!$E$179</f>
        <v>GD</v>
      </c>
      <c r="R4" s="434" t="str">
        <f>Language!$E$180</f>
        <v>exact</v>
      </c>
      <c r="S4" s="434" t="str">
        <f>Language!$E$191</f>
        <v>many g.</v>
      </c>
      <c r="T4" s="435" t="str">
        <f>Language!$E$181</f>
        <v>teams</v>
      </c>
      <c r="V4" s="433"/>
      <c r="W4" s="431"/>
      <c r="X4" s="431"/>
      <c r="Y4" s="432"/>
      <c r="Z4" s="909" t="str">
        <f>Language!$E$177</f>
        <v>result</v>
      </c>
      <c r="AA4" s="909"/>
      <c r="AB4" s="434" t="str">
        <f>Language!$E$186</f>
        <v>Final</v>
      </c>
      <c r="AC4" s="434" t="str">
        <f>Language!$E$178</f>
        <v>W/D/L</v>
      </c>
      <c r="AD4" s="434" t="str">
        <f>Language!$E$179</f>
        <v>GD</v>
      </c>
      <c r="AE4" s="434" t="str">
        <f>Language!$E$180</f>
        <v>exact</v>
      </c>
      <c r="AF4" s="434" t="str">
        <f>Language!$E$191</f>
        <v>many g.</v>
      </c>
      <c r="AG4" s="435" t="str">
        <f>Language!$E$181</f>
        <v>teams</v>
      </c>
      <c r="AI4" s="433"/>
      <c r="AJ4" s="431"/>
      <c r="AK4" s="431"/>
      <c r="AL4" s="432"/>
      <c r="AM4" s="909" t="str">
        <f>Language!$E$177</f>
        <v>result</v>
      </c>
      <c r="AN4" s="909"/>
      <c r="AO4" s="434" t="str">
        <f>Language!$E$186</f>
        <v>Final</v>
      </c>
      <c r="AP4" s="434" t="str">
        <f>Language!$E$178</f>
        <v>W/D/L</v>
      </c>
      <c r="AQ4" s="434" t="str">
        <f>Language!$E$179</f>
        <v>GD</v>
      </c>
      <c r="AR4" s="434" t="str">
        <f>Language!$E$180</f>
        <v>exact</v>
      </c>
      <c r="AS4" s="434" t="str">
        <f>Language!$E$191</f>
        <v>many g.</v>
      </c>
      <c r="AT4" s="435" t="str">
        <f>Language!$E$181</f>
        <v>teams</v>
      </c>
      <c r="AV4" s="433"/>
      <c r="AW4" s="431"/>
      <c r="AX4" s="431"/>
      <c r="AY4" s="432"/>
      <c r="AZ4" s="909" t="str">
        <f>Language!$E$177</f>
        <v>result</v>
      </c>
      <c r="BA4" s="909"/>
      <c r="BB4" s="434" t="str">
        <f>Language!$E$186</f>
        <v>Final</v>
      </c>
      <c r="BC4" s="434" t="str">
        <f>Language!$E$178</f>
        <v>W/D/L</v>
      </c>
      <c r="BD4" s="434" t="str">
        <f>Language!$E$179</f>
        <v>GD</v>
      </c>
      <c r="BE4" s="434" t="str">
        <f>Language!$E$180</f>
        <v>exact</v>
      </c>
      <c r="BF4" s="434" t="str">
        <f>Language!$E$191</f>
        <v>many g.</v>
      </c>
      <c r="BG4" s="435" t="str">
        <f>Language!$E$181</f>
        <v>teams</v>
      </c>
      <c r="BI4" s="433"/>
      <c r="BJ4" s="431"/>
      <c r="BK4" s="431"/>
      <c r="BL4" s="432"/>
      <c r="BM4" s="909" t="str">
        <f>Language!$E$177</f>
        <v>result</v>
      </c>
      <c r="BN4" s="909"/>
      <c r="BO4" s="434" t="str">
        <f>Language!$E$186</f>
        <v>Final</v>
      </c>
      <c r="BP4" s="434" t="str">
        <f>Language!$E$178</f>
        <v>W/D/L</v>
      </c>
      <c r="BQ4" s="434" t="str">
        <f>Language!$E$179</f>
        <v>GD</v>
      </c>
      <c r="BR4" s="434" t="str">
        <f>Language!$E$180</f>
        <v>exact</v>
      </c>
      <c r="BS4" s="434" t="str">
        <f>Language!$E$191</f>
        <v>many g.</v>
      </c>
      <c r="BT4" s="435" t="str">
        <f>Language!$E$181</f>
        <v>teams</v>
      </c>
      <c r="BV4" s="433"/>
      <c r="BW4" s="431"/>
      <c r="BX4" s="431"/>
      <c r="BY4" s="432"/>
      <c r="BZ4" s="909" t="str">
        <f>Language!$E$177</f>
        <v>result</v>
      </c>
      <c r="CA4" s="909"/>
      <c r="CB4" s="434" t="str">
        <f>Language!$E$186</f>
        <v>Final</v>
      </c>
      <c r="CC4" s="434" t="str">
        <f>Language!$E$178</f>
        <v>W/D/L</v>
      </c>
      <c r="CD4" s="434" t="str">
        <f>Language!$E$179</f>
        <v>GD</v>
      </c>
      <c r="CE4" s="434" t="str">
        <f>Language!$E$180</f>
        <v>exact</v>
      </c>
      <c r="CF4" s="434" t="str">
        <f>Language!$E$191</f>
        <v>many g.</v>
      </c>
      <c r="CG4" s="435" t="str">
        <f>Language!$E$181</f>
        <v>teams</v>
      </c>
      <c r="CI4" s="433"/>
      <c r="CJ4" s="431"/>
      <c r="CK4" s="431"/>
      <c r="CL4" s="432"/>
      <c r="CM4" s="909" t="str">
        <f>Language!$E$177</f>
        <v>result</v>
      </c>
      <c r="CN4" s="909"/>
      <c r="CO4" s="434" t="str">
        <f>Language!$E$186</f>
        <v>Final</v>
      </c>
      <c r="CP4" s="434" t="str">
        <f>Language!$E$178</f>
        <v>W/D/L</v>
      </c>
      <c r="CQ4" s="434" t="str">
        <f>Language!$E$179</f>
        <v>GD</v>
      </c>
      <c r="CR4" s="434" t="str">
        <f>Language!$E$180</f>
        <v>exact</v>
      </c>
      <c r="CS4" s="434" t="str">
        <f>Language!$E$191</f>
        <v>many g.</v>
      </c>
      <c r="CT4" s="435" t="str">
        <f>Language!$E$181</f>
        <v>teams</v>
      </c>
      <c r="CV4" s="433"/>
      <c r="CW4" s="431"/>
      <c r="CX4" s="431"/>
      <c r="CY4" s="432"/>
      <c r="CZ4" s="909" t="str">
        <f>Language!$E$177</f>
        <v>result</v>
      </c>
      <c r="DA4" s="909"/>
      <c r="DB4" s="434" t="str">
        <f>Language!$E$186</f>
        <v>Final</v>
      </c>
      <c r="DC4" s="434" t="str">
        <f>Language!$E$178</f>
        <v>W/D/L</v>
      </c>
      <c r="DD4" s="434" t="str">
        <f>Language!$E$179</f>
        <v>GD</v>
      </c>
      <c r="DE4" s="434" t="str">
        <f>Language!$E$180</f>
        <v>exact</v>
      </c>
      <c r="DF4" s="434" t="str">
        <f>Language!$E$191</f>
        <v>many g.</v>
      </c>
      <c r="DG4" s="435" t="str">
        <f>Language!$E$181</f>
        <v>teams</v>
      </c>
      <c r="DI4" s="433"/>
      <c r="DJ4" s="431"/>
      <c r="DK4" s="431"/>
      <c r="DL4" s="432"/>
      <c r="DM4" s="909" t="str">
        <f>Language!$E$177</f>
        <v>result</v>
      </c>
      <c r="DN4" s="909"/>
      <c r="DO4" s="434" t="str">
        <f>Language!$E$186</f>
        <v>Final</v>
      </c>
      <c r="DP4" s="434" t="str">
        <f>Language!$E$178</f>
        <v>W/D/L</v>
      </c>
      <c r="DQ4" s="434" t="str">
        <f>Language!$E$179</f>
        <v>GD</v>
      </c>
      <c r="DR4" s="434" t="str">
        <f>Language!$E$180</f>
        <v>exact</v>
      </c>
      <c r="DS4" s="434" t="str">
        <f>Language!$E$191</f>
        <v>many g.</v>
      </c>
      <c r="DT4" s="435" t="str">
        <f>Language!$E$181</f>
        <v>teams</v>
      </c>
      <c r="DV4" s="433"/>
      <c r="DW4" s="431"/>
      <c r="DX4" s="431"/>
      <c r="DY4" s="432"/>
      <c r="DZ4" s="909" t="str">
        <f>Language!$E$177</f>
        <v>result</v>
      </c>
      <c r="EA4" s="909"/>
      <c r="EB4" s="434" t="str">
        <f>Language!$E$186</f>
        <v>Final</v>
      </c>
      <c r="EC4" s="434" t="str">
        <f>Language!$E$178</f>
        <v>W/D/L</v>
      </c>
      <c r="ED4" s="434" t="str">
        <f>Language!$E$179</f>
        <v>GD</v>
      </c>
      <c r="EE4" s="434" t="str">
        <f>Language!$E$180</f>
        <v>exact</v>
      </c>
      <c r="EF4" s="434" t="str">
        <f>Language!$E$191</f>
        <v>many g.</v>
      </c>
      <c r="EG4" s="435" t="str">
        <f>Language!$E$181</f>
        <v>teams</v>
      </c>
      <c r="EI4" s="433"/>
      <c r="EJ4" s="431"/>
      <c r="EK4" s="431"/>
      <c r="EL4" s="432"/>
      <c r="EM4" s="909" t="str">
        <f>Language!$E$177</f>
        <v>result</v>
      </c>
      <c r="EN4" s="909"/>
      <c r="EO4" s="434" t="str">
        <f>Language!$E$186</f>
        <v>Final</v>
      </c>
      <c r="EP4" s="434" t="str">
        <f>Language!$E$178</f>
        <v>W/D/L</v>
      </c>
      <c r="EQ4" s="434" t="str">
        <f>Language!$E$179</f>
        <v>GD</v>
      </c>
      <c r="ER4" s="434" t="str">
        <f>Language!$E$180</f>
        <v>exact</v>
      </c>
      <c r="ES4" s="434" t="str">
        <f>Language!$E$191</f>
        <v>many g.</v>
      </c>
      <c r="ET4" s="435" t="str">
        <f>Language!$E$181</f>
        <v>teams</v>
      </c>
      <c r="EV4" s="433"/>
      <c r="EW4" s="431"/>
      <c r="EX4" s="431"/>
      <c r="EY4" s="432"/>
      <c r="EZ4" s="909" t="str">
        <f>Language!$E$177</f>
        <v>result</v>
      </c>
      <c r="FA4" s="909"/>
      <c r="FB4" s="434" t="str">
        <f>Language!$E$186</f>
        <v>Final</v>
      </c>
      <c r="FC4" s="434" t="str">
        <f>Language!$E$178</f>
        <v>W/D/L</v>
      </c>
      <c r="FD4" s="434" t="str">
        <f>Language!$E$179</f>
        <v>GD</v>
      </c>
      <c r="FE4" s="434" t="str">
        <f>Language!$E$180</f>
        <v>exact</v>
      </c>
      <c r="FF4" s="434" t="str">
        <f>Language!$E$191</f>
        <v>many g.</v>
      </c>
      <c r="FG4" s="435" t="str">
        <f>Language!$E$181</f>
        <v>teams</v>
      </c>
      <c r="FI4" s="433"/>
      <c r="FJ4" s="431"/>
      <c r="FK4" s="431"/>
      <c r="FL4" s="432"/>
      <c r="FM4" s="909" t="str">
        <f>Language!$E$177</f>
        <v>result</v>
      </c>
      <c r="FN4" s="909"/>
      <c r="FO4" s="434" t="str">
        <f>Language!$E$186</f>
        <v>Final</v>
      </c>
      <c r="FP4" s="434" t="str">
        <f>Language!$E$178</f>
        <v>W/D/L</v>
      </c>
      <c r="FQ4" s="434" t="str">
        <f>Language!$E$179</f>
        <v>GD</v>
      </c>
      <c r="FR4" s="434" t="str">
        <f>Language!$E$180</f>
        <v>exact</v>
      </c>
      <c r="FS4" s="434" t="str">
        <f>Language!$E$191</f>
        <v>many g.</v>
      </c>
      <c r="FT4" s="435" t="str">
        <f>Language!$E$181</f>
        <v>teams</v>
      </c>
      <c r="FV4" s="433"/>
      <c r="FW4" s="431"/>
      <c r="FX4" s="431"/>
      <c r="FY4" s="432"/>
      <c r="FZ4" s="909" t="str">
        <f>Language!$E$177</f>
        <v>result</v>
      </c>
      <c r="GA4" s="909"/>
      <c r="GB4" s="434" t="str">
        <f>Language!$E$186</f>
        <v>Final</v>
      </c>
      <c r="GC4" s="434" t="str">
        <f>Language!$E$178</f>
        <v>W/D/L</v>
      </c>
      <c r="GD4" s="434" t="str">
        <f>Language!$E$179</f>
        <v>GD</v>
      </c>
      <c r="GE4" s="434" t="str">
        <f>Language!$E$180</f>
        <v>exact</v>
      </c>
      <c r="GF4" s="434" t="str">
        <f>Language!$E$191</f>
        <v>many g.</v>
      </c>
      <c r="GG4" s="435" t="str">
        <f>Language!$E$181</f>
        <v>teams</v>
      </c>
      <c r="GI4" s="433"/>
      <c r="GJ4" s="431"/>
      <c r="GK4" s="431"/>
      <c r="GL4" s="432"/>
      <c r="GM4" s="909" t="str">
        <f>Language!$E$177</f>
        <v>result</v>
      </c>
      <c r="GN4" s="909"/>
      <c r="GO4" s="434" t="str">
        <f>Language!$E$186</f>
        <v>Final</v>
      </c>
      <c r="GP4" s="434" t="str">
        <f>Language!$E$178</f>
        <v>W/D/L</v>
      </c>
      <c r="GQ4" s="434" t="str">
        <f>Language!$E$179</f>
        <v>GD</v>
      </c>
      <c r="GR4" s="434" t="str">
        <f>Language!$E$180</f>
        <v>exact</v>
      </c>
      <c r="GS4" s="434" t="str">
        <f>Language!$E$191</f>
        <v>many g.</v>
      </c>
      <c r="GT4" s="435" t="str">
        <f>Language!$E$181</f>
        <v>teams</v>
      </c>
      <c r="GV4" s="433"/>
      <c r="GW4" s="431"/>
      <c r="GX4" s="431"/>
      <c r="GY4" s="432"/>
      <c r="GZ4" s="909" t="str">
        <f>Language!$E$177</f>
        <v>result</v>
      </c>
      <c r="HA4" s="909"/>
      <c r="HB4" s="434" t="str">
        <f>Language!$E$186</f>
        <v>Final</v>
      </c>
      <c r="HC4" s="434" t="str">
        <f>Language!$E$178</f>
        <v>W/D/L</v>
      </c>
      <c r="HD4" s="434" t="str">
        <f>Language!$E$179</f>
        <v>GD</v>
      </c>
      <c r="HE4" s="434" t="str">
        <f>Language!$E$180</f>
        <v>exact</v>
      </c>
      <c r="HF4" s="434" t="str">
        <f>Language!$E$191</f>
        <v>many g.</v>
      </c>
      <c r="HG4" s="435" t="str">
        <f>Language!$E$181</f>
        <v>teams</v>
      </c>
      <c r="HI4" s="433"/>
      <c r="HJ4" s="431"/>
      <c r="HK4" s="431"/>
      <c r="HL4" s="432"/>
      <c r="HM4" s="909" t="str">
        <f>Language!$E$177</f>
        <v>result</v>
      </c>
      <c r="HN4" s="909"/>
      <c r="HO4" s="434" t="str">
        <f>Language!$E$186</f>
        <v>Final</v>
      </c>
      <c r="HP4" s="434" t="str">
        <f>Language!$E$178</f>
        <v>W/D/L</v>
      </c>
      <c r="HQ4" s="434" t="str">
        <f>Language!$E$179</f>
        <v>GD</v>
      </c>
      <c r="HR4" s="434" t="str">
        <f>Language!$E$180</f>
        <v>exact</v>
      </c>
      <c r="HS4" s="434" t="str">
        <f>Language!$E$191</f>
        <v>many g.</v>
      </c>
      <c r="HT4" s="435" t="str">
        <f>Language!$E$181</f>
        <v>teams</v>
      </c>
      <c r="HV4" s="433"/>
      <c r="HW4" s="431"/>
      <c r="HX4" s="431"/>
      <c r="HY4" s="432"/>
      <c r="HZ4" s="909" t="str">
        <f>Language!$E$177</f>
        <v>result</v>
      </c>
      <c r="IA4" s="909"/>
      <c r="IB4" s="434" t="str">
        <f>Language!$E$186</f>
        <v>Final</v>
      </c>
      <c r="IC4" s="434" t="str">
        <f>Language!$E$178</f>
        <v>W/D/L</v>
      </c>
      <c r="ID4" s="434" t="str">
        <f>Language!$E$179</f>
        <v>GD</v>
      </c>
      <c r="IE4" s="434" t="str">
        <f>Language!$E$180</f>
        <v>exact</v>
      </c>
      <c r="IF4" s="434" t="str">
        <f>Language!$E$191</f>
        <v>many g.</v>
      </c>
      <c r="IG4" s="435" t="str">
        <f>Language!$E$181</f>
        <v>teams</v>
      </c>
      <c r="II4" s="433"/>
      <c r="IJ4" s="431"/>
      <c r="IK4" s="431"/>
      <c r="IL4" s="432"/>
      <c r="IM4" s="909" t="str">
        <f>Language!$E$177</f>
        <v>result</v>
      </c>
      <c r="IN4" s="909"/>
      <c r="IO4" s="434" t="str">
        <f>Language!$E$186</f>
        <v>Final</v>
      </c>
      <c r="IP4" s="434" t="str">
        <f>Language!$E$178</f>
        <v>W/D/L</v>
      </c>
      <c r="IQ4" s="434" t="str">
        <f>Language!$E$179</f>
        <v>GD</v>
      </c>
      <c r="IR4" s="434" t="str">
        <f>Language!$E$180</f>
        <v>exact</v>
      </c>
      <c r="IS4" s="434" t="str">
        <f>Language!$E$191</f>
        <v>many g.</v>
      </c>
      <c r="IT4" s="435" t="str">
        <f>Language!$E$181</f>
        <v>teams</v>
      </c>
      <c r="IV4" s="433"/>
      <c r="IW4" s="431"/>
      <c r="IX4" s="431"/>
      <c r="IY4" s="432"/>
      <c r="IZ4" s="909" t="str">
        <f>Language!$E$177</f>
        <v>result</v>
      </c>
      <c r="JA4" s="909"/>
      <c r="JB4" s="434" t="str">
        <f>Language!$E$186</f>
        <v>Final</v>
      </c>
      <c r="JC4" s="434" t="str">
        <f>Language!$E$178</f>
        <v>W/D/L</v>
      </c>
      <c r="JD4" s="434" t="str">
        <f>Language!$E$179</f>
        <v>GD</v>
      </c>
      <c r="JE4" s="434" t="str">
        <f>Language!$E$180</f>
        <v>exact</v>
      </c>
      <c r="JF4" s="434" t="str">
        <f>Language!$E$191</f>
        <v>many g.</v>
      </c>
      <c r="JG4" s="435" t="str">
        <f>Language!$E$181</f>
        <v>teams</v>
      </c>
      <c r="JI4" s="433"/>
      <c r="JJ4" s="431"/>
      <c r="JK4" s="431"/>
      <c r="JL4" s="432"/>
      <c r="JM4" s="909" t="str">
        <f>Language!$E$177</f>
        <v>result</v>
      </c>
      <c r="JN4" s="909"/>
      <c r="JO4" s="434" t="str">
        <f>Language!$E$186</f>
        <v>Final</v>
      </c>
      <c r="JP4" s="434" t="str">
        <f>Language!$E$178</f>
        <v>W/D/L</v>
      </c>
      <c r="JQ4" s="434" t="str">
        <f>Language!$E$179</f>
        <v>GD</v>
      </c>
      <c r="JR4" s="434" t="str">
        <f>Language!$E$180</f>
        <v>exact</v>
      </c>
      <c r="JS4" s="434" t="str">
        <f>Language!$E$191</f>
        <v>many g.</v>
      </c>
      <c r="JT4" s="435" t="str">
        <f>Language!$E$181</f>
        <v>teams</v>
      </c>
      <c r="JV4" s="433"/>
      <c r="JW4" s="431"/>
      <c r="JX4" s="431"/>
      <c r="JY4" s="432"/>
      <c r="JZ4" s="909" t="str">
        <f>Language!$E$177</f>
        <v>result</v>
      </c>
      <c r="KA4" s="909"/>
      <c r="KB4" s="434" t="str">
        <f>Language!$E$186</f>
        <v>Final</v>
      </c>
      <c r="KC4" s="434" t="str">
        <f>Language!$E$178</f>
        <v>W/D/L</v>
      </c>
      <c r="KD4" s="434" t="str">
        <f>Language!$E$179</f>
        <v>GD</v>
      </c>
      <c r="KE4" s="434" t="str">
        <f>Language!$E$180</f>
        <v>exact</v>
      </c>
      <c r="KF4" s="434" t="str">
        <f>Language!$E$191</f>
        <v>many g.</v>
      </c>
      <c r="KG4" s="435" t="str">
        <f>Language!$E$181</f>
        <v>teams</v>
      </c>
      <c r="KI4" s="433"/>
      <c r="KJ4" s="431"/>
      <c r="KK4" s="431"/>
      <c r="KL4" s="432"/>
      <c r="KM4" s="909" t="str">
        <f>Language!$E$177</f>
        <v>result</v>
      </c>
      <c r="KN4" s="909"/>
      <c r="KO4" s="434" t="str">
        <f>Language!$E$186</f>
        <v>Final</v>
      </c>
      <c r="KP4" s="434" t="str">
        <f>Language!$E$178</f>
        <v>W/D/L</v>
      </c>
      <c r="KQ4" s="434" t="str">
        <f>Language!$E$179</f>
        <v>GD</v>
      </c>
      <c r="KR4" s="434" t="str">
        <f>Language!$E$180</f>
        <v>exact</v>
      </c>
      <c r="KS4" s="434" t="str">
        <f>Language!$E$191</f>
        <v>many g.</v>
      </c>
      <c r="KT4" s="435" t="str">
        <f>Language!$E$181</f>
        <v>teams</v>
      </c>
      <c r="KV4" s="433"/>
      <c r="KW4" s="431"/>
      <c r="KX4" s="431"/>
      <c r="KY4" s="432"/>
      <c r="KZ4" s="909" t="str">
        <f>Language!$E$177</f>
        <v>result</v>
      </c>
      <c r="LA4" s="909"/>
      <c r="LB4" s="434" t="str">
        <f>Language!$E$186</f>
        <v>Final</v>
      </c>
      <c r="LC4" s="434" t="str">
        <f>Language!$E$178</f>
        <v>W/D/L</v>
      </c>
      <c r="LD4" s="434" t="str">
        <f>Language!$E$179</f>
        <v>GD</v>
      </c>
      <c r="LE4" s="434" t="str">
        <f>Language!$E$180</f>
        <v>exact</v>
      </c>
      <c r="LF4" s="434" t="str">
        <f>Language!$E$191</f>
        <v>many g.</v>
      </c>
      <c r="LG4" s="435" t="str">
        <f>Language!$E$181</f>
        <v>teams</v>
      </c>
      <c r="LI4" s="433"/>
      <c r="LJ4" s="431"/>
      <c r="LK4" s="431"/>
      <c r="LL4" s="432"/>
      <c r="LM4" s="909" t="str">
        <f>Language!$E$177</f>
        <v>result</v>
      </c>
      <c r="LN4" s="909"/>
      <c r="LO4" s="434" t="str">
        <f>Language!$E$186</f>
        <v>Final</v>
      </c>
      <c r="LP4" s="434" t="str">
        <f>Language!$E$178</f>
        <v>W/D/L</v>
      </c>
      <c r="LQ4" s="434" t="str">
        <f>Language!$E$179</f>
        <v>GD</v>
      </c>
      <c r="LR4" s="434" t="str">
        <f>Language!$E$180</f>
        <v>exact</v>
      </c>
      <c r="LS4" s="434" t="str">
        <f>Language!$E$191</f>
        <v>many g.</v>
      </c>
      <c r="LT4" s="435" t="str">
        <f>Language!$E$181</f>
        <v>teams</v>
      </c>
      <c r="LV4" s="433"/>
      <c r="LW4" s="431"/>
      <c r="LX4" s="431"/>
      <c r="LY4" s="432"/>
      <c r="LZ4" s="909" t="str">
        <f>Language!$E$177</f>
        <v>result</v>
      </c>
      <c r="MA4" s="909"/>
      <c r="MB4" s="434" t="str">
        <f>Language!$E$186</f>
        <v>Final</v>
      </c>
      <c r="MC4" s="434" t="str">
        <f>Language!$E$178</f>
        <v>W/D/L</v>
      </c>
      <c r="MD4" s="434" t="str">
        <f>Language!$E$179</f>
        <v>GD</v>
      </c>
      <c r="ME4" s="434" t="str">
        <f>Language!$E$180</f>
        <v>exact</v>
      </c>
      <c r="MF4" s="434" t="str">
        <f>Language!$E$191</f>
        <v>many g.</v>
      </c>
      <c r="MG4" s="435" t="str">
        <f>Language!$E$181</f>
        <v>teams</v>
      </c>
    </row>
    <row r="5" spans="1:345" ht="24" customHeight="1" x14ac:dyDescent="0.25">
      <c r="A5" s="436"/>
      <c r="B5" s="437" t="str">
        <f>Language!$E$95&amp;" A"</f>
        <v>Group A</v>
      </c>
      <c r="C5" s="438"/>
      <c r="D5" s="439"/>
      <c r="E5" s="440"/>
      <c r="F5" s="441"/>
      <c r="G5" s="442"/>
      <c r="I5" s="437" t="str">
        <f t="shared" ref="I5:I32" si="0">$B5</f>
        <v>Group A</v>
      </c>
      <c r="J5" s="439"/>
      <c r="K5" s="439"/>
      <c r="L5" s="440"/>
      <c r="M5" s="443"/>
      <c r="N5" s="444"/>
      <c r="O5" s="441"/>
      <c r="P5" s="445"/>
      <c r="Q5" s="445"/>
      <c r="R5" s="440"/>
      <c r="S5" s="440"/>
      <c r="T5" s="446"/>
      <c r="V5" s="437" t="str">
        <f t="shared" ref="V5:V32" si="1">$B5</f>
        <v>Group A</v>
      </c>
      <c r="W5" s="439"/>
      <c r="X5" s="439"/>
      <c r="Y5" s="440"/>
      <c r="Z5" s="443"/>
      <c r="AA5" s="444"/>
      <c r="AB5" s="441"/>
      <c r="AC5" s="445"/>
      <c r="AD5" s="445"/>
      <c r="AE5" s="440"/>
      <c r="AF5" s="440"/>
      <c r="AG5" s="446"/>
      <c r="AI5" s="437" t="str">
        <f t="shared" ref="AI5:AI32" si="2">$B5</f>
        <v>Group A</v>
      </c>
      <c r="AJ5" s="439"/>
      <c r="AK5" s="439"/>
      <c r="AL5" s="440"/>
      <c r="AM5" s="443"/>
      <c r="AN5" s="444"/>
      <c r="AO5" s="441"/>
      <c r="AP5" s="445"/>
      <c r="AQ5" s="445"/>
      <c r="AR5" s="440"/>
      <c r="AS5" s="440"/>
      <c r="AT5" s="446"/>
      <c r="AV5" s="437" t="str">
        <f t="shared" ref="AV5:AV32" si="3">$B5</f>
        <v>Group A</v>
      </c>
      <c r="AW5" s="439"/>
      <c r="AX5" s="439"/>
      <c r="AY5" s="440"/>
      <c r="AZ5" s="443"/>
      <c r="BA5" s="444"/>
      <c r="BB5" s="441"/>
      <c r="BC5" s="445"/>
      <c r="BD5" s="445"/>
      <c r="BE5" s="440"/>
      <c r="BF5" s="440"/>
      <c r="BG5" s="446"/>
      <c r="BI5" s="437" t="str">
        <f t="shared" ref="BI5:BI32" si="4">$B5</f>
        <v>Group A</v>
      </c>
      <c r="BJ5" s="439"/>
      <c r="BK5" s="439"/>
      <c r="BL5" s="440"/>
      <c r="BM5" s="443"/>
      <c r="BN5" s="444"/>
      <c r="BO5" s="441"/>
      <c r="BP5" s="445"/>
      <c r="BQ5" s="445"/>
      <c r="BR5" s="440"/>
      <c r="BS5" s="440"/>
      <c r="BT5" s="446"/>
      <c r="BV5" s="437" t="str">
        <f t="shared" ref="BV5:BV32" si="5">$B5</f>
        <v>Group A</v>
      </c>
      <c r="BW5" s="439"/>
      <c r="BX5" s="439"/>
      <c r="BY5" s="440"/>
      <c r="BZ5" s="443"/>
      <c r="CA5" s="444"/>
      <c r="CB5" s="441"/>
      <c r="CC5" s="445"/>
      <c r="CD5" s="445"/>
      <c r="CE5" s="440"/>
      <c r="CF5" s="440"/>
      <c r="CG5" s="446"/>
      <c r="CI5" s="437" t="str">
        <f t="shared" ref="CI5:CI32" si="6">$B5</f>
        <v>Group A</v>
      </c>
      <c r="CJ5" s="439"/>
      <c r="CK5" s="439"/>
      <c r="CL5" s="440"/>
      <c r="CM5" s="443"/>
      <c r="CN5" s="444"/>
      <c r="CO5" s="441"/>
      <c r="CP5" s="445"/>
      <c r="CQ5" s="445"/>
      <c r="CR5" s="440"/>
      <c r="CS5" s="440"/>
      <c r="CT5" s="446"/>
      <c r="CV5" s="437" t="str">
        <f t="shared" ref="CV5:CV32" si="7">$B5</f>
        <v>Group A</v>
      </c>
      <c r="CW5" s="439"/>
      <c r="CX5" s="439"/>
      <c r="CY5" s="440"/>
      <c r="CZ5" s="443"/>
      <c r="DA5" s="444"/>
      <c r="DB5" s="441"/>
      <c r="DC5" s="445"/>
      <c r="DD5" s="445"/>
      <c r="DE5" s="440"/>
      <c r="DF5" s="440"/>
      <c r="DG5" s="446"/>
      <c r="DI5" s="437" t="str">
        <f t="shared" ref="DI5:DI32" si="8">$B5</f>
        <v>Group A</v>
      </c>
      <c r="DJ5" s="439"/>
      <c r="DK5" s="439"/>
      <c r="DL5" s="440"/>
      <c r="DM5" s="443"/>
      <c r="DN5" s="444"/>
      <c r="DO5" s="441"/>
      <c r="DP5" s="445"/>
      <c r="DQ5" s="445"/>
      <c r="DR5" s="440"/>
      <c r="DS5" s="440"/>
      <c r="DT5" s="446"/>
      <c r="DV5" s="437" t="str">
        <f t="shared" ref="DV5:DV32" si="9">$B5</f>
        <v>Group A</v>
      </c>
      <c r="DW5" s="439"/>
      <c r="DX5" s="439"/>
      <c r="DY5" s="440"/>
      <c r="DZ5" s="443"/>
      <c r="EA5" s="444"/>
      <c r="EB5" s="441"/>
      <c r="EC5" s="445"/>
      <c r="ED5" s="445"/>
      <c r="EE5" s="440"/>
      <c r="EF5" s="440"/>
      <c r="EG5" s="446"/>
      <c r="EI5" s="437" t="str">
        <f t="shared" ref="EI5:EI32" si="10">$B5</f>
        <v>Group A</v>
      </c>
      <c r="EJ5" s="439"/>
      <c r="EK5" s="439"/>
      <c r="EL5" s="440"/>
      <c r="EM5" s="443"/>
      <c r="EN5" s="444"/>
      <c r="EO5" s="441"/>
      <c r="EP5" s="445"/>
      <c r="EQ5" s="445"/>
      <c r="ER5" s="440"/>
      <c r="ES5" s="440"/>
      <c r="ET5" s="446"/>
      <c r="EV5" s="437" t="str">
        <f t="shared" ref="EV5:EV32" si="11">$B5</f>
        <v>Group A</v>
      </c>
      <c r="EW5" s="439"/>
      <c r="EX5" s="439"/>
      <c r="EY5" s="440"/>
      <c r="EZ5" s="443"/>
      <c r="FA5" s="444"/>
      <c r="FB5" s="441"/>
      <c r="FC5" s="445"/>
      <c r="FD5" s="445"/>
      <c r="FE5" s="440"/>
      <c r="FF5" s="440"/>
      <c r="FG5" s="446"/>
      <c r="FI5" s="437" t="str">
        <f t="shared" ref="FI5:FI32" si="12">$B5</f>
        <v>Group A</v>
      </c>
      <c r="FJ5" s="439"/>
      <c r="FK5" s="439"/>
      <c r="FL5" s="440"/>
      <c r="FM5" s="443"/>
      <c r="FN5" s="444"/>
      <c r="FO5" s="441"/>
      <c r="FP5" s="445"/>
      <c r="FQ5" s="445"/>
      <c r="FR5" s="440"/>
      <c r="FS5" s="440"/>
      <c r="FT5" s="446"/>
      <c r="FV5" s="437" t="str">
        <f t="shared" ref="FV5:FV32" si="13">$B5</f>
        <v>Group A</v>
      </c>
      <c r="FW5" s="439"/>
      <c r="FX5" s="439"/>
      <c r="FY5" s="440"/>
      <c r="FZ5" s="443"/>
      <c r="GA5" s="444"/>
      <c r="GB5" s="441"/>
      <c r="GC5" s="445"/>
      <c r="GD5" s="445"/>
      <c r="GE5" s="440"/>
      <c r="GF5" s="440"/>
      <c r="GG5" s="446"/>
      <c r="GI5" s="437" t="str">
        <f t="shared" ref="GI5:GI32" si="14">$B5</f>
        <v>Group A</v>
      </c>
      <c r="GJ5" s="439"/>
      <c r="GK5" s="439"/>
      <c r="GL5" s="440"/>
      <c r="GM5" s="443"/>
      <c r="GN5" s="444"/>
      <c r="GO5" s="441"/>
      <c r="GP5" s="445"/>
      <c r="GQ5" s="445"/>
      <c r="GR5" s="440"/>
      <c r="GS5" s="440"/>
      <c r="GT5" s="446"/>
      <c r="GV5" s="437" t="str">
        <f t="shared" ref="GV5:GV32" si="15">$B5</f>
        <v>Group A</v>
      </c>
      <c r="GW5" s="439"/>
      <c r="GX5" s="439"/>
      <c r="GY5" s="440"/>
      <c r="GZ5" s="443"/>
      <c r="HA5" s="444"/>
      <c r="HB5" s="441"/>
      <c r="HC5" s="445"/>
      <c r="HD5" s="445"/>
      <c r="HE5" s="440"/>
      <c r="HF5" s="440"/>
      <c r="HG5" s="446"/>
      <c r="HI5" s="437" t="str">
        <f t="shared" ref="HI5:HI32" si="16">$B5</f>
        <v>Group A</v>
      </c>
      <c r="HJ5" s="439"/>
      <c r="HK5" s="439"/>
      <c r="HL5" s="440"/>
      <c r="HM5" s="443"/>
      <c r="HN5" s="444"/>
      <c r="HO5" s="441"/>
      <c r="HP5" s="445"/>
      <c r="HQ5" s="445"/>
      <c r="HR5" s="440"/>
      <c r="HS5" s="440"/>
      <c r="HT5" s="446"/>
      <c r="HV5" s="437" t="str">
        <f t="shared" ref="HV5:HV32" si="17">$B5</f>
        <v>Group A</v>
      </c>
      <c r="HW5" s="439"/>
      <c r="HX5" s="439"/>
      <c r="HY5" s="440"/>
      <c r="HZ5" s="443"/>
      <c r="IA5" s="444"/>
      <c r="IB5" s="441"/>
      <c r="IC5" s="445"/>
      <c r="ID5" s="445"/>
      <c r="IE5" s="440"/>
      <c r="IF5" s="440"/>
      <c r="IG5" s="446"/>
      <c r="II5" s="437" t="str">
        <f t="shared" ref="II5:II32" si="18">$B5</f>
        <v>Group A</v>
      </c>
      <c r="IJ5" s="439"/>
      <c r="IK5" s="439"/>
      <c r="IL5" s="440"/>
      <c r="IM5" s="443"/>
      <c r="IN5" s="444"/>
      <c r="IO5" s="441"/>
      <c r="IP5" s="445"/>
      <c r="IQ5" s="445"/>
      <c r="IR5" s="440"/>
      <c r="IS5" s="440"/>
      <c r="IT5" s="446"/>
      <c r="IV5" s="437" t="str">
        <f t="shared" ref="IV5:IV32" si="19">$B5</f>
        <v>Group A</v>
      </c>
      <c r="IW5" s="439"/>
      <c r="IX5" s="439"/>
      <c r="IY5" s="440"/>
      <c r="IZ5" s="443"/>
      <c r="JA5" s="444"/>
      <c r="JB5" s="441"/>
      <c r="JC5" s="445"/>
      <c r="JD5" s="445"/>
      <c r="JE5" s="440"/>
      <c r="JF5" s="440"/>
      <c r="JG5" s="446"/>
      <c r="JI5" s="437" t="str">
        <f t="shared" ref="JI5:JI32" si="20">$B5</f>
        <v>Group A</v>
      </c>
      <c r="JJ5" s="439"/>
      <c r="JK5" s="439"/>
      <c r="JL5" s="440"/>
      <c r="JM5" s="443"/>
      <c r="JN5" s="444"/>
      <c r="JO5" s="441"/>
      <c r="JP5" s="445"/>
      <c r="JQ5" s="445"/>
      <c r="JR5" s="440"/>
      <c r="JS5" s="440"/>
      <c r="JT5" s="446"/>
      <c r="JV5" s="437" t="str">
        <f t="shared" ref="JV5:JV32" si="21">$B5</f>
        <v>Group A</v>
      </c>
      <c r="JW5" s="439"/>
      <c r="JX5" s="439"/>
      <c r="JY5" s="440"/>
      <c r="JZ5" s="443"/>
      <c r="KA5" s="444"/>
      <c r="KB5" s="441"/>
      <c r="KC5" s="445"/>
      <c r="KD5" s="445"/>
      <c r="KE5" s="440"/>
      <c r="KF5" s="440"/>
      <c r="KG5" s="446"/>
      <c r="KI5" s="437" t="str">
        <f t="shared" ref="KI5:KI32" si="22">$B5</f>
        <v>Group A</v>
      </c>
      <c r="KJ5" s="439"/>
      <c r="KK5" s="439"/>
      <c r="KL5" s="440"/>
      <c r="KM5" s="443"/>
      <c r="KN5" s="444"/>
      <c r="KO5" s="441"/>
      <c r="KP5" s="445"/>
      <c r="KQ5" s="445"/>
      <c r="KR5" s="440"/>
      <c r="KS5" s="440"/>
      <c r="KT5" s="446"/>
      <c r="KV5" s="437" t="str">
        <f t="shared" ref="KV5:KV32" si="23">$B5</f>
        <v>Group A</v>
      </c>
      <c r="KW5" s="439"/>
      <c r="KX5" s="439"/>
      <c r="KY5" s="440"/>
      <c r="KZ5" s="443"/>
      <c r="LA5" s="444"/>
      <c r="LB5" s="441"/>
      <c r="LC5" s="445"/>
      <c r="LD5" s="445"/>
      <c r="LE5" s="440"/>
      <c r="LF5" s="440"/>
      <c r="LG5" s="446"/>
      <c r="LI5" s="437" t="str">
        <f t="shared" ref="LI5:LI32" si="24">$B5</f>
        <v>Group A</v>
      </c>
      <c r="LJ5" s="439"/>
      <c r="LK5" s="439"/>
      <c r="LL5" s="440"/>
      <c r="LM5" s="443"/>
      <c r="LN5" s="444"/>
      <c r="LO5" s="441"/>
      <c r="LP5" s="445"/>
      <c r="LQ5" s="445"/>
      <c r="LR5" s="440"/>
      <c r="LS5" s="440"/>
      <c r="LT5" s="446"/>
      <c r="LV5" s="437" t="str">
        <f t="shared" ref="LV5:LV32" si="25">$B5</f>
        <v>Group A</v>
      </c>
      <c r="LW5" s="439"/>
      <c r="LX5" s="439"/>
      <c r="LY5" s="440"/>
      <c r="LZ5" s="443"/>
      <c r="MA5" s="444"/>
      <c r="MB5" s="441"/>
      <c r="MC5" s="445"/>
      <c r="MD5" s="445"/>
      <c r="ME5" s="440"/>
      <c r="MF5" s="440"/>
      <c r="MG5" s="446"/>
    </row>
    <row r="6" spans="1:345" x14ac:dyDescent="0.25">
      <c r="B6" s="447">
        <f ca="1">INDEX(Groups!$C$7:$C$35,MATCH(C6,Groups!$D$7:$D$35,0))</f>
        <v>54</v>
      </c>
      <c r="C6" s="448" t="str">
        <f ca="1">GrpA!$B$4</f>
        <v>Germany</v>
      </c>
      <c r="D6" s="449">
        <f ca="1">INDEX(Groups!$C$7:$C$35,MATCH(E6,Groups!$D$7:$D$35,0))</f>
        <v>13</v>
      </c>
      <c r="E6" s="448" t="str">
        <f ca="1">GrpA!$D$4</f>
        <v>Scotland</v>
      </c>
      <c r="F6" s="450" t="str">
        <f ca="1">GrpA!$E$4</f>
        <v/>
      </c>
      <c r="G6" s="451" t="str">
        <f ca="1">GrpA!$G$4</f>
        <v/>
      </c>
      <c r="I6" s="447">
        <f t="shared" ca="1" si="0"/>
        <v>54</v>
      </c>
      <c r="J6" s="448" t="str">
        <f ca="1">GrpA!$B$4</f>
        <v>Germany</v>
      </c>
      <c r="K6" s="449">
        <f t="shared" ref="K6:K11" ca="1" si="26">$D6</f>
        <v>13</v>
      </c>
      <c r="L6" s="448" t="str">
        <f ca="1">GrpA!$D$4</f>
        <v>Scotland</v>
      </c>
      <c r="M6" s="452"/>
      <c r="N6" s="452"/>
      <c r="O6" s="453"/>
      <c r="P6" s="449" t="str">
        <f t="shared" ref="P6:P11" ca="1" si="27">IF(($F6&lt;&gt;"")*($G6&lt;&gt;"")*(M6&lt;&gt;"")*(N6&lt;&gt;""),($F6&gt;$G6)*(M6&gt;N6)+($F6=$G6)*(M6=N6)+($F6&lt;$G6)*(M6&lt;N6),"")</f>
        <v/>
      </c>
      <c r="Q6" s="449" t="str">
        <f ca="1">IF((P6&lt;&gt;""),IF(OR($F6&lt;&gt;$G6,PrSettings!$M$4="●"),(($F6-$G6)=(M6-N6))*1,0),"")</f>
        <v/>
      </c>
      <c r="R6" s="449" t="str">
        <f t="shared" ref="R6:R11" ca="1" si="28">IF((P6&lt;&gt;""),($F6=M6)*($G6=N6),"")</f>
        <v/>
      </c>
      <c r="S6" s="449" t="str">
        <f ca="1">IF(P6&lt;&gt;"",IF(ABS($F6-$G6)&gt;=PrSettings!$M$7,(ABS($F6-$G6-M6+N6)&lt;=1)*1,IF(AND(P6,$F6=$G6,$F6&gt;=PrSettings!$M$6),(ABS(M6-$F6)&lt;=1)*1,IF(AND(ABS($F6-$G6-M6+N6)&lt;=1,$F6+$G6&gt;=PrSettings!$M$8),(ABS(M6-$F6)&lt;=1)*(ABS(N6-$G6)&lt;=1)*1,""))),"")</f>
        <v/>
      </c>
      <c r="T6" s="454"/>
      <c r="V6" s="447">
        <f t="shared" ca="1" si="1"/>
        <v>54</v>
      </c>
      <c r="W6" s="448" t="str">
        <f ca="1">GrpA!$B$4</f>
        <v>Germany</v>
      </c>
      <c r="X6" s="449">
        <f t="shared" ref="X6:X11" ca="1" si="29">$D6</f>
        <v>13</v>
      </c>
      <c r="Y6" s="448" t="str">
        <f ca="1">GrpA!$D$4</f>
        <v>Scotland</v>
      </c>
      <c r="Z6" s="452"/>
      <c r="AA6" s="452"/>
      <c r="AB6" s="453"/>
      <c r="AC6" s="449" t="str">
        <f t="shared" ref="AC6:AC11" ca="1" si="30">IF(($F6&lt;&gt;"")*($G6&lt;&gt;"")*(Z6&lt;&gt;"")*(AA6&lt;&gt;""),($F6&gt;$G6)*(Z6&gt;AA6)+($F6=$G6)*(Z6=AA6)+($F6&lt;$G6)*(Z6&lt;AA6),"")</f>
        <v/>
      </c>
      <c r="AD6" s="449" t="str">
        <f ca="1">IF((AC6&lt;&gt;""),IF(OR($F6&lt;&gt;$G6,PrSettings!$M$4="●"),(($F6-$G6)=(Z6-AA6))*1,0),"")</f>
        <v/>
      </c>
      <c r="AE6" s="449" t="str">
        <f t="shared" ref="AE6:AE11" ca="1" si="31">IF((AC6&lt;&gt;""),($F6=Z6)*($G6=AA6),"")</f>
        <v/>
      </c>
      <c r="AF6" s="449" t="str">
        <f ca="1">IF(AC6&lt;&gt;"",IF(ABS($F6-$G6)&gt;=PrSettings!$M$7,(ABS($F6-$G6-Z6+AA6)&lt;=1)*1,IF(AND(AC6,$F6=$G6,$F6&gt;=PrSettings!$M$6),(ABS(Z6-$F6)&lt;=1)*1,IF(AND(ABS($F6-$G6-Z6+AA6)&lt;=1,$F6+$G6&gt;=PrSettings!$M$8),(ABS(Z6-$F6)&lt;=1)*(ABS(AA6-$G6)&lt;=1)*1,""))),"")</f>
        <v/>
      </c>
      <c r="AG6" s="454"/>
      <c r="AI6" s="447">
        <f t="shared" ca="1" si="2"/>
        <v>54</v>
      </c>
      <c r="AJ6" s="448" t="str">
        <f ca="1">GrpA!$B$4</f>
        <v>Germany</v>
      </c>
      <c r="AK6" s="449">
        <f t="shared" ref="AK6:AK11" ca="1" si="32">$D6</f>
        <v>13</v>
      </c>
      <c r="AL6" s="448" t="str">
        <f ca="1">GrpA!$D$4</f>
        <v>Scotland</v>
      </c>
      <c r="AM6" s="452"/>
      <c r="AN6" s="452"/>
      <c r="AO6" s="453"/>
      <c r="AP6" s="449" t="str">
        <f t="shared" ref="AP6:AP11" ca="1" si="33">IF(($F6&lt;&gt;"")*($G6&lt;&gt;"")*(AM6&lt;&gt;"")*(AN6&lt;&gt;""),($F6&gt;$G6)*(AM6&gt;AN6)+($F6=$G6)*(AM6=AN6)+($F6&lt;$G6)*(AM6&lt;AN6),"")</f>
        <v/>
      </c>
      <c r="AQ6" s="449" t="str">
        <f ca="1">IF((AP6&lt;&gt;""),IF(OR($F6&lt;&gt;$G6,PrSettings!$M$4="●"),(($F6-$G6)=(AM6-AN6))*1,0),"")</f>
        <v/>
      </c>
      <c r="AR6" s="449" t="str">
        <f t="shared" ref="AR6:AR11" ca="1" si="34">IF((AP6&lt;&gt;""),($F6=AM6)*($G6=AN6),"")</f>
        <v/>
      </c>
      <c r="AS6" s="449" t="str">
        <f ca="1">IF(AP6&lt;&gt;"",IF(ABS($F6-$G6)&gt;=PrSettings!$M$7,(ABS($F6-$G6-AM6+AN6)&lt;=1)*1,IF(AND(AP6,$F6=$G6,$F6&gt;=PrSettings!$M$6),(ABS(AM6-$F6)&lt;=1)*1,IF(AND(ABS($F6-$G6-AM6+AN6)&lt;=1,$F6+$G6&gt;=PrSettings!$M$8),(ABS(AM6-$F6)&lt;=1)*(ABS(AN6-$G6)&lt;=1)*1,""))),"")</f>
        <v/>
      </c>
      <c r="AT6" s="454"/>
      <c r="AV6" s="447">
        <f t="shared" ca="1" si="3"/>
        <v>54</v>
      </c>
      <c r="AW6" s="448" t="str">
        <f ca="1">GrpA!$B$4</f>
        <v>Germany</v>
      </c>
      <c r="AX6" s="449">
        <f t="shared" ref="AX6:AX11" ca="1" si="35">$D6</f>
        <v>13</v>
      </c>
      <c r="AY6" s="448" t="str">
        <f ca="1">GrpA!$D$4</f>
        <v>Scotland</v>
      </c>
      <c r="AZ6" s="452"/>
      <c r="BA6" s="452"/>
      <c r="BB6" s="453"/>
      <c r="BC6" s="449" t="str">
        <f t="shared" ref="BC6:BC11" ca="1" si="36">IF(($F6&lt;&gt;"")*($G6&lt;&gt;"")*(AZ6&lt;&gt;"")*(BA6&lt;&gt;""),($F6&gt;$G6)*(AZ6&gt;BA6)+($F6=$G6)*(AZ6=BA6)+($F6&lt;$G6)*(AZ6&lt;BA6),"")</f>
        <v/>
      </c>
      <c r="BD6" s="449" t="str">
        <f ca="1">IF((BC6&lt;&gt;""),IF(OR($F6&lt;&gt;$G6,PrSettings!$M$4="●"),(($F6-$G6)=(AZ6-BA6))*1,0),"")</f>
        <v/>
      </c>
      <c r="BE6" s="449" t="str">
        <f t="shared" ref="BE6:BE11" ca="1" si="37">IF((BC6&lt;&gt;""),($F6=AZ6)*($G6=BA6),"")</f>
        <v/>
      </c>
      <c r="BF6" s="449" t="str">
        <f ca="1">IF(BC6&lt;&gt;"",IF(ABS($F6-$G6)&gt;=PrSettings!$M$7,(ABS($F6-$G6-AZ6+BA6)&lt;=1)*1,IF(AND(BC6,$F6=$G6,$F6&gt;=PrSettings!$M$6),(ABS(AZ6-$F6)&lt;=1)*1,IF(AND(ABS($F6-$G6-AZ6+BA6)&lt;=1,$F6+$G6&gt;=PrSettings!$M$8),(ABS(AZ6-$F6)&lt;=1)*(ABS(BA6-$G6)&lt;=1)*1,""))),"")</f>
        <v/>
      </c>
      <c r="BG6" s="454"/>
      <c r="BI6" s="447">
        <f t="shared" ca="1" si="4"/>
        <v>54</v>
      </c>
      <c r="BJ6" s="448" t="str">
        <f ca="1">GrpA!$B$4</f>
        <v>Germany</v>
      </c>
      <c r="BK6" s="449">
        <f t="shared" ref="BK6:BK11" ca="1" si="38">$D6</f>
        <v>13</v>
      </c>
      <c r="BL6" s="448" t="str">
        <f ca="1">GrpA!$D$4</f>
        <v>Scotland</v>
      </c>
      <c r="BM6" s="452"/>
      <c r="BN6" s="452"/>
      <c r="BO6" s="453"/>
      <c r="BP6" s="449" t="str">
        <f t="shared" ref="BP6:BP11" ca="1" si="39">IF(($F6&lt;&gt;"")*($G6&lt;&gt;"")*(BM6&lt;&gt;"")*(BN6&lt;&gt;""),($F6&gt;$G6)*(BM6&gt;BN6)+($F6=$G6)*(BM6=BN6)+($F6&lt;$G6)*(BM6&lt;BN6),"")</f>
        <v/>
      </c>
      <c r="BQ6" s="449" t="str">
        <f ca="1">IF((BP6&lt;&gt;""),IF(OR($F6&lt;&gt;$G6,PrSettings!$M$4="●"),(($F6-$G6)=(BM6-BN6))*1,0),"")</f>
        <v/>
      </c>
      <c r="BR6" s="449" t="str">
        <f t="shared" ref="BR6:BR11" ca="1" si="40">IF((BP6&lt;&gt;""),($F6=BM6)*($G6=BN6),"")</f>
        <v/>
      </c>
      <c r="BS6" s="449" t="str">
        <f ca="1">IF(BP6&lt;&gt;"",IF(ABS($F6-$G6)&gt;=PrSettings!$M$7,(ABS($F6-$G6-BM6+BN6)&lt;=1)*1,IF(AND(BP6,$F6=$G6,$F6&gt;=PrSettings!$M$6),(ABS(BM6-$F6)&lt;=1)*1,IF(AND(ABS($F6-$G6-BM6+BN6)&lt;=1,$F6+$G6&gt;=PrSettings!$M$8),(ABS(BM6-$F6)&lt;=1)*(ABS(BN6-$G6)&lt;=1)*1,""))),"")</f>
        <v/>
      </c>
      <c r="BT6" s="454"/>
      <c r="BV6" s="447">
        <f t="shared" ca="1" si="5"/>
        <v>54</v>
      </c>
      <c r="BW6" s="448" t="str">
        <f ca="1">GrpA!$B$4</f>
        <v>Germany</v>
      </c>
      <c r="BX6" s="449">
        <f t="shared" ref="BX6:BX11" ca="1" si="41">$D6</f>
        <v>13</v>
      </c>
      <c r="BY6" s="448" t="str">
        <f ca="1">GrpA!$D$4</f>
        <v>Scotland</v>
      </c>
      <c r="BZ6" s="452"/>
      <c r="CA6" s="452"/>
      <c r="CB6" s="453"/>
      <c r="CC6" s="449" t="str">
        <f t="shared" ref="CC6:CC11" ca="1" si="42">IF(($F6&lt;&gt;"")*($G6&lt;&gt;"")*(BZ6&lt;&gt;"")*(CA6&lt;&gt;""),($F6&gt;$G6)*(BZ6&gt;CA6)+($F6=$G6)*(BZ6=CA6)+($F6&lt;$G6)*(BZ6&lt;CA6),"")</f>
        <v/>
      </c>
      <c r="CD6" s="449" t="str">
        <f ca="1">IF((CC6&lt;&gt;""),IF(OR($F6&lt;&gt;$G6,PrSettings!$M$4="●"),(($F6-$G6)=(BZ6-CA6))*1,0),"")</f>
        <v/>
      </c>
      <c r="CE6" s="449" t="str">
        <f t="shared" ref="CE6:CE11" ca="1" si="43">IF((CC6&lt;&gt;""),($F6=BZ6)*($G6=CA6),"")</f>
        <v/>
      </c>
      <c r="CF6" s="449" t="str">
        <f ca="1">IF(CC6&lt;&gt;"",IF(ABS($F6-$G6)&gt;=PrSettings!$M$7,(ABS($F6-$G6-BZ6+CA6)&lt;=1)*1,IF(AND(CC6,$F6=$G6,$F6&gt;=PrSettings!$M$6),(ABS(BZ6-$F6)&lt;=1)*1,IF(AND(ABS($F6-$G6-BZ6+CA6)&lt;=1,$F6+$G6&gt;=PrSettings!$M$8),(ABS(BZ6-$F6)&lt;=1)*(ABS(CA6-$G6)&lt;=1)*1,""))),"")</f>
        <v/>
      </c>
      <c r="CG6" s="454"/>
      <c r="CI6" s="447">
        <f t="shared" ca="1" si="6"/>
        <v>54</v>
      </c>
      <c r="CJ6" s="448" t="str">
        <f ca="1">GrpA!$B$4</f>
        <v>Germany</v>
      </c>
      <c r="CK6" s="449">
        <f t="shared" ref="CK6:CK11" ca="1" si="44">$D6</f>
        <v>13</v>
      </c>
      <c r="CL6" s="448" t="str">
        <f ca="1">GrpA!$D$4</f>
        <v>Scotland</v>
      </c>
      <c r="CM6" s="452"/>
      <c r="CN6" s="452"/>
      <c r="CO6" s="453"/>
      <c r="CP6" s="449" t="str">
        <f t="shared" ref="CP6:CP11" ca="1" si="45">IF(($F6&lt;&gt;"")*($G6&lt;&gt;"")*(CM6&lt;&gt;"")*(CN6&lt;&gt;""),($F6&gt;$G6)*(CM6&gt;CN6)+($F6=$G6)*(CM6=CN6)+($F6&lt;$G6)*(CM6&lt;CN6),"")</f>
        <v/>
      </c>
      <c r="CQ6" s="449" t="str">
        <f ca="1">IF((CP6&lt;&gt;""),IF(OR($F6&lt;&gt;$G6,PrSettings!$M$4="●"),(($F6-$G6)=(CM6-CN6))*1,0),"")</f>
        <v/>
      </c>
      <c r="CR6" s="449" t="str">
        <f t="shared" ref="CR6:CR11" ca="1" si="46">IF((CP6&lt;&gt;""),($F6=CM6)*($G6=CN6),"")</f>
        <v/>
      </c>
      <c r="CS6" s="449" t="str">
        <f ca="1">IF(CP6&lt;&gt;"",IF(ABS($F6-$G6)&gt;=PrSettings!$M$7,(ABS($F6-$G6-CM6+CN6)&lt;=1)*1,IF(AND(CP6,$F6=$G6,$F6&gt;=PrSettings!$M$6),(ABS(CM6-$F6)&lt;=1)*1,IF(AND(ABS($F6-$G6-CM6+CN6)&lt;=1,$F6+$G6&gt;=PrSettings!$M$8),(ABS(CM6-$F6)&lt;=1)*(ABS(CN6-$G6)&lt;=1)*1,""))),"")</f>
        <v/>
      </c>
      <c r="CT6" s="454"/>
      <c r="CV6" s="447">
        <f t="shared" ca="1" si="7"/>
        <v>54</v>
      </c>
      <c r="CW6" s="448" t="str">
        <f ca="1">GrpA!$B$4</f>
        <v>Germany</v>
      </c>
      <c r="CX6" s="449">
        <f t="shared" ref="CX6:CX11" ca="1" si="47">$D6</f>
        <v>13</v>
      </c>
      <c r="CY6" s="448" t="str">
        <f ca="1">GrpA!$D$4</f>
        <v>Scotland</v>
      </c>
      <c r="CZ6" s="452"/>
      <c r="DA6" s="452"/>
      <c r="DB6" s="453"/>
      <c r="DC6" s="449" t="str">
        <f t="shared" ref="DC6:DC11" ca="1" si="48">IF(($F6&lt;&gt;"")*($G6&lt;&gt;"")*(CZ6&lt;&gt;"")*(DA6&lt;&gt;""),($F6&gt;$G6)*(CZ6&gt;DA6)+($F6=$G6)*(CZ6=DA6)+($F6&lt;$G6)*(CZ6&lt;DA6),"")</f>
        <v/>
      </c>
      <c r="DD6" s="449" t="str">
        <f ca="1">IF((DC6&lt;&gt;""),IF(OR($F6&lt;&gt;$G6,PrSettings!$M$4="●"),(($F6-$G6)=(CZ6-DA6))*1,0),"")</f>
        <v/>
      </c>
      <c r="DE6" s="449" t="str">
        <f t="shared" ref="DE6:DE11" ca="1" si="49">IF((DC6&lt;&gt;""),($F6=CZ6)*($G6=DA6),"")</f>
        <v/>
      </c>
      <c r="DF6" s="449" t="str">
        <f ca="1">IF(DC6&lt;&gt;"",IF(ABS($F6-$G6)&gt;=PrSettings!$M$7,(ABS($F6-$G6-CZ6+DA6)&lt;=1)*1,IF(AND(DC6,$F6=$G6,$F6&gt;=PrSettings!$M$6),(ABS(CZ6-$F6)&lt;=1)*1,IF(AND(ABS($F6-$G6-CZ6+DA6)&lt;=1,$F6+$G6&gt;=PrSettings!$M$8),(ABS(CZ6-$F6)&lt;=1)*(ABS(DA6-$G6)&lt;=1)*1,""))),"")</f>
        <v/>
      </c>
      <c r="DG6" s="454"/>
      <c r="DI6" s="447">
        <f t="shared" ca="1" si="8"/>
        <v>54</v>
      </c>
      <c r="DJ6" s="448" t="str">
        <f ca="1">GrpA!$B$4</f>
        <v>Germany</v>
      </c>
      <c r="DK6" s="449">
        <f t="shared" ref="DK6:DK11" ca="1" si="50">$D6</f>
        <v>13</v>
      </c>
      <c r="DL6" s="448" t="str">
        <f ca="1">GrpA!$D$4</f>
        <v>Scotland</v>
      </c>
      <c r="DM6" s="452"/>
      <c r="DN6" s="452"/>
      <c r="DO6" s="453"/>
      <c r="DP6" s="449" t="str">
        <f t="shared" ref="DP6:DP11" ca="1" si="51">IF(($F6&lt;&gt;"")*($G6&lt;&gt;"")*(DM6&lt;&gt;"")*(DN6&lt;&gt;""),($F6&gt;$G6)*(DM6&gt;DN6)+($F6=$G6)*(DM6=DN6)+($F6&lt;$G6)*(DM6&lt;DN6),"")</f>
        <v/>
      </c>
      <c r="DQ6" s="449" t="str">
        <f ca="1">IF((DP6&lt;&gt;""),IF(OR($F6&lt;&gt;$G6,PrSettings!$M$4="●"),(($F6-$G6)=(DM6-DN6))*1,0),"")</f>
        <v/>
      </c>
      <c r="DR6" s="449" t="str">
        <f t="shared" ref="DR6:DR11" ca="1" si="52">IF((DP6&lt;&gt;""),($F6=DM6)*($G6=DN6),"")</f>
        <v/>
      </c>
      <c r="DS6" s="449" t="str">
        <f ca="1">IF(DP6&lt;&gt;"",IF(ABS($F6-$G6)&gt;=PrSettings!$M$7,(ABS($F6-$G6-DM6+DN6)&lt;=1)*1,IF(AND(DP6,$F6=$G6,$F6&gt;=PrSettings!$M$6),(ABS(DM6-$F6)&lt;=1)*1,IF(AND(ABS($F6-$G6-DM6+DN6)&lt;=1,$F6+$G6&gt;=PrSettings!$M$8),(ABS(DM6-$F6)&lt;=1)*(ABS(DN6-$G6)&lt;=1)*1,""))),"")</f>
        <v/>
      </c>
      <c r="DT6" s="454"/>
      <c r="DV6" s="447">
        <f t="shared" ca="1" si="9"/>
        <v>54</v>
      </c>
      <c r="DW6" s="448" t="str">
        <f ca="1">GrpA!$B$4</f>
        <v>Germany</v>
      </c>
      <c r="DX6" s="449">
        <f t="shared" ref="DX6:DX11" ca="1" si="53">$D6</f>
        <v>13</v>
      </c>
      <c r="DY6" s="448" t="str">
        <f ca="1">GrpA!$D$4</f>
        <v>Scotland</v>
      </c>
      <c r="DZ6" s="452"/>
      <c r="EA6" s="452"/>
      <c r="EB6" s="453"/>
      <c r="EC6" s="449" t="str">
        <f t="shared" ref="EC6:EC11" ca="1" si="54">IF(($F6&lt;&gt;"")*($G6&lt;&gt;"")*(DZ6&lt;&gt;"")*(EA6&lt;&gt;""),($F6&gt;$G6)*(DZ6&gt;EA6)+($F6=$G6)*(DZ6=EA6)+($F6&lt;$G6)*(DZ6&lt;EA6),"")</f>
        <v/>
      </c>
      <c r="ED6" s="449" t="str">
        <f ca="1">IF((EC6&lt;&gt;""),IF(OR($F6&lt;&gt;$G6,PrSettings!$M$4="●"),(($F6-$G6)=(DZ6-EA6))*1,0),"")</f>
        <v/>
      </c>
      <c r="EE6" s="449" t="str">
        <f t="shared" ref="EE6:EE11" ca="1" si="55">IF((EC6&lt;&gt;""),($F6=DZ6)*($G6=EA6),"")</f>
        <v/>
      </c>
      <c r="EF6" s="449" t="str">
        <f ca="1">IF(EC6&lt;&gt;"",IF(ABS($F6-$G6)&gt;=PrSettings!$M$7,(ABS($F6-$G6-DZ6+EA6)&lt;=1)*1,IF(AND(EC6,$F6=$G6,$F6&gt;=PrSettings!$M$6),(ABS(DZ6-$F6)&lt;=1)*1,IF(AND(ABS($F6-$G6-DZ6+EA6)&lt;=1,$F6+$G6&gt;=PrSettings!$M$8),(ABS(DZ6-$F6)&lt;=1)*(ABS(EA6-$G6)&lt;=1)*1,""))),"")</f>
        <v/>
      </c>
      <c r="EG6" s="454"/>
      <c r="EI6" s="447">
        <f t="shared" ca="1" si="10"/>
        <v>54</v>
      </c>
      <c r="EJ6" s="448" t="str">
        <f ca="1">GrpA!$B$4</f>
        <v>Germany</v>
      </c>
      <c r="EK6" s="449">
        <f t="shared" ref="EK6:EK11" ca="1" si="56">$D6</f>
        <v>13</v>
      </c>
      <c r="EL6" s="448" t="str">
        <f ca="1">GrpA!$D$4</f>
        <v>Scotland</v>
      </c>
      <c r="EM6" s="452"/>
      <c r="EN6" s="452"/>
      <c r="EO6" s="453"/>
      <c r="EP6" s="449" t="str">
        <f t="shared" ref="EP6:EP11" ca="1" si="57">IF(($F6&lt;&gt;"")*($G6&lt;&gt;"")*(EM6&lt;&gt;"")*(EN6&lt;&gt;""),($F6&gt;$G6)*(EM6&gt;EN6)+($F6=$G6)*(EM6=EN6)+($F6&lt;$G6)*(EM6&lt;EN6),"")</f>
        <v/>
      </c>
      <c r="EQ6" s="449" t="str">
        <f ca="1">IF((EP6&lt;&gt;""),IF(OR($F6&lt;&gt;$G6,PrSettings!$M$4="●"),(($F6-$G6)=(EM6-EN6))*1,0),"")</f>
        <v/>
      </c>
      <c r="ER6" s="449" t="str">
        <f t="shared" ref="ER6:ER11" ca="1" si="58">IF((EP6&lt;&gt;""),($F6=EM6)*($G6=EN6),"")</f>
        <v/>
      </c>
      <c r="ES6" s="449" t="str">
        <f ca="1">IF(EP6&lt;&gt;"",IF(ABS($F6-$G6)&gt;=PrSettings!$M$7,(ABS($F6-$G6-EM6+EN6)&lt;=1)*1,IF(AND(EP6,$F6=$G6,$F6&gt;=PrSettings!$M$6),(ABS(EM6-$F6)&lt;=1)*1,IF(AND(ABS($F6-$G6-EM6+EN6)&lt;=1,$F6+$G6&gt;=PrSettings!$M$8),(ABS(EM6-$F6)&lt;=1)*(ABS(EN6-$G6)&lt;=1)*1,""))),"")</f>
        <v/>
      </c>
      <c r="ET6" s="454"/>
      <c r="EV6" s="447">
        <f t="shared" ca="1" si="11"/>
        <v>54</v>
      </c>
      <c r="EW6" s="448" t="str">
        <f ca="1">GrpA!$B$4</f>
        <v>Germany</v>
      </c>
      <c r="EX6" s="449">
        <f t="shared" ref="EX6:EX11" ca="1" si="59">$D6</f>
        <v>13</v>
      </c>
      <c r="EY6" s="448" t="str">
        <f ca="1">GrpA!$D$4</f>
        <v>Scotland</v>
      </c>
      <c r="EZ6" s="452"/>
      <c r="FA6" s="452"/>
      <c r="FB6" s="453"/>
      <c r="FC6" s="449" t="str">
        <f t="shared" ref="FC6:FC11" ca="1" si="60">IF(($F6&lt;&gt;"")*($G6&lt;&gt;"")*(EZ6&lt;&gt;"")*(FA6&lt;&gt;""),($F6&gt;$G6)*(EZ6&gt;FA6)+($F6=$G6)*(EZ6=FA6)+($F6&lt;$G6)*(EZ6&lt;FA6),"")</f>
        <v/>
      </c>
      <c r="FD6" s="449" t="str">
        <f ca="1">IF((FC6&lt;&gt;""),IF(OR($F6&lt;&gt;$G6,PrSettings!$M$4="●"),(($F6-$G6)=(EZ6-FA6))*1,0),"")</f>
        <v/>
      </c>
      <c r="FE6" s="449" t="str">
        <f t="shared" ref="FE6:FE11" ca="1" si="61">IF((FC6&lt;&gt;""),($F6=EZ6)*($G6=FA6),"")</f>
        <v/>
      </c>
      <c r="FF6" s="449" t="str">
        <f ca="1">IF(FC6&lt;&gt;"",IF(ABS($F6-$G6)&gt;=PrSettings!$M$7,(ABS($F6-$G6-EZ6+FA6)&lt;=1)*1,IF(AND(FC6,$F6=$G6,$F6&gt;=PrSettings!$M$6),(ABS(EZ6-$F6)&lt;=1)*1,IF(AND(ABS($F6-$G6-EZ6+FA6)&lt;=1,$F6+$G6&gt;=PrSettings!$M$8),(ABS(EZ6-$F6)&lt;=1)*(ABS(FA6-$G6)&lt;=1)*1,""))),"")</f>
        <v/>
      </c>
      <c r="FG6" s="454"/>
      <c r="FI6" s="447">
        <f t="shared" ca="1" si="12"/>
        <v>54</v>
      </c>
      <c r="FJ6" s="448" t="str">
        <f ca="1">GrpA!$B$4</f>
        <v>Germany</v>
      </c>
      <c r="FK6" s="449">
        <f t="shared" ref="FK6:FK11" ca="1" si="62">$D6</f>
        <v>13</v>
      </c>
      <c r="FL6" s="448" t="str">
        <f ca="1">GrpA!$D$4</f>
        <v>Scotland</v>
      </c>
      <c r="FM6" s="452"/>
      <c r="FN6" s="452"/>
      <c r="FO6" s="453"/>
      <c r="FP6" s="449" t="str">
        <f t="shared" ref="FP6:FP11" ca="1" si="63">IF(($F6&lt;&gt;"")*($G6&lt;&gt;"")*(FM6&lt;&gt;"")*(FN6&lt;&gt;""),($F6&gt;$G6)*(FM6&gt;FN6)+($F6=$G6)*(FM6=FN6)+($F6&lt;$G6)*(FM6&lt;FN6),"")</f>
        <v/>
      </c>
      <c r="FQ6" s="449" t="str">
        <f ca="1">IF((FP6&lt;&gt;""),IF(OR($F6&lt;&gt;$G6,PrSettings!$M$4="●"),(($F6-$G6)=(FM6-FN6))*1,0),"")</f>
        <v/>
      </c>
      <c r="FR6" s="449" t="str">
        <f t="shared" ref="FR6:FR11" ca="1" si="64">IF((FP6&lt;&gt;""),($F6=FM6)*($G6=FN6),"")</f>
        <v/>
      </c>
      <c r="FS6" s="449" t="str">
        <f ca="1">IF(FP6&lt;&gt;"",IF(ABS($F6-$G6)&gt;=PrSettings!$M$7,(ABS($F6-$G6-FM6+FN6)&lt;=1)*1,IF(AND(FP6,$F6=$G6,$F6&gt;=PrSettings!$M$6),(ABS(FM6-$F6)&lt;=1)*1,IF(AND(ABS($F6-$G6-FM6+FN6)&lt;=1,$F6+$G6&gt;=PrSettings!$M$8),(ABS(FM6-$F6)&lt;=1)*(ABS(FN6-$G6)&lt;=1)*1,""))),"")</f>
        <v/>
      </c>
      <c r="FT6" s="454"/>
      <c r="FV6" s="447">
        <f t="shared" ca="1" si="13"/>
        <v>54</v>
      </c>
      <c r="FW6" s="448" t="str">
        <f ca="1">GrpA!$B$4</f>
        <v>Germany</v>
      </c>
      <c r="FX6" s="449">
        <f t="shared" ref="FX6:FX11" ca="1" si="65">$D6</f>
        <v>13</v>
      </c>
      <c r="FY6" s="448" t="str">
        <f ca="1">GrpA!$D$4</f>
        <v>Scotland</v>
      </c>
      <c r="FZ6" s="452"/>
      <c r="GA6" s="452"/>
      <c r="GB6" s="453"/>
      <c r="GC6" s="449" t="str">
        <f t="shared" ref="GC6:GC11" ca="1" si="66">IF(($F6&lt;&gt;"")*($G6&lt;&gt;"")*(FZ6&lt;&gt;"")*(GA6&lt;&gt;""),($F6&gt;$G6)*(FZ6&gt;GA6)+($F6=$G6)*(FZ6=GA6)+($F6&lt;$G6)*(FZ6&lt;GA6),"")</f>
        <v/>
      </c>
      <c r="GD6" s="449" t="str">
        <f ca="1">IF((GC6&lt;&gt;""),IF(OR($F6&lt;&gt;$G6,PrSettings!$M$4="●"),(($F6-$G6)=(FZ6-GA6))*1,0),"")</f>
        <v/>
      </c>
      <c r="GE6" s="449" t="str">
        <f t="shared" ref="GE6:GE11" ca="1" si="67">IF((GC6&lt;&gt;""),($F6=FZ6)*($G6=GA6),"")</f>
        <v/>
      </c>
      <c r="GF6" s="449" t="str">
        <f ca="1">IF(GC6&lt;&gt;"",IF(ABS($F6-$G6)&gt;=PrSettings!$M$7,(ABS($F6-$G6-FZ6+GA6)&lt;=1)*1,IF(AND(GC6,$F6=$G6,$F6&gt;=PrSettings!$M$6),(ABS(FZ6-$F6)&lt;=1)*1,IF(AND(ABS($F6-$G6-FZ6+GA6)&lt;=1,$F6+$G6&gt;=PrSettings!$M$8),(ABS(FZ6-$F6)&lt;=1)*(ABS(GA6-$G6)&lt;=1)*1,""))),"")</f>
        <v/>
      </c>
      <c r="GG6" s="454"/>
      <c r="GI6" s="447">
        <f t="shared" ca="1" si="14"/>
        <v>54</v>
      </c>
      <c r="GJ6" s="448" t="str">
        <f ca="1">GrpA!$B$4</f>
        <v>Germany</v>
      </c>
      <c r="GK6" s="449">
        <f t="shared" ref="GK6:GK11" ca="1" si="68">$D6</f>
        <v>13</v>
      </c>
      <c r="GL6" s="448" t="str">
        <f ca="1">GrpA!$D$4</f>
        <v>Scotland</v>
      </c>
      <c r="GM6" s="452"/>
      <c r="GN6" s="452"/>
      <c r="GO6" s="453"/>
      <c r="GP6" s="449" t="str">
        <f t="shared" ref="GP6:GP11" ca="1" si="69">IF(($F6&lt;&gt;"")*($G6&lt;&gt;"")*(GM6&lt;&gt;"")*(GN6&lt;&gt;""),($F6&gt;$G6)*(GM6&gt;GN6)+($F6=$G6)*(GM6=GN6)+($F6&lt;$G6)*(GM6&lt;GN6),"")</f>
        <v/>
      </c>
      <c r="GQ6" s="449" t="str">
        <f ca="1">IF((GP6&lt;&gt;""),IF(OR($F6&lt;&gt;$G6,PrSettings!$M$4="●"),(($F6-$G6)=(GM6-GN6))*1,0),"")</f>
        <v/>
      </c>
      <c r="GR6" s="449" t="str">
        <f t="shared" ref="GR6:GR11" ca="1" si="70">IF((GP6&lt;&gt;""),($F6=GM6)*($G6=GN6),"")</f>
        <v/>
      </c>
      <c r="GS6" s="449" t="str">
        <f ca="1">IF(GP6&lt;&gt;"",IF(ABS($F6-$G6)&gt;=PrSettings!$M$7,(ABS($F6-$G6-GM6+GN6)&lt;=1)*1,IF(AND(GP6,$F6=$G6,$F6&gt;=PrSettings!$M$6),(ABS(GM6-$F6)&lt;=1)*1,IF(AND(ABS($F6-$G6-GM6+GN6)&lt;=1,$F6+$G6&gt;=PrSettings!$M$8),(ABS(GM6-$F6)&lt;=1)*(ABS(GN6-$G6)&lt;=1)*1,""))),"")</f>
        <v/>
      </c>
      <c r="GT6" s="454"/>
      <c r="GV6" s="447">
        <f t="shared" ca="1" si="15"/>
        <v>54</v>
      </c>
      <c r="GW6" s="448" t="str">
        <f ca="1">GrpA!$B$4</f>
        <v>Germany</v>
      </c>
      <c r="GX6" s="449">
        <f t="shared" ref="GX6:GX11" ca="1" si="71">$D6</f>
        <v>13</v>
      </c>
      <c r="GY6" s="448" t="str">
        <f ca="1">GrpA!$D$4</f>
        <v>Scotland</v>
      </c>
      <c r="GZ6" s="452"/>
      <c r="HA6" s="452"/>
      <c r="HB6" s="453"/>
      <c r="HC6" s="449" t="str">
        <f t="shared" ref="HC6:HC11" ca="1" si="72">IF(($F6&lt;&gt;"")*($G6&lt;&gt;"")*(GZ6&lt;&gt;"")*(HA6&lt;&gt;""),($F6&gt;$G6)*(GZ6&gt;HA6)+($F6=$G6)*(GZ6=HA6)+($F6&lt;$G6)*(GZ6&lt;HA6),"")</f>
        <v/>
      </c>
      <c r="HD6" s="449" t="str">
        <f ca="1">IF((HC6&lt;&gt;""),IF(OR($F6&lt;&gt;$G6,PrSettings!$M$4="●"),(($F6-$G6)=(GZ6-HA6))*1,0),"")</f>
        <v/>
      </c>
      <c r="HE6" s="449" t="str">
        <f t="shared" ref="HE6:HE11" ca="1" si="73">IF((HC6&lt;&gt;""),($F6=GZ6)*($G6=HA6),"")</f>
        <v/>
      </c>
      <c r="HF6" s="449" t="str">
        <f ca="1">IF(HC6&lt;&gt;"",IF(ABS($F6-$G6)&gt;=PrSettings!$M$7,(ABS($F6-$G6-GZ6+HA6)&lt;=1)*1,IF(AND(HC6,$F6=$G6,$F6&gt;=PrSettings!$M$6),(ABS(GZ6-$F6)&lt;=1)*1,IF(AND(ABS($F6-$G6-GZ6+HA6)&lt;=1,$F6+$G6&gt;=PrSettings!$M$8),(ABS(GZ6-$F6)&lt;=1)*(ABS(HA6-$G6)&lt;=1)*1,""))),"")</f>
        <v/>
      </c>
      <c r="HG6" s="454"/>
      <c r="HI6" s="447">
        <f t="shared" ca="1" si="16"/>
        <v>54</v>
      </c>
      <c r="HJ6" s="448" t="str">
        <f ca="1">GrpA!$B$4</f>
        <v>Germany</v>
      </c>
      <c r="HK6" s="449">
        <f t="shared" ref="HK6:HK11" ca="1" si="74">$D6</f>
        <v>13</v>
      </c>
      <c r="HL6" s="448" t="str">
        <f ca="1">GrpA!$D$4</f>
        <v>Scotland</v>
      </c>
      <c r="HM6" s="452"/>
      <c r="HN6" s="452"/>
      <c r="HO6" s="453"/>
      <c r="HP6" s="449" t="str">
        <f t="shared" ref="HP6:HP11" ca="1" si="75">IF(($F6&lt;&gt;"")*($G6&lt;&gt;"")*(HM6&lt;&gt;"")*(HN6&lt;&gt;""),($F6&gt;$G6)*(HM6&gt;HN6)+($F6=$G6)*(HM6=HN6)+($F6&lt;$G6)*(HM6&lt;HN6),"")</f>
        <v/>
      </c>
      <c r="HQ6" s="449" t="str">
        <f ca="1">IF((HP6&lt;&gt;""),IF(OR($F6&lt;&gt;$G6,PrSettings!$M$4="●"),(($F6-$G6)=(HM6-HN6))*1,0),"")</f>
        <v/>
      </c>
      <c r="HR6" s="449" t="str">
        <f t="shared" ref="HR6:HR11" ca="1" si="76">IF((HP6&lt;&gt;""),($F6=HM6)*($G6=HN6),"")</f>
        <v/>
      </c>
      <c r="HS6" s="449" t="str">
        <f ca="1">IF(HP6&lt;&gt;"",IF(ABS($F6-$G6)&gt;=PrSettings!$M$7,(ABS($F6-$G6-HM6+HN6)&lt;=1)*1,IF(AND(HP6,$F6=$G6,$F6&gt;=PrSettings!$M$6),(ABS(HM6-$F6)&lt;=1)*1,IF(AND(ABS($F6-$G6-HM6+HN6)&lt;=1,$F6+$G6&gt;=PrSettings!$M$8),(ABS(HM6-$F6)&lt;=1)*(ABS(HN6-$G6)&lt;=1)*1,""))),"")</f>
        <v/>
      </c>
      <c r="HT6" s="454"/>
      <c r="HV6" s="447">
        <f t="shared" ca="1" si="17"/>
        <v>54</v>
      </c>
      <c r="HW6" s="448" t="str">
        <f ca="1">GrpA!$B$4</f>
        <v>Germany</v>
      </c>
      <c r="HX6" s="449">
        <f t="shared" ref="HX6:HX11" ca="1" si="77">$D6</f>
        <v>13</v>
      </c>
      <c r="HY6" s="448" t="str">
        <f ca="1">GrpA!$D$4</f>
        <v>Scotland</v>
      </c>
      <c r="HZ6" s="452"/>
      <c r="IA6" s="452"/>
      <c r="IB6" s="453"/>
      <c r="IC6" s="449" t="str">
        <f t="shared" ref="IC6:IC11" ca="1" si="78">IF(($F6&lt;&gt;"")*($G6&lt;&gt;"")*(HZ6&lt;&gt;"")*(IA6&lt;&gt;""),($F6&gt;$G6)*(HZ6&gt;IA6)+($F6=$G6)*(HZ6=IA6)+($F6&lt;$G6)*(HZ6&lt;IA6),"")</f>
        <v/>
      </c>
      <c r="ID6" s="449" t="str">
        <f ca="1">IF((IC6&lt;&gt;""),IF(OR($F6&lt;&gt;$G6,PrSettings!$M$4="●"),(($F6-$G6)=(HZ6-IA6))*1,0),"")</f>
        <v/>
      </c>
      <c r="IE6" s="449" t="str">
        <f t="shared" ref="IE6:IE11" ca="1" si="79">IF((IC6&lt;&gt;""),($F6=HZ6)*($G6=IA6),"")</f>
        <v/>
      </c>
      <c r="IF6" s="449" t="str">
        <f ca="1">IF(IC6&lt;&gt;"",IF(ABS($F6-$G6)&gt;=PrSettings!$M$7,(ABS($F6-$G6-HZ6+IA6)&lt;=1)*1,IF(AND(IC6,$F6=$G6,$F6&gt;=PrSettings!$M$6),(ABS(HZ6-$F6)&lt;=1)*1,IF(AND(ABS($F6-$G6-HZ6+IA6)&lt;=1,$F6+$G6&gt;=PrSettings!$M$8),(ABS(HZ6-$F6)&lt;=1)*(ABS(IA6-$G6)&lt;=1)*1,""))),"")</f>
        <v/>
      </c>
      <c r="IG6" s="454"/>
      <c r="II6" s="447">
        <f t="shared" ca="1" si="18"/>
        <v>54</v>
      </c>
      <c r="IJ6" s="448" t="str">
        <f ca="1">GrpA!$B$4</f>
        <v>Germany</v>
      </c>
      <c r="IK6" s="449">
        <f t="shared" ref="IK6:IK11" ca="1" si="80">$D6</f>
        <v>13</v>
      </c>
      <c r="IL6" s="448" t="str">
        <f ca="1">GrpA!$D$4</f>
        <v>Scotland</v>
      </c>
      <c r="IM6" s="452"/>
      <c r="IN6" s="452"/>
      <c r="IO6" s="453"/>
      <c r="IP6" s="449" t="str">
        <f t="shared" ref="IP6:IP11" ca="1" si="81">IF(($F6&lt;&gt;"")*($G6&lt;&gt;"")*(IM6&lt;&gt;"")*(IN6&lt;&gt;""),($F6&gt;$G6)*(IM6&gt;IN6)+($F6=$G6)*(IM6=IN6)+($F6&lt;$G6)*(IM6&lt;IN6),"")</f>
        <v/>
      </c>
      <c r="IQ6" s="449" t="str">
        <f ca="1">IF((IP6&lt;&gt;""),IF(OR($F6&lt;&gt;$G6,PrSettings!$M$4="●"),(($F6-$G6)=(IM6-IN6))*1,0),"")</f>
        <v/>
      </c>
      <c r="IR6" s="449" t="str">
        <f t="shared" ref="IR6:IR11" ca="1" si="82">IF((IP6&lt;&gt;""),($F6=IM6)*($G6=IN6),"")</f>
        <v/>
      </c>
      <c r="IS6" s="449" t="str">
        <f ca="1">IF(IP6&lt;&gt;"",IF(ABS($F6-$G6)&gt;=PrSettings!$M$7,(ABS($F6-$G6-IM6+IN6)&lt;=1)*1,IF(AND(IP6,$F6=$G6,$F6&gt;=PrSettings!$M$6),(ABS(IM6-$F6)&lt;=1)*1,IF(AND(ABS($F6-$G6-IM6+IN6)&lt;=1,$F6+$G6&gt;=PrSettings!$M$8),(ABS(IM6-$F6)&lt;=1)*(ABS(IN6-$G6)&lt;=1)*1,""))),"")</f>
        <v/>
      </c>
      <c r="IT6" s="454"/>
      <c r="IV6" s="447">
        <f t="shared" ca="1" si="19"/>
        <v>54</v>
      </c>
      <c r="IW6" s="448" t="str">
        <f ca="1">GrpA!$B$4</f>
        <v>Germany</v>
      </c>
      <c r="IX6" s="449">
        <f t="shared" ref="IX6:IX11" ca="1" si="83">$D6</f>
        <v>13</v>
      </c>
      <c r="IY6" s="448" t="str">
        <f ca="1">GrpA!$D$4</f>
        <v>Scotland</v>
      </c>
      <c r="IZ6" s="452"/>
      <c r="JA6" s="452"/>
      <c r="JB6" s="453"/>
      <c r="JC6" s="449" t="str">
        <f t="shared" ref="JC6:JC11" ca="1" si="84">IF(($F6&lt;&gt;"")*($G6&lt;&gt;"")*(IZ6&lt;&gt;"")*(JA6&lt;&gt;""),($F6&gt;$G6)*(IZ6&gt;JA6)+($F6=$G6)*(IZ6=JA6)+($F6&lt;$G6)*(IZ6&lt;JA6),"")</f>
        <v/>
      </c>
      <c r="JD6" s="449" t="str">
        <f ca="1">IF((JC6&lt;&gt;""),IF(OR($F6&lt;&gt;$G6,PrSettings!$M$4="●"),(($F6-$G6)=(IZ6-JA6))*1,0),"")</f>
        <v/>
      </c>
      <c r="JE6" s="449" t="str">
        <f t="shared" ref="JE6:JE11" ca="1" si="85">IF((JC6&lt;&gt;""),($F6=IZ6)*($G6=JA6),"")</f>
        <v/>
      </c>
      <c r="JF6" s="449" t="str">
        <f ca="1">IF(JC6&lt;&gt;"",IF(ABS($F6-$G6)&gt;=PrSettings!$M$7,(ABS($F6-$G6-IZ6+JA6)&lt;=1)*1,IF(AND(JC6,$F6=$G6,$F6&gt;=PrSettings!$M$6),(ABS(IZ6-$F6)&lt;=1)*1,IF(AND(ABS($F6-$G6-IZ6+JA6)&lt;=1,$F6+$G6&gt;=PrSettings!$M$8),(ABS(IZ6-$F6)&lt;=1)*(ABS(JA6-$G6)&lt;=1)*1,""))),"")</f>
        <v/>
      </c>
      <c r="JG6" s="454"/>
      <c r="JI6" s="447">
        <f t="shared" ca="1" si="20"/>
        <v>54</v>
      </c>
      <c r="JJ6" s="448" t="str">
        <f ca="1">GrpA!$B$4</f>
        <v>Germany</v>
      </c>
      <c r="JK6" s="449">
        <f t="shared" ref="JK6:JK11" ca="1" si="86">$D6</f>
        <v>13</v>
      </c>
      <c r="JL6" s="448" t="str">
        <f ca="1">GrpA!$D$4</f>
        <v>Scotland</v>
      </c>
      <c r="JM6" s="452"/>
      <c r="JN6" s="452"/>
      <c r="JO6" s="453"/>
      <c r="JP6" s="449" t="str">
        <f t="shared" ref="JP6:JP11" ca="1" si="87">IF(($F6&lt;&gt;"")*($G6&lt;&gt;"")*(JM6&lt;&gt;"")*(JN6&lt;&gt;""),($F6&gt;$G6)*(JM6&gt;JN6)+($F6=$G6)*(JM6=JN6)+($F6&lt;$G6)*(JM6&lt;JN6),"")</f>
        <v/>
      </c>
      <c r="JQ6" s="449" t="str">
        <f ca="1">IF((JP6&lt;&gt;""),IF(OR($F6&lt;&gt;$G6,PrSettings!$M$4="●"),(($F6-$G6)=(JM6-JN6))*1,0),"")</f>
        <v/>
      </c>
      <c r="JR6" s="449" t="str">
        <f t="shared" ref="JR6:JR11" ca="1" si="88">IF((JP6&lt;&gt;""),($F6=JM6)*($G6=JN6),"")</f>
        <v/>
      </c>
      <c r="JS6" s="449" t="str">
        <f ca="1">IF(JP6&lt;&gt;"",IF(ABS($F6-$G6)&gt;=PrSettings!$M$7,(ABS($F6-$G6-JM6+JN6)&lt;=1)*1,IF(AND(JP6,$F6=$G6,$F6&gt;=PrSettings!$M$6),(ABS(JM6-$F6)&lt;=1)*1,IF(AND(ABS($F6-$G6-JM6+JN6)&lt;=1,$F6+$G6&gt;=PrSettings!$M$8),(ABS(JM6-$F6)&lt;=1)*(ABS(JN6-$G6)&lt;=1)*1,""))),"")</f>
        <v/>
      </c>
      <c r="JT6" s="454"/>
      <c r="JV6" s="447">
        <f t="shared" ca="1" si="21"/>
        <v>54</v>
      </c>
      <c r="JW6" s="448" t="str">
        <f ca="1">GrpA!$B$4</f>
        <v>Germany</v>
      </c>
      <c r="JX6" s="449">
        <f t="shared" ref="JX6:JX11" ca="1" si="89">$D6</f>
        <v>13</v>
      </c>
      <c r="JY6" s="448" t="str">
        <f ca="1">GrpA!$D$4</f>
        <v>Scotland</v>
      </c>
      <c r="JZ6" s="452"/>
      <c r="KA6" s="452"/>
      <c r="KB6" s="453"/>
      <c r="KC6" s="449" t="str">
        <f t="shared" ref="KC6:KC11" ca="1" si="90">IF(($F6&lt;&gt;"")*($G6&lt;&gt;"")*(JZ6&lt;&gt;"")*(KA6&lt;&gt;""),($F6&gt;$G6)*(JZ6&gt;KA6)+($F6=$G6)*(JZ6=KA6)+($F6&lt;$G6)*(JZ6&lt;KA6),"")</f>
        <v/>
      </c>
      <c r="KD6" s="449" t="str">
        <f ca="1">IF((KC6&lt;&gt;""),IF(OR($F6&lt;&gt;$G6,PrSettings!$M$4="●"),(($F6-$G6)=(JZ6-KA6))*1,0),"")</f>
        <v/>
      </c>
      <c r="KE6" s="449" t="str">
        <f t="shared" ref="KE6:KE11" ca="1" si="91">IF((KC6&lt;&gt;""),($F6=JZ6)*($G6=KA6),"")</f>
        <v/>
      </c>
      <c r="KF6" s="449" t="str">
        <f ca="1">IF(KC6&lt;&gt;"",IF(ABS($F6-$G6)&gt;=PrSettings!$M$7,(ABS($F6-$G6-JZ6+KA6)&lt;=1)*1,IF(AND(KC6,$F6=$G6,$F6&gt;=PrSettings!$M$6),(ABS(JZ6-$F6)&lt;=1)*1,IF(AND(ABS($F6-$G6-JZ6+KA6)&lt;=1,$F6+$G6&gt;=PrSettings!$M$8),(ABS(JZ6-$F6)&lt;=1)*(ABS(KA6-$G6)&lt;=1)*1,""))),"")</f>
        <v/>
      </c>
      <c r="KG6" s="454"/>
      <c r="KI6" s="447">
        <f t="shared" ca="1" si="22"/>
        <v>54</v>
      </c>
      <c r="KJ6" s="448" t="str">
        <f ca="1">GrpA!$B$4</f>
        <v>Germany</v>
      </c>
      <c r="KK6" s="449">
        <f t="shared" ref="KK6:KK11" ca="1" si="92">$D6</f>
        <v>13</v>
      </c>
      <c r="KL6" s="448" t="str">
        <f ca="1">GrpA!$D$4</f>
        <v>Scotland</v>
      </c>
      <c r="KM6" s="452"/>
      <c r="KN6" s="452"/>
      <c r="KO6" s="453"/>
      <c r="KP6" s="449" t="str">
        <f t="shared" ref="KP6:KP11" ca="1" si="93">IF(($F6&lt;&gt;"")*($G6&lt;&gt;"")*(KM6&lt;&gt;"")*(KN6&lt;&gt;""),($F6&gt;$G6)*(KM6&gt;KN6)+($F6=$G6)*(KM6=KN6)+($F6&lt;$G6)*(KM6&lt;KN6),"")</f>
        <v/>
      </c>
      <c r="KQ6" s="449" t="str">
        <f ca="1">IF((KP6&lt;&gt;""),IF(OR($F6&lt;&gt;$G6,PrSettings!$M$4="●"),(($F6-$G6)=(KM6-KN6))*1,0),"")</f>
        <v/>
      </c>
      <c r="KR6" s="449" t="str">
        <f t="shared" ref="KR6:KR11" ca="1" si="94">IF((KP6&lt;&gt;""),($F6=KM6)*($G6=KN6),"")</f>
        <v/>
      </c>
      <c r="KS6" s="449" t="str">
        <f ca="1">IF(KP6&lt;&gt;"",IF(ABS($F6-$G6)&gt;=PrSettings!$M$7,(ABS($F6-$G6-KM6+KN6)&lt;=1)*1,IF(AND(KP6,$F6=$G6,$F6&gt;=PrSettings!$M$6),(ABS(KM6-$F6)&lt;=1)*1,IF(AND(ABS($F6-$G6-KM6+KN6)&lt;=1,$F6+$G6&gt;=PrSettings!$M$8),(ABS(KM6-$F6)&lt;=1)*(ABS(KN6-$G6)&lt;=1)*1,""))),"")</f>
        <v/>
      </c>
      <c r="KT6" s="454"/>
      <c r="KV6" s="447">
        <f t="shared" ca="1" si="23"/>
        <v>54</v>
      </c>
      <c r="KW6" s="448" t="str">
        <f ca="1">GrpA!$B$4</f>
        <v>Germany</v>
      </c>
      <c r="KX6" s="449">
        <f t="shared" ref="KX6:KX11" ca="1" si="95">$D6</f>
        <v>13</v>
      </c>
      <c r="KY6" s="448" t="str">
        <f ca="1">GrpA!$D$4</f>
        <v>Scotland</v>
      </c>
      <c r="KZ6" s="452"/>
      <c r="LA6" s="452"/>
      <c r="LB6" s="453"/>
      <c r="LC6" s="449" t="str">
        <f t="shared" ref="LC6:LC11" ca="1" si="96">IF(($F6&lt;&gt;"")*($G6&lt;&gt;"")*(KZ6&lt;&gt;"")*(LA6&lt;&gt;""),($F6&gt;$G6)*(KZ6&gt;LA6)+($F6=$G6)*(KZ6=LA6)+($F6&lt;$G6)*(KZ6&lt;LA6),"")</f>
        <v/>
      </c>
      <c r="LD6" s="449" t="str">
        <f ca="1">IF((LC6&lt;&gt;""),IF(OR($F6&lt;&gt;$G6,PrSettings!$M$4="●"),(($F6-$G6)=(KZ6-LA6))*1,0),"")</f>
        <v/>
      </c>
      <c r="LE6" s="449" t="str">
        <f t="shared" ref="LE6:LE11" ca="1" si="97">IF((LC6&lt;&gt;""),($F6=KZ6)*($G6=LA6),"")</f>
        <v/>
      </c>
      <c r="LF6" s="449" t="str">
        <f ca="1">IF(LC6&lt;&gt;"",IF(ABS($F6-$G6)&gt;=PrSettings!$M$7,(ABS($F6-$G6-KZ6+LA6)&lt;=1)*1,IF(AND(LC6,$F6=$G6,$F6&gt;=PrSettings!$M$6),(ABS(KZ6-$F6)&lt;=1)*1,IF(AND(ABS($F6-$G6-KZ6+LA6)&lt;=1,$F6+$G6&gt;=PrSettings!$M$8),(ABS(KZ6-$F6)&lt;=1)*(ABS(LA6-$G6)&lt;=1)*1,""))),"")</f>
        <v/>
      </c>
      <c r="LG6" s="454"/>
      <c r="LI6" s="447">
        <f t="shared" ca="1" si="24"/>
        <v>54</v>
      </c>
      <c r="LJ6" s="448" t="str">
        <f ca="1">GrpA!$B$4</f>
        <v>Germany</v>
      </c>
      <c r="LK6" s="449">
        <f t="shared" ref="LK6:LK11" ca="1" si="98">$D6</f>
        <v>13</v>
      </c>
      <c r="LL6" s="448" t="str">
        <f ca="1">GrpA!$D$4</f>
        <v>Scotland</v>
      </c>
      <c r="LM6" s="452"/>
      <c r="LN6" s="452"/>
      <c r="LO6" s="453"/>
      <c r="LP6" s="449" t="str">
        <f t="shared" ref="LP6:LP11" ca="1" si="99">IF(($F6&lt;&gt;"")*($G6&lt;&gt;"")*(LM6&lt;&gt;"")*(LN6&lt;&gt;""),($F6&gt;$G6)*(LM6&gt;LN6)+($F6=$G6)*(LM6=LN6)+($F6&lt;$G6)*(LM6&lt;LN6),"")</f>
        <v/>
      </c>
      <c r="LQ6" s="449" t="str">
        <f ca="1">IF((LP6&lt;&gt;""),IF(OR($F6&lt;&gt;$G6,PrSettings!$M$4="●"),(($F6-$G6)=(LM6-LN6))*1,0),"")</f>
        <v/>
      </c>
      <c r="LR6" s="449" t="str">
        <f t="shared" ref="LR6:LR11" ca="1" si="100">IF((LP6&lt;&gt;""),($F6=LM6)*($G6=LN6),"")</f>
        <v/>
      </c>
      <c r="LS6" s="449" t="str">
        <f ca="1">IF(LP6&lt;&gt;"",IF(ABS($F6-$G6)&gt;=PrSettings!$M$7,(ABS($F6-$G6-LM6+LN6)&lt;=1)*1,IF(AND(LP6,$F6=$G6,$F6&gt;=PrSettings!$M$6),(ABS(LM6-$F6)&lt;=1)*1,IF(AND(ABS($F6-$G6-LM6+LN6)&lt;=1,$F6+$G6&gt;=PrSettings!$M$8),(ABS(LM6-$F6)&lt;=1)*(ABS(LN6-$G6)&lt;=1)*1,""))),"")</f>
        <v/>
      </c>
      <c r="LT6" s="454"/>
      <c r="LV6" s="447">
        <f t="shared" ca="1" si="25"/>
        <v>54</v>
      </c>
      <c r="LW6" s="448" t="str">
        <f ca="1">GrpA!$B$4</f>
        <v>Germany</v>
      </c>
      <c r="LX6" s="449">
        <f t="shared" ref="LX6:LX11" ca="1" si="101">$D6</f>
        <v>13</v>
      </c>
      <c r="LY6" s="448" t="str">
        <f ca="1">GrpA!$D$4</f>
        <v>Scotland</v>
      </c>
      <c r="LZ6" s="452"/>
      <c r="MA6" s="452"/>
      <c r="MB6" s="453"/>
      <c r="MC6" s="449" t="str">
        <f t="shared" ref="MC6:MC11" ca="1" si="102">IF(($F6&lt;&gt;"")*($G6&lt;&gt;"")*(LZ6&lt;&gt;"")*(MA6&lt;&gt;""),($F6&gt;$G6)*(LZ6&gt;MA6)+($F6=$G6)*(LZ6=MA6)+($F6&lt;$G6)*(LZ6&lt;MA6),"")</f>
        <v/>
      </c>
      <c r="MD6" s="449" t="str">
        <f ca="1">IF((MC6&lt;&gt;""),IF(OR($F6&lt;&gt;$G6,PrSettings!$M$4="●"),(($F6-$G6)=(LZ6-MA6))*1,0),"")</f>
        <v/>
      </c>
      <c r="ME6" s="449" t="str">
        <f t="shared" ref="ME6:ME11" ca="1" si="103">IF((MC6&lt;&gt;""),($F6=LZ6)*($G6=MA6),"")</f>
        <v/>
      </c>
      <c r="MF6" s="449" t="str">
        <f ca="1">IF(MC6&lt;&gt;"",IF(ABS($F6-$G6)&gt;=PrSettings!$M$7,(ABS($F6-$G6-LZ6+MA6)&lt;=1)*1,IF(AND(MC6,$F6=$G6,$F6&gt;=PrSettings!$M$6),(ABS(LZ6-$F6)&lt;=1)*1,IF(AND(ABS($F6-$G6-LZ6+MA6)&lt;=1,$F6+$G6&gt;=PrSettings!$M$8),(ABS(LZ6-$F6)&lt;=1)*(ABS(MA6-$G6)&lt;=1)*1,""))),"")</f>
        <v/>
      </c>
      <c r="MG6" s="454"/>
    </row>
    <row r="7" spans="1:345" x14ac:dyDescent="0.25">
      <c r="B7" s="447">
        <f ca="1">INDEX(Groups!$C$7:$C$35,MATCH(C7,Groups!$D$7:$D$35,0))</f>
        <v>6</v>
      </c>
      <c r="C7" s="448" t="str">
        <f ca="1">GrpA!$B$5</f>
        <v>Hungary</v>
      </c>
      <c r="D7" s="449">
        <f ca="1">INDEX(Groups!$C$7:$C$35,MATCH(E7,Groups!$D$7:$D$35,0))</f>
        <v>20</v>
      </c>
      <c r="E7" s="448" t="str">
        <f ca="1">GrpA!$D$5</f>
        <v>Switzerland</v>
      </c>
      <c r="F7" s="450" t="str">
        <f ca="1">GrpA!$E$5</f>
        <v/>
      </c>
      <c r="G7" s="451" t="str">
        <f ca="1">GrpA!$G$5</f>
        <v/>
      </c>
      <c r="I7" s="447">
        <f t="shared" ca="1" si="0"/>
        <v>6</v>
      </c>
      <c r="J7" s="448" t="str">
        <f ca="1">GrpA!$B$5</f>
        <v>Hungary</v>
      </c>
      <c r="K7" s="449">
        <f t="shared" ca="1" si="26"/>
        <v>20</v>
      </c>
      <c r="L7" s="448" t="str">
        <f ca="1">GrpA!$D$5</f>
        <v>Switzerland</v>
      </c>
      <c r="M7" s="452"/>
      <c r="N7" s="452"/>
      <c r="O7" s="455"/>
      <c r="P7" s="449" t="str">
        <f t="shared" ca="1" si="27"/>
        <v/>
      </c>
      <c r="Q7" s="449" t="str">
        <f ca="1">IF((P7&lt;&gt;""),IF(OR($F7&lt;&gt;$G7,PrSettings!$M$4="●"),(($F7-$G7)=(M7-N7))*1,0),"")</f>
        <v/>
      </c>
      <c r="R7" s="449" t="str">
        <f t="shared" ca="1" si="28"/>
        <v/>
      </c>
      <c r="S7" s="449" t="str">
        <f ca="1">IF(P7&lt;&gt;"",IF(ABS($F7-$G7)&gt;=PrSettings!$M$7,(ABS($F7-$G7-M7+N7)&lt;=1)*1,IF(AND(P7,$F7=$G7,$F7&gt;=PrSettings!$M$6),(ABS(M7-$F7)&lt;=1)*1,IF(AND(ABS($F7-$G7-M7+N7)&lt;=1,$F7+$G7&gt;=PrSettings!$M$8),(ABS(M7-$F7)&lt;=1)*(ABS(N7-$G7)&lt;=1)*1,""))),"")</f>
        <v/>
      </c>
      <c r="T7" s="456"/>
      <c r="V7" s="447">
        <f t="shared" ca="1" si="1"/>
        <v>6</v>
      </c>
      <c r="W7" s="448" t="str">
        <f ca="1">GrpA!$B$5</f>
        <v>Hungary</v>
      </c>
      <c r="X7" s="449">
        <f t="shared" ca="1" si="29"/>
        <v>20</v>
      </c>
      <c r="Y7" s="448" t="str">
        <f ca="1">GrpA!$D$5</f>
        <v>Switzerland</v>
      </c>
      <c r="Z7" s="452"/>
      <c r="AA7" s="452"/>
      <c r="AB7" s="455"/>
      <c r="AC7" s="449" t="str">
        <f t="shared" ca="1" si="30"/>
        <v/>
      </c>
      <c r="AD7" s="449" t="str">
        <f ca="1">IF((AC7&lt;&gt;""),IF(OR($F7&lt;&gt;$G7,PrSettings!$M$4="●"),(($F7-$G7)=(Z7-AA7))*1,0),"")</f>
        <v/>
      </c>
      <c r="AE7" s="449" t="str">
        <f t="shared" ca="1" si="31"/>
        <v/>
      </c>
      <c r="AF7" s="449" t="str">
        <f ca="1">IF(AC7&lt;&gt;"",IF(ABS($F7-$G7)&gt;=PrSettings!$M$7,(ABS($F7-$G7-Z7+AA7)&lt;=1)*1,IF(AND(AC7,$F7=$G7,$F7&gt;=PrSettings!$M$6),(ABS(Z7-$F7)&lt;=1)*1,IF(AND(ABS($F7-$G7-Z7+AA7)&lt;=1,$F7+$G7&gt;=PrSettings!$M$8),(ABS(Z7-$F7)&lt;=1)*(ABS(AA7-$G7)&lt;=1)*1,""))),"")</f>
        <v/>
      </c>
      <c r="AG7" s="456"/>
      <c r="AI7" s="447">
        <f t="shared" ca="1" si="2"/>
        <v>6</v>
      </c>
      <c r="AJ7" s="448" t="str">
        <f ca="1">GrpA!$B$5</f>
        <v>Hungary</v>
      </c>
      <c r="AK7" s="449">
        <f t="shared" ca="1" si="32"/>
        <v>20</v>
      </c>
      <c r="AL7" s="448" t="str">
        <f ca="1">GrpA!$D$5</f>
        <v>Switzerland</v>
      </c>
      <c r="AM7" s="452"/>
      <c r="AN7" s="452"/>
      <c r="AO7" s="455"/>
      <c r="AP7" s="449" t="str">
        <f t="shared" ca="1" si="33"/>
        <v/>
      </c>
      <c r="AQ7" s="449" t="str">
        <f ca="1">IF((AP7&lt;&gt;""),IF(OR($F7&lt;&gt;$G7,PrSettings!$M$4="●"),(($F7-$G7)=(AM7-AN7))*1,0),"")</f>
        <v/>
      </c>
      <c r="AR7" s="449" t="str">
        <f t="shared" ca="1" si="34"/>
        <v/>
      </c>
      <c r="AS7" s="449" t="str">
        <f ca="1">IF(AP7&lt;&gt;"",IF(ABS($F7-$G7)&gt;=PrSettings!$M$7,(ABS($F7-$G7-AM7+AN7)&lt;=1)*1,IF(AND(AP7,$F7=$G7,$F7&gt;=PrSettings!$M$6),(ABS(AM7-$F7)&lt;=1)*1,IF(AND(ABS($F7-$G7-AM7+AN7)&lt;=1,$F7+$G7&gt;=PrSettings!$M$8),(ABS(AM7-$F7)&lt;=1)*(ABS(AN7-$G7)&lt;=1)*1,""))),"")</f>
        <v/>
      </c>
      <c r="AT7" s="456"/>
      <c r="AV7" s="447">
        <f t="shared" ca="1" si="3"/>
        <v>6</v>
      </c>
      <c r="AW7" s="448" t="str">
        <f ca="1">GrpA!$B$5</f>
        <v>Hungary</v>
      </c>
      <c r="AX7" s="449">
        <f t="shared" ca="1" si="35"/>
        <v>20</v>
      </c>
      <c r="AY7" s="448" t="str">
        <f ca="1">GrpA!$D$5</f>
        <v>Switzerland</v>
      </c>
      <c r="AZ7" s="452"/>
      <c r="BA7" s="452"/>
      <c r="BB7" s="455"/>
      <c r="BC7" s="449" t="str">
        <f t="shared" ca="1" si="36"/>
        <v/>
      </c>
      <c r="BD7" s="449" t="str">
        <f ca="1">IF((BC7&lt;&gt;""),IF(OR($F7&lt;&gt;$G7,PrSettings!$M$4="●"),(($F7-$G7)=(AZ7-BA7))*1,0),"")</f>
        <v/>
      </c>
      <c r="BE7" s="449" t="str">
        <f t="shared" ca="1" si="37"/>
        <v/>
      </c>
      <c r="BF7" s="449" t="str">
        <f ca="1">IF(BC7&lt;&gt;"",IF(ABS($F7-$G7)&gt;=PrSettings!$M$7,(ABS($F7-$G7-AZ7+BA7)&lt;=1)*1,IF(AND(BC7,$F7=$G7,$F7&gt;=PrSettings!$M$6),(ABS(AZ7-$F7)&lt;=1)*1,IF(AND(ABS($F7-$G7-AZ7+BA7)&lt;=1,$F7+$G7&gt;=PrSettings!$M$8),(ABS(AZ7-$F7)&lt;=1)*(ABS(BA7-$G7)&lt;=1)*1,""))),"")</f>
        <v/>
      </c>
      <c r="BG7" s="456"/>
      <c r="BI7" s="447">
        <f t="shared" ca="1" si="4"/>
        <v>6</v>
      </c>
      <c r="BJ7" s="448" t="str">
        <f ca="1">GrpA!$B$5</f>
        <v>Hungary</v>
      </c>
      <c r="BK7" s="449">
        <f t="shared" ca="1" si="38"/>
        <v>20</v>
      </c>
      <c r="BL7" s="448" t="str">
        <f ca="1">GrpA!$D$5</f>
        <v>Switzerland</v>
      </c>
      <c r="BM7" s="452"/>
      <c r="BN7" s="452"/>
      <c r="BO7" s="455"/>
      <c r="BP7" s="449" t="str">
        <f t="shared" ca="1" si="39"/>
        <v/>
      </c>
      <c r="BQ7" s="449" t="str">
        <f ca="1">IF((BP7&lt;&gt;""),IF(OR($F7&lt;&gt;$G7,PrSettings!$M$4="●"),(($F7-$G7)=(BM7-BN7))*1,0),"")</f>
        <v/>
      </c>
      <c r="BR7" s="449" t="str">
        <f t="shared" ca="1" si="40"/>
        <v/>
      </c>
      <c r="BS7" s="449" t="str">
        <f ca="1">IF(BP7&lt;&gt;"",IF(ABS($F7-$G7)&gt;=PrSettings!$M$7,(ABS($F7-$G7-BM7+BN7)&lt;=1)*1,IF(AND(BP7,$F7=$G7,$F7&gt;=PrSettings!$M$6),(ABS(BM7-$F7)&lt;=1)*1,IF(AND(ABS($F7-$G7-BM7+BN7)&lt;=1,$F7+$G7&gt;=PrSettings!$M$8),(ABS(BM7-$F7)&lt;=1)*(ABS(BN7-$G7)&lt;=1)*1,""))),"")</f>
        <v/>
      </c>
      <c r="BT7" s="456"/>
      <c r="BV7" s="447">
        <f t="shared" ca="1" si="5"/>
        <v>6</v>
      </c>
      <c r="BW7" s="448" t="str">
        <f ca="1">GrpA!$B$5</f>
        <v>Hungary</v>
      </c>
      <c r="BX7" s="449">
        <f t="shared" ca="1" si="41"/>
        <v>20</v>
      </c>
      <c r="BY7" s="448" t="str">
        <f ca="1">GrpA!$D$5</f>
        <v>Switzerland</v>
      </c>
      <c r="BZ7" s="452"/>
      <c r="CA7" s="452"/>
      <c r="CB7" s="455"/>
      <c r="CC7" s="449" t="str">
        <f t="shared" ca="1" si="42"/>
        <v/>
      </c>
      <c r="CD7" s="449" t="str">
        <f ca="1">IF((CC7&lt;&gt;""),IF(OR($F7&lt;&gt;$G7,PrSettings!$M$4="●"),(($F7-$G7)=(BZ7-CA7))*1,0),"")</f>
        <v/>
      </c>
      <c r="CE7" s="449" t="str">
        <f t="shared" ca="1" si="43"/>
        <v/>
      </c>
      <c r="CF7" s="449" t="str">
        <f ca="1">IF(CC7&lt;&gt;"",IF(ABS($F7-$G7)&gt;=PrSettings!$M$7,(ABS($F7-$G7-BZ7+CA7)&lt;=1)*1,IF(AND(CC7,$F7=$G7,$F7&gt;=PrSettings!$M$6),(ABS(BZ7-$F7)&lt;=1)*1,IF(AND(ABS($F7-$G7-BZ7+CA7)&lt;=1,$F7+$G7&gt;=PrSettings!$M$8),(ABS(BZ7-$F7)&lt;=1)*(ABS(CA7-$G7)&lt;=1)*1,""))),"")</f>
        <v/>
      </c>
      <c r="CG7" s="456"/>
      <c r="CI7" s="447">
        <f t="shared" ca="1" si="6"/>
        <v>6</v>
      </c>
      <c r="CJ7" s="448" t="str">
        <f ca="1">GrpA!$B$5</f>
        <v>Hungary</v>
      </c>
      <c r="CK7" s="449">
        <f t="shared" ca="1" si="44"/>
        <v>20</v>
      </c>
      <c r="CL7" s="448" t="str">
        <f ca="1">GrpA!$D$5</f>
        <v>Switzerland</v>
      </c>
      <c r="CM7" s="452"/>
      <c r="CN7" s="452"/>
      <c r="CO7" s="455"/>
      <c r="CP7" s="449" t="str">
        <f t="shared" ca="1" si="45"/>
        <v/>
      </c>
      <c r="CQ7" s="449" t="str">
        <f ca="1">IF((CP7&lt;&gt;""),IF(OR($F7&lt;&gt;$G7,PrSettings!$M$4="●"),(($F7-$G7)=(CM7-CN7))*1,0),"")</f>
        <v/>
      </c>
      <c r="CR7" s="449" t="str">
        <f t="shared" ca="1" si="46"/>
        <v/>
      </c>
      <c r="CS7" s="449" t="str">
        <f ca="1">IF(CP7&lt;&gt;"",IF(ABS($F7-$G7)&gt;=PrSettings!$M$7,(ABS($F7-$G7-CM7+CN7)&lt;=1)*1,IF(AND(CP7,$F7=$G7,$F7&gt;=PrSettings!$M$6),(ABS(CM7-$F7)&lt;=1)*1,IF(AND(ABS($F7-$G7-CM7+CN7)&lt;=1,$F7+$G7&gt;=PrSettings!$M$8),(ABS(CM7-$F7)&lt;=1)*(ABS(CN7-$G7)&lt;=1)*1,""))),"")</f>
        <v/>
      </c>
      <c r="CT7" s="456"/>
      <c r="CV7" s="447">
        <f t="shared" ca="1" si="7"/>
        <v>6</v>
      </c>
      <c r="CW7" s="448" t="str">
        <f ca="1">GrpA!$B$5</f>
        <v>Hungary</v>
      </c>
      <c r="CX7" s="449">
        <f t="shared" ca="1" si="47"/>
        <v>20</v>
      </c>
      <c r="CY7" s="448" t="str">
        <f ca="1">GrpA!$D$5</f>
        <v>Switzerland</v>
      </c>
      <c r="CZ7" s="452"/>
      <c r="DA7" s="452"/>
      <c r="DB7" s="455"/>
      <c r="DC7" s="449" t="str">
        <f t="shared" ca="1" si="48"/>
        <v/>
      </c>
      <c r="DD7" s="449" t="str">
        <f ca="1">IF((DC7&lt;&gt;""),IF(OR($F7&lt;&gt;$G7,PrSettings!$M$4="●"),(($F7-$G7)=(CZ7-DA7))*1,0),"")</f>
        <v/>
      </c>
      <c r="DE7" s="449" t="str">
        <f t="shared" ca="1" si="49"/>
        <v/>
      </c>
      <c r="DF7" s="449" t="str">
        <f ca="1">IF(DC7&lt;&gt;"",IF(ABS($F7-$G7)&gt;=PrSettings!$M$7,(ABS($F7-$G7-CZ7+DA7)&lt;=1)*1,IF(AND(DC7,$F7=$G7,$F7&gt;=PrSettings!$M$6),(ABS(CZ7-$F7)&lt;=1)*1,IF(AND(ABS($F7-$G7-CZ7+DA7)&lt;=1,$F7+$G7&gt;=PrSettings!$M$8),(ABS(CZ7-$F7)&lt;=1)*(ABS(DA7-$G7)&lt;=1)*1,""))),"")</f>
        <v/>
      </c>
      <c r="DG7" s="456"/>
      <c r="DI7" s="447">
        <f t="shared" ca="1" si="8"/>
        <v>6</v>
      </c>
      <c r="DJ7" s="448" t="str">
        <f ca="1">GrpA!$B$5</f>
        <v>Hungary</v>
      </c>
      <c r="DK7" s="449">
        <f t="shared" ca="1" si="50"/>
        <v>20</v>
      </c>
      <c r="DL7" s="448" t="str">
        <f ca="1">GrpA!$D$5</f>
        <v>Switzerland</v>
      </c>
      <c r="DM7" s="452"/>
      <c r="DN7" s="452"/>
      <c r="DO7" s="455"/>
      <c r="DP7" s="449" t="str">
        <f t="shared" ca="1" si="51"/>
        <v/>
      </c>
      <c r="DQ7" s="449" t="str">
        <f ca="1">IF((DP7&lt;&gt;""),IF(OR($F7&lt;&gt;$G7,PrSettings!$M$4="●"),(($F7-$G7)=(DM7-DN7))*1,0),"")</f>
        <v/>
      </c>
      <c r="DR7" s="449" t="str">
        <f t="shared" ca="1" si="52"/>
        <v/>
      </c>
      <c r="DS7" s="449" t="str">
        <f ca="1">IF(DP7&lt;&gt;"",IF(ABS($F7-$G7)&gt;=PrSettings!$M$7,(ABS($F7-$G7-DM7+DN7)&lt;=1)*1,IF(AND(DP7,$F7=$G7,$F7&gt;=PrSettings!$M$6),(ABS(DM7-$F7)&lt;=1)*1,IF(AND(ABS($F7-$G7-DM7+DN7)&lt;=1,$F7+$G7&gt;=PrSettings!$M$8),(ABS(DM7-$F7)&lt;=1)*(ABS(DN7-$G7)&lt;=1)*1,""))),"")</f>
        <v/>
      </c>
      <c r="DT7" s="456"/>
      <c r="DV7" s="447">
        <f t="shared" ca="1" si="9"/>
        <v>6</v>
      </c>
      <c r="DW7" s="448" t="str">
        <f ca="1">GrpA!$B$5</f>
        <v>Hungary</v>
      </c>
      <c r="DX7" s="449">
        <f t="shared" ca="1" si="53"/>
        <v>20</v>
      </c>
      <c r="DY7" s="448" t="str">
        <f ca="1">GrpA!$D$5</f>
        <v>Switzerland</v>
      </c>
      <c r="DZ7" s="452"/>
      <c r="EA7" s="452"/>
      <c r="EB7" s="455"/>
      <c r="EC7" s="449" t="str">
        <f t="shared" ca="1" si="54"/>
        <v/>
      </c>
      <c r="ED7" s="449" t="str">
        <f ca="1">IF((EC7&lt;&gt;""),IF(OR($F7&lt;&gt;$G7,PrSettings!$M$4="●"),(($F7-$G7)=(DZ7-EA7))*1,0),"")</f>
        <v/>
      </c>
      <c r="EE7" s="449" t="str">
        <f t="shared" ca="1" si="55"/>
        <v/>
      </c>
      <c r="EF7" s="449" t="str">
        <f ca="1">IF(EC7&lt;&gt;"",IF(ABS($F7-$G7)&gt;=PrSettings!$M$7,(ABS($F7-$G7-DZ7+EA7)&lt;=1)*1,IF(AND(EC7,$F7=$G7,$F7&gt;=PrSettings!$M$6),(ABS(DZ7-$F7)&lt;=1)*1,IF(AND(ABS($F7-$G7-DZ7+EA7)&lt;=1,$F7+$G7&gt;=PrSettings!$M$8),(ABS(DZ7-$F7)&lt;=1)*(ABS(EA7-$G7)&lt;=1)*1,""))),"")</f>
        <v/>
      </c>
      <c r="EG7" s="456"/>
      <c r="EI7" s="447">
        <f t="shared" ca="1" si="10"/>
        <v>6</v>
      </c>
      <c r="EJ7" s="448" t="str">
        <f ca="1">GrpA!$B$5</f>
        <v>Hungary</v>
      </c>
      <c r="EK7" s="449">
        <f t="shared" ca="1" si="56"/>
        <v>20</v>
      </c>
      <c r="EL7" s="448" t="str">
        <f ca="1">GrpA!$D$5</f>
        <v>Switzerland</v>
      </c>
      <c r="EM7" s="452"/>
      <c r="EN7" s="452"/>
      <c r="EO7" s="455"/>
      <c r="EP7" s="449" t="str">
        <f t="shared" ca="1" si="57"/>
        <v/>
      </c>
      <c r="EQ7" s="449" t="str">
        <f ca="1">IF((EP7&lt;&gt;""),IF(OR($F7&lt;&gt;$G7,PrSettings!$M$4="●"),(($F7-$G7)=(EM7-EN7))*1,0),"")</f>
        <v/>
      </c>
      <c r="ER7" s="449" t="str">
        <f t="shared" ca="1" si="58"/>
        <v/>
      </c>
      <c r="ES7" s="449" t="str">
        <f ca="1">IF(EP7&lt;&gt;"",IF(ABS($F7-$G7)&gt;=PrSettings!$M$7,(ABS($F7-$G7-EM7+EN7)&lt;=1)*1,IF(AND(EP7,$F7=$G7,$F7&gt;=PrSettings!$M$6),(ABS(EM7-$F7)&lt;=1)*1,IF(AND(ABS($F7-$G7-EM7+EN7)&lt;=1,$F7+$G7&gt;=PrSettings!$M$8),(ABS(EM7-$F7)&lt;=1)*(ABS(EN7-$G7)&lt;=1)*1,""))),"")</f>
        <v/>
      </c>
      <c r="ET7" s="456"/>
      <c r="EV7" s="447">
        <f t="shared" ca="1" si="11"/>
        <v>6</v>
      </c>
      <c r="EW7" s="448" t="str">
        <f ca="1">GrpA!$B$5</f>
        <v>Hungary</v>
      </c>
      <c r="EX7" s="449">
        <f t="shared" ca="1" si="59"/>
        <v>20</v>
      </c>
      <c r="EY7" s="448" t="str">
        <f ca="1">GrpA!$D$5</f>
        <v>Switzerland</v>
      </c>
      <c r="EZ7" s="452"/>
      <c r="FA7" s="452"/>
      <c r="FB7" s="455"/>
      <c r="FC7" s="449" t="str">
        <f t="shared" ca="1" si="60"/>
        <v/>
      </c>
      <c r="FD7" s="449" t="str">
        <f ca="1">IF((FC7&lt;&gt;""),IF(OR($F7&lt;&gt;$G7,PrSettings!$M$4="●"),(($F7-$G7)=(EZ7-FA7))*1,0),"")</f>
        <v/>
      </c>
      <c r="FE7" s="449" t="str">
        <f t="shared" ca="1" si="61"/>
        <v/>
      </c>
      <c r="FF7" s="449" t="str">
        <f ca="1">IF(FC7&lt;&gt;"",IF(ABS($F7-$G7)&gt;=PrSettings!$M$7,(ABS($F7-$G7-EZ7+FA7)&lt;=1)*1,IF(AND(FC7,$F7=$G7,$F7&gt;=PrSettings!$M$6),(ABS(EZ7-$F7)&lt;=1)*1,IF(AND(ABS($F7-$G7-EZ7+FA7)&lt;=1,$F7+$G7&gt;=PrSettings!$M$8),(ABS(EZ7-$F7)&lt;=1)*(ABS(FA7-$G7)&lt;=1)*1,""))),"")</f>
        <v/>
      </c>
      <c r="FG7" s="456"/>
      <c r="FI7" s="447">
        <f t="shared" ca="1" si="12"/>
        <v>6</v>
      </c>
      <c r="FJ7" s="448" t="str">
        <f ca="1">GrpA!$B$5</f>
        <v>Hungary</v>
      </c>
      <c r="FK7" s="449">
        <f t="shared" ca="1" si="62"/>
        <v>20</v>
      </c>
      <c r="FL7" s="448" t="str">
        <f ca="1">GrpA!$D$5</f>
        <v>Switzerland</v>
      </c>
      <c r="FM7" s="452"/>
      <c r="FN7" s="452"/>
      <c r="FO7" s="455"/>
      <c r="FP7" s="449" t="str">
        <f t="shared" ca="1" si="63"/>
        <v/>
      </c>
      <c r="FQ7" s="449" t="str">
        <f ca="1">IF((FP7&lt;&gt;""),IF(OR($F7&lt;&gt;$G7,PrSettings!$M$4="●"),(($F7-$G7)=(FM7-FN7))*1,0),"")</f>
        <v/>
      </c>
      <c r="FR7" s="449" t="str">
        <f t="shared" ca="1" si="64"/>
        <v/>
      </c>
      <c r="FS7" s="449" t="str">
        <f ca="1">IF(FP7&lt;&gt;"",IF(ABS($F7-$G7)&gt;=PrSettings!$M$7,(ABS($F7-$G7-FM7+FN7)&lt;=1)*1,IF(AND(FP7,$F7=$G7,$F7&gt;=PrSettings!$M$6),(ABS(FM7-$F7)&lt;=1)*1,IF(AND(ABS($F7-$G7-FM7+FN7)&lt;=1,$F7+$G7&gt;=PrSettings!$M$8),(ABS(FM7-$F7)&lt;=1)*(ABS(FN7-$G7)&lt;=1)*1,""))),"")</f>
        <v/>
      </c>
      <c r="FT7" s="456"/>
      <c r="FV7" s="447">
        <f t="shared" ca="1" si="13"/>
        <v>6</v>
      </c>
      <c r="FW7" s="448" t="str">
        <f ca="1">GrpA!$B$5</f>
        <v>Hungary</v>
      </c>
      <c r="FX7" s="449">
        <f t="shared" ca="1" si="65"/>
        <v>20</v>
      </c>
      <c r="FY7" s="448" t="str">
        <f ca="1">GrpA!$D$5</f>
        <v>Switzerland</v>
      </c>
      <c r="FZ7" s="452"/>
      <c r="GA7" s="452"/>
      <c r="GB7" s="455"/>
      <c r="GC7" s="449" t="str">
        <f t="shared" ca="1" si="66"/>
        <v/>
      </c>
      <c r="GD7" s="449" t="str">
        <f ca="1">IF((GC7&lt;&gt;""),IF(OR($F7&lt;&gt;$G7,PrSettings!$M$4="●"),(($F7-$G7)=(FZ7-GA7))*1,0),"")</f>
        <v/>
      </c>
      <c r="GE7" s="449" t="str">
        <f t="shared" ca="1" si="67"/>
        <v/>
      </c>
      <c r="GF7" s="449" t="str">
        <f ca="1">IF(GC7&lt;&gt;"",IF(ABS($F7-$G7)&gt;=PrSettings!$M$7,(ABS($F7-$G7-FZ7+GA7)&lt;=1)*1,IF(AND(GC7,$F7=$G7,$F7&gt;=PrSettings!$M$6),(ABS(FZ7-$F7)&lt;=1)*1,IF(AND(ABS($F7-$G7-FZ7+GA7)&lt;=1,$F7+$G7&gt;=PrSettings!$M$8),(ABS(FZ7-$F7)&lt;=1)*(ABS(GA7-$G7)&lt;=1)*1,""))),"")</f>
        <v/>
      </c>
      <c r="GG7" s="456"/>
      <c r="GI7" s="447">
        <f t="shared" ca="1" si="14"/>
        <v>6</v>
      </c>
      <c r="GJ7" s="448" t="str">
        <f ca="1">GrpA!$B$5</f>
        <v>Hungary</v>
      </c>
      <c r="GK7" s="449">
        <f t="shared" ca="1" si="68"/>
        <v>20</v>
      </c>
      <c r="GL7" s="448" t="str">
        <f ca="1">GrpA!$D$5</f>
        <v>Switzerland</v>
      </c>
      <c r="GM7" s="452"/>
      <c r="GN7" s="452"/>
      <c r="GO7" s="455"/>
      <c r="GP7" s="449" t="str">
        <f t="shared" ca="1" si="69"/>
        <v/>
      </c>
      <c r="GQ7" s="449" t="str">
        <f ca="1">IF((GP7&lt;&gt;""),IF(OR($F7&lt;&gt;$G7,PrSettings!$M$4="●"),(($F7-$G7)=(GM7-GN7))*1,0),"")</f>
        <v/>
      </c>
      <c r="GR7" s="449" t="str">
        <f t="shared" ca="1" si="70"/>
        <v/>
      </c>
      <c r="GS7" s="449" t="str">
        <f ca="1">IF(GP7&lt;&gt;"",IF(ABS($F7-$G7)&gt;=PrSettings!$M$7,(ABS($F7-$G7-GM7+GN7)&lt;=1)*1,IF(AND(GP7,$F7=$G7,$F7&gt;=PrSettings!$M$6),(ABS(GM7-$F7)&lt;=1)*1,IF(AND(ABS($F7-$G7-GM7+GN7)&lt;=1,$F7+$G7&gt;=PrSettings!$M$8),(ABS(GM7-$F7)&lt;=1)*(ABS(GN7-$G7)&lt;=1)*1,""))),"")</f>
        <v/>
      </c>
      <c r="GT7" s="456"/>
      <c r="GV7" s="447">
        <f t="shared" ca="1" si="15"/>
        <v>6</v>
      </c>
      <c r="GW7" s="448" t="str">
        <f ca="1">GrpA!$B$5</f>
        <v>Hungary</v>
      </c>
      <c r="GX7" s="449">
        <f t="shared" ca="1" si="71"/>
        <v>20</v>
      </c>
      <c r="GY7" s="448" t="str">
        <f ca="1">GrpA!$D$5</f>
        <v>Switzerland</v>
      </c>
      <c r="GZ7" s="452"/>
      <c r="HA7" s="452"/>
      <c r="HB7" s="455"/>
      <c r="HC7" s="449" t="str">
        <f t="shared" ca="1" si="72"/>
        <v/>
      </c>
      <c r="HD7" s="449" t="str">
        <f ca="1">IF((HC7&lt;&gt;""),IF(OR($F7&lt;&gt;$G7,PrSettings!$M$4="●"),(($F7-$G7)=(GZ7-HA7))*1,0),"")</f>
        <v/>
      </c>
      <c r="HE7" s="449" t="str">
        <f t="shared" ca="1" si="73"/>
        <v/>
      </c>
      <c r="HF7" s="449" t="str">
        <f ca="1">IF(HC7&lt;&gt;"",IF(ABS($F7-$G7)&gt;=PrSettings!$M$7,(ABS($F7-$G7-GZ7+HA7)&lt;=1)*1,IF(AND(HC7,$F7=$G7,$F7&gt;=PrSettings!$M$6),(ABS(GZ7-$F7)&lt;=1)*1,IF(AND(ABS($F7-$G7-GZ7+HA7)&lt;=1,$F7+$G7&gt;=PrSettings!$M$8),(ABS(GZ7-$F7)&lt;=1)*(ABS(HA7-$G7)&lt;=1)*1,""))),"")</f>
        <v/>
      </c>
      <c r="HG7" s="456"/>
      <c r="HI7" s="447">
        <f t="shared" ca="1" si="16"/>
        <v>6</v>
      </c>
      <c r="HJ7" s="448" t="str">
        <f ca="1">GrpA!$B$5</f>
        <v>Hungary</v>
      </c>
      <c r="HK7" s="449">
        <f t="shared" ca="1" si="74"/>
        <v>20</v>
      </c>
      <c r="HL7" s="448" t="str">
        <f ca="1">GrpA!$D$5</f>
        <v>Switzerland</v>
      </c>
      <c r="HM7" s="452"/>
      <c r="HN7" s="452"/>
      <c r="HO7" s="455"/>
      <c r="HP7" s="449" t="str">
        <f t="shared" ca="1" si="75"/>
        <v/>
      </c>
      <c r="HQ7" s="449" t="str">
        <f ca="1">IF((HP7&lt;&gt;""),IF(OR($F7&lt;&gt;$G7,PrSettings!$M$4="●"),(($F7-$G7)=(HM7-HN7))*1,0),"")</f>
        <v/>
      </c>
      <c r="HR7" s="449" t="str">
        <f t="shared" ca="1" si="76"/>
        <v/>
      </c>
      <c r="HS7" s="449" t="str">
        <f ca="1">IF(HP7&lt;&gt;"",IF(ABS($F7-$G7)&gt;=PrSettings!$M$7,(ABS($F7-$G7-HM7+HN7)&lt;=1)*1,IF(AND(HP7,$F7=$G7,$F7&gt;=PrSettings!$M$6),(ABS(HM7-$F7)&lt;=1)*1,IF(AND(ABS($F7-$G7-HM7+HN7)&lt;=1,$F7+$G7&gt;=PrSettings!$M$8),(ABS(HM7-$F7)&lt;=1)*(ABS(HN7-$G7)&lt;=1)*1,""))),"")</f>
        <v/>
      </c>
      <c r="HT7" s="456"/>
      <c r="HV7" s="447">
        <f t="shared" ca="1" si="17"/>
        <v>6</v>
      </c>
      <c r="HW7" s="448" t="str">
        <f ca="1">GrpA!$B$5</f>
        <v>Hungary</v>
      </c>
      <c r="HX7" s="449">
        <f t="shared" ca="1" si="77"/>
        <v>20</v>
      </c>
      <c r="HY7" s="448" t="str">
        <f ca="1">GrpA!$D$5</f>
        <v>Switzerland</v>
      </c>
      <c r="HZ7" s="452"/>
      <c r="IA7" s="452"/>
      <c r="IB7" s="455"/>
      <c r="IC7" s="449" t="str">
        <f t="shared" ca="1" si="78"/>
        <v/>
      </c>
      <c r="ID7" s="449" t="str">
        <f ca="1">IF((IC7&lt;&gt;""),IF(OR($F7&lt;&gt;$G7,PrSettings!$M$4="●"),(($F7-$G7)=(HZ7-IA7))*1,0),"")</f>
        <v/>
      </c>
      <c r="IE7" s="449" t="str">
        <f t="shared" ca="1" si="79"/>
        <v/>
      </c>
      <c r="IF7" s="449" t="str">
        <f ca="1">IF(IC7&lt;&gt;"",IF(ABS($F7-$G7)&gt;=PrSettings!$M$7,(ABS($F7-$G7-HZ7+IA7)&lt;=1)*1,IF(AND(IC7,$F7=$G7,$F7&gt;=PrSettings!$M$6),(ABS(HZ7-$F7)&lt;=1)*1,IF(AND(ABS($F7-$G7-HZ7+IA7)&lt;=1,$F7+$G7&gt;=PrSettings!$M$8),(ABS(HZ7-$F7)&lt;=1)*(ABS(IA7-$G7)&lt;=1)*1,""))),"")</f>
        <v/>
      </c>
      <c r="IG7" s="456"/>
      <c r="II7" s="447">
        <f t="shared" ca="1" si="18"/>
        <v>6</v>
      </c>
      <c r="IJ7" s="448" t="str">
        <f ca="1">GrpA!$B$5</f>
        <v>Hungary</v>
      </c>
      <c r="IK7" s="449">
        <f t="shared" ca="1" si="80"/>
        <v>20</v>
      </c>
      <c r="IL7" s="448" t="str">
        <f ca="1">GrpA!$D$5</f>
        <v>Switzerland</v>
      </c>
      <c r="IM7" s="452"/>
      <c r="IN7" s="452"/>
      <c r="IO7" s="455"/>
      <c r="IP7" s="449" t="str">
        <f t="shared" ca="1" si="81"/>
        <v/>
      </c>
      <c r="IQ7" s="449" t="str">
        <f ca="1">IF((IP7&lt;&gt;""),IF(OR($F7&lt;&gt;$G7,PrSettings!$M$4="●"),(($F7-$G7)=(IM7-IN7))*1,0),"")</f>
        <v/>
      </c>
      <c r="IR7" s="449" t="str">
        <f t="shared" ca="1" si="82"/>
        <v/>
      </c>
      <c r="IS7" s="449" t="str">
        <f ca="1">IF(IP7&lt;&gt;"",IF(ABS($F7-$G7)&gt;=PrSettings!$M$7,(ABS($F7-$G7-IM7+IN7)&lt;=1)*1,IF(AND(IP7,$F7=$G7,$F7&gt;=PrSettings!$M$6),(ABS(IM7-$F7)&lt;=1)*1,IF(AND(ABS($F7-$G7-IM7+IN7)&lt;=1,$F7+$G7&gt;=PrSettings!$M$8),(ABS(IM7-$F7)&lt;=1)*(ABS(IN7-$G7)&lt;=1)*1,""))),"")</f>
        <v/>
      </c>
      <c r="IT7" s="456"/>
      <c r="IV7" s="447">
        <f t="shared" ca="1" si="19"/>
        <v>6</v>
      </c>
      <c r="IW7" s="448" t="str">
        <f ca="1">GrpA!$B$5</f>
        <v>Hungary</v>
      </c>
      <c r="IX7" s="449">
        <f t="shared" ca="1" si="83"/>
        <v>20</v>
      </c>
      <c r="IY7" s="448" t="str">
        <f ca="1">GrpA!$D$5</f>
        <v>Switzerland</v>
      </c>
      <c r="IZ7" s="452"/>
      <c r="JA7" s="452"/>
      <c r="JB7" s="455"/>
      <c r="JC7" s="449" t="str">
        <f t="shared" ca="1" si="84"/>
        <v/>
      </c>
      <c r="JD7" s="449" t="str">
        <f ca="1">IF((JC7&lt;&gt;""),IF(OR($F7&lt;&gt;$G7,PrSettings!$M$4="●"),(($F7-$G7)=(IZ7-JA7))*1,0),"")</f>
        <v/>
      </c>
      <c r="JE7" s="449" t="str">
        <f t="shared" ca="1" si="85"/>
        <v/>
      </c>
      <c r="JF7" s="449" t="str">
        <f ca="1">IF(JC7&lt;&gt;"",IF(ABS($F7-$G7)&gt;=PrSettings!$M$7,(ABS($F7-$G7-IZ7+JA7)&lt;=1)*1,IF(AND(JC7,$F7=$G7,$F7&gt;=PrSettings!$M$6),(ABS(IZ7-$F7)&lt;=1)*1,IF(AND(ABS($F7-$G7-IZ7+JA7)&lt;=1,$F7+$G7&gt;=PrSettings!$M$8),(ABS(IZ7-$F7)&lt;=1)*(ABS(JA7-$G7)&lt;=1)*1,""))),"")</f>
        <v/>
      </c>
      <c r="JG7" s="456"/>
      <c r="JI7" s="447">
        <f t="shared" ca="1" si="20"/>
        <v>6</v>
      </c>
      <c r="JJ7" s="448" t="str">
        <f ca="1">GrpA!$B$5</f>
        <v>Hungary</v>
      </c>
      <c r="JK7" s="449">
        <f t="shared" ca="1" si="86"/>
        <v>20</v>
      </c>
      <c r="JL7" s="448" t="str">
        <f ca="1">GrpA!$D$5</f>
        <v>Switzerland</v>
      </c>
      <c r="JM7" s="452"/>
      <c r="JN7" s="452"/>
      <c r="JO7" s="455"/>
      <c r="JP7" s="449" t="str">
        <f t="shared" ca="1" si="87"/>
        <v/>
      </c>
      <c r="JQ7" s="449" t="str">
        <f ca="1">IF((JP7&lt;&gt;""),IF(OR($F7&lt;&gt;$G7,PrSettings!$M$4="●"),(($F7-$G7)=(JM7-JN7))*1,0),"")</f>
        <v/>
      </c>
      <c r="JR7" s="449" t="str">
        <f t="shared" ca="1" si="88"/>
        <v/>
      </c>
      <c r="JS7" s="449" t="str">
        <f ca="1">IF(JP7&lt;&gt;"",IF(ABS($F7-$G7)&gt;=PrSettings!$M$7,(ABS($F7-$G7-JM7+JN7)&lt;=1)*1,IF(AND(JP7,$F7=$G7,$F7&gt;=PrSettings!$M$6),(ABS(JM7-$F7)&lt;=1)*1,IF(AND(ABS($F7-$G7-JM7+JN7)&lt;=1,$F7+$G7&gt;=PrSettings!$M$8),(ABS(JM7-$F7)&lt;=1)*(ABS(JN7-$G7)&lt;=1)*1,""))),"")</f>
        <v/>
      </c>
      <c r="JT7" s="456"/>
      <c r="JV7" s="447">
        <f t="shared" ca="1" si="21"/>
        <v>6</v>
      </c>
      <c r="JW7" s="448" t="str">
        <f ca="1">GrpA!$B$5</f>
        <v>Hungary</v>
      </c>
      <c r="JX7" s="449">
        <f t="shared" ca="1" si="89"/>
        <v>20</v>
      </c>
      <c r="JY7" s="448" t="str">
        <f ca="1">GrpA!$D$5</f>
        <v>Switzerland</v>
      </c>
      <c r="JZ7" s="452"/>
      <c r="KA7" s="452"/>
      <c r="KB7" s="455"/>
      <c r="KC7" s="449" t="str">
        <f t="shared" ca="1" si="90"/>
        <v/>
      </c>
      <c r="KD7" s="449" t="str">
        <f ca="1">IF((KC7&lt;&gt;""),IF(OR($F7&lt;&gt;$G7,PrSettings!$M$4="●"),(($F7-$G7)=(JZ7-KA7))*1,0),"")</f>
        <v/>
      </c>
      <c r="KE7" s="449" t="str">
        <f t="shared" ca="1" si="91"/>
        <v/>
      </c>
      <c r="KF7" s="449" t="str">
        <f ca="1">IF(KC7&lt;&gt;"",IF(ABS($F7-$G7)&gt;=PrSettings!$M$7,(ABS($F7-$G7-JZ7+KA7)&lt;=1)*1,IF(AND(KC7,$F7=$G7,$F7&gt;=PrSettings!$M$6),(ABS(JZ7-$F7)&lt;=1)*1,IF(AND(ABS($F7-$G7-JZ7+KA7)&lt;=1,$F7+$G7&gt;=PrSettings!$M$8),(ABS(JZ7-$F7)&lt;=1)*(ABS(KA7-$G7)&lt;=1)*1,""))),"")</f>
        <v/>
      </c>
      <c r="KG7" s="456"/>
      <c r="KI7" s="447">
        <f t="shared" ca="1" si="22"/>
        <v>6</v>
      </c>
      <c r="KJ7" s="448" t="str">
        <f ca="1">GrpA!$B$5</f>
        <v>Hungary</v>
      </c>
      <c r="KK7" s="449">
        <f t="shared" ca="1" si="92"/>
        <v>20</v>
      </c>
      <c r="KL7" s="448" t="str">
        <f ca="1">GrpA!$D$5</f>
        <v>Switzerland</v>
      </c>
      <c r="KM7" s="452"/>
      <c r="KN7" s="452"/>
      <c r="KO7" s="455"/>
      <c r="KP7" s="449" t="str">
        <f t="shared" ca="1" si="93"/>
        <v/>
      </c>
      <c r="KQ7" s="449" t="str">
        <f ca="1">IF((KP7&lt;&gt;""),IF(OR($F7&lt;&gt;$G7,PrSettings!$M$4="●"),(($F7-$G7)=(KM7-KN7))*1,0),"")</f>
        <v/>
      </c>
      <c r="KR7" s="449" t="str">
        <f t="shared" ca="1" si="94"/>
        <v/>
      </c>
      <c r="KS7" s="449" t="str">
        <f ca="1">IF(KP7&lt;&gt;"",IF(ABS($F7-$G7)&gt;=PrSettings!$M$7,(ABS($F7-$G7-KM7+KN7)&lt;=1)*1,IF(AND(KP7,$F7=$G7,$F7&gt;=PrSettings!$M$6),(ABS(KM7-$F7)&lt;=1)*1,IF(AND(ABS($F7-$G7-KM7+KN7)&lt;=1,$F7+$G7&gt;=PrSettings!$M$8),(ABS(KM7-$F7)&lt;=1)*(ABS(KN7-$G7)&lt;=1)*1,""))),"")</f>
        <v/>
      </c>
      <c r="KT7" s="456"/>
      <c r="KV7" s="447">
        <f t="shared" ca="1" si="23"/>
        <v>6</v>
      </c>
      <c r="KW7" s="448" t="str">
        <f ca="1">GrpA!$B$5</f>
        <v>Hungary</v>
      </c>
      <c r="KX7" s="449">
        <f t="shared" ca="1" si="95"/>
        <v>20</v>
      </c>
      <c r="KY7" s="448" t="str">
        <f ca="1">GrpA!$D$5</f>
        <v>Switzerland</v>
      </c>
      <c r="KZ7" s="452"/>
      <c r="LA7" s="452"/>
      <c r="LB7" s="455"/>
      <c r="LC7" s="449" t="str">
        <f t="shared" ca="1" si="96"/>
        <v/>
      </c>
      <c r="LD7" s="449" t="str">
        <f ca="1">IF((LC7&lt;&gt;""),IF(OR($F7&lt;&gt;$G7,PrSettings!$M$4="●"),(($F7-$G7)=(KZ7-LA7))*1,0),"")</f>
        <v/>
      </c>
      <c r="LE7" s="449" t="str">
        <f t="shared" ca="1" si="97"/>
        <v/>
      </c>
      <c r="LF7" s="449" t="str">
        <f ca="1">IF(LC7&lt;&gt;"",IF(ABS($F7-$G7)&gt;=PrSettings!$M$7,(ABS($F7-$G7-KZ7+LA7)&lt;=1)*1,IF(AND(LC7,$F7=$G7,$F7&gt;=PrSettings!$M$6),(ABS(KZ7-$F7)&lt;=1)*1,IF(AND(ABS($F7-$G7-KZ7+LA7)&lt;=1,$F7+$G7&gt;=PrSettings!$M$8),(ABS(KZ7-$F7)&lt;=1)*(ABS(LA7-$G7)&lt;=1)*1,""))),"")</f>
        <v/>
      </c>
      <c r="LG7" s="456"/>
      <c r="LI7" s="447">
        <f t="shared" ca="1" si="24"/>
        <v>6</v>
      </c>
      <c r="LJ7" s="448" t="str">
        <f ca="1">GrpA!$B$5</f>
        <v>Hungary</v>
      </c>
      <c r="LK7" s="449">
        <f t="shared" ca="1" si="98"/>
        <v>20</v>
      </c>
      <c r="LL7" s="448" t="str">
        <f ca="1">GrpA!$D$5</f>
        <v>Switzerland</v>
      </c>
      <c r="LM7" s="452"/>
      <c r="LN7" s="452"/>
      <c r="LO7" s="455"/>
      <c r="LP7" s="449" t="str">
        <f t="shared" ca="1" si="99"/>
        <v/>
      </c>
      <c r="LQ7" s="449" t="str">
        <f ca="1">IF((LP7&lt;&gt;""),IF(OR($F7&lt;&gt;$G7,PrSettings!$M$4="●"),(($F7-$G7)=(LM7-LN7))*1,0),"")</f>
        <v/>
      </c>
      <c r="LR7" s="449" t="str">
        <f t="shared" ca="1" si="100"/>
        <v/>
      </c>
      <c r="LS7" s="449" t="str">
        <f ca="1">IF(LP7&lt;&gt;"",IF(ABS($F7-$G7)&gt;=PrSettings!$M$7,(ABS($F7-$G7-LM7+LN7)&lt;=1)*1,IF(AND(LP7,$F7=$G7,$F7&gt;=PrSettings!$M$6),(ABS(LM7-$F7)&lt;=1)*1,IF(AND(ABS($F7-$G7-LM7+LN7)&lt;=1,$F7+$G7&gt;=PrSettings!$M$8),(ABS(LM7-$F7)&lt;=1)*(ABS(LN7-$G7)&lt;=1)*1,""))),"")</f>
        <v/>
      </c>
      <c r="LT7" s="456"/>
      <c r="LV7" s="447">
        <f t="shared" ca="1" si="25"/>
        <v>6</v>
      </c>
      <c r="LW7" s="448" t="str">
        <f ca="1">GrpA!$B$5</f>
        <v>Hungary</v>
      </c>
      <c r="LX7" s="449">
        <f t="shared" ca="1" si="101"/>
        <v>20</v>
      </c>
      <c r="LY7" s="448" t="str">
        <f ca="1">GrpA!$D$5</f>
        <v>Switzerland</v>
      </c>
      <c r="LZ7" s="452"/>
      <c r="MA7" s="452"/>
      <c r="MB7" s="455"/>
      <c r="MC7" s="449" t="str">
        <f t="shared" ca="1" si="102"/>
        <v/>
      </c>
      <c r="MD7" s="449" t="str">
        <f ca="1">IF((MC7&lt;&gt;""),IF(OR($F7&lt;&gt;$G7,PrSettings!$M$4="●"),(($F7-$G7)=(LZ7-MA7))*1,0),"")</f>
        <v/>
      </c>
      <c r="ME7" s="449" t="str">
        <f t="shared" ca="1" si="103"/>
        <v/>
      </c>
      <c r="MF7" s="449" t="str">
        <f ca="1">IF(MC7&lt;&gt;"",IF(ABS($F7-$G7)&gt;=PrSettings!$M$7,(ABS($F7-$G7-LZ7+MA7)&lt;=1)*1,IF(AND(MC7,$F7=$G7,$F7&gt;=PrSettings!$M$6),(ABS(LZ7-$F7)&lt;=1)*1,IF(AND(ABS($F7-$G7-LZ7+MA7)&lt;=1,$F7+$G7&gt;=PrSettings!$M$8),(ABS(LZ7-$F7)&lt;=1)*(ABS(MA7-$G7)&lt;=1)*1,""))),"")</f>
        <v/>
      </c>
      <c r="MG7" s="456"/>
    </row>
    <row r="8" spans="1:345" x14ac:dyDescent="0.25">
      <c r="B8" s="447">
        <f ca="1">INDEX(Groups!$C$7:$C$35,MATCH(C8,Groups!$D$7:$D$35,0))</f>
        <v>54</v>
      </c>
      <c r="C8" s="448" t="str">
        <f ca="1">GrpA!$B$6</f>
        <v>Germany</v>
      </c>
      <c r="D8" s="449">
        <f ca="1">INDEX(Groups!$C$7:$C$35,MATCH(E8,Groups!$D$7:$D$35,0))</f>
        <v>6</v>
      </c>
      <c r="E8" s="448" t="str">
        <f ca="1">GrpA!$D$6</f>
        <v>Hungary</v>
      </c>
      <c r="F8" s="450" t="str">
        <f ca="1">GrpA!$E$6</f>
        <v/>
      </c>
      <c r="G8" s="451" t="str">
        <f ca="1">GrpA!$G$6</f>
        <v/>
      </c>
      <c r="I8" s="447">
        <f t="shared" ca="1" si="0"/>
        <v>54</v>
      </c>
      <c r="J8" s="448" t="str">
        <f ca="1">GrpA!$B$6</f>
        <v>Germany</v>
      </c>
      <c r="K8" s="449">
        <f t="shared" ca="1" si="26"/>
        <v>6</v>
      </c>
      <c r="L8" s="448" t="str">
        <f ca="1">GrpA!$D$6</f>
        <v>Hungary</v>
      </c>
      <c r="M8" s="452"/>
      <c r="N8" s="452"/>
      <c r="O8" s="455"/>
      <c r="P8" s="449" t="str">
        <f t="shared" ca="1" si="27"/>
        <v/>
      </c>
      <c r="Q8" s="449" t="str">
        <f ca="1">IF((P8&lt;&gt;""),IF(OR($F8&lt;&gt;$G8,PrSettings!$M$4="●"),(($F8-$G8)=(M8-N8))*1,0),"")</f>
        <v/>
      </c>
      <c r="R8" s="449" t="str">
        <f t="shared" ca="1" si="28"/>
        <v/>
      </c>
      <c r="S8" s="449" t="str">
        <f ca="1">IF(P8&lt;&gt;"",IF(ABS($F8-$G8)&gt;=PrSettings!$M$7,(ABS($F8-$G8-M8+N8)&lt;=1)*1,IF(AND(P8,$F8=$G8,$F8&gt;=PrSettings!$M$6),(ABS(M8-$F8)&lt;=1)*1,IF(AND(ABS($F8-$G8-M8+N8)&lt;=1,$F8+$G8&gt;=PrSettings!$M$8),(ABS(M8-$F8)&lt;=1)*(ABS(N8-$G8)&lt;=1)*1,""))),"")</f>
        <v/>
      </c>
      <c r="T8" s="456"/>
      <c r="V8" s="447">
        <f t="shared" ca="1" si="1"/>
        <v>54</v>
      </c>
      <c r="W8" s="448" t="str">
        <f ca="1">GrpA!$B$6</f>
        <v>Germany</v>
      </c>
      <c r="X8" s="449">
        <f t="shared" ca="1" si="29"/>
        <v>6</v>
      </c>
      <c r="Y8" s="448" t="str">
        <f ca="1">GrpA!$D$6</f>
        <v>Hungary</v>
      </c>
      <c r="Z8" s="452"/>
      <c r="AA8" s="452"/>
      <c r="AB8" s="455"/>
      <c r="AC8" s="449" t="str">
        <f t="shared" ca="1" si="30"/>
        <v/>
      </c>
      <c r="AD8" s="449" t="str">
        <f ca="1">IF((AC8&lt;&gt;""),IF(OR($F8&lt;&gt;$G8,PrSettings!$M$4="●"),(($F8-$G8)=(Z8-AA8))*1,0),"")</f>
        <v/>
      </c>
      <c r="AE8" s="449" t="str">
        <f t="shared" ca="1" si="31"/>
        <v/>
      </c>
      <c r="AF8" s="449" t="str">
        <f ca="1">IF(AC8&lt;&gt;"",IF(ABS($F8-$G8)&gt;=PrSettings!$M$7,(ABS($F8-$G8-Z8+AA8)&lt;=1)*1,IF(AND(AC8,$F8=$G8,$F8&gt;=PrSettings!$M$6),(ABS(Z8-$F8)&lt;=1)*1,IF(AND(ABS($F8-$G8-Z8+AA8)&lt;=1,$F8+$G8&gt;=PrSettings!$M$8),(ABS(Z8-$F8)&lt;=1)*(ABS(AA8-$G8)&lt;=1)*1,""))),"")</f>
        <v/>
      </c>
      <c r="AG8" s="456"/>
      <c r="AI8" s="447">
        <f t="shared" ca="1" si="2"/>
        <v>54</v>
      </c>
      <c r="AJ8" s="448" t="str">
        <f ca="1">GrpA!$B$6</f>
        <v>Germany</v>
      </c>
      <c r="AK8" s="449">
        <f t="shared" ca="1" si="32"/>
        <v>6</v>
      </c>
      <c r="AL8" s="448" t="str">
        <f ca="1">GrpA!$D$6</f>
        <v>Hungary</v>
      </c>
      <c r="AM8" s="452"/>
      <c r="AN8" s="452"/>
      <c r="AO8" s="455"/>
      <c r="AP8" s="449" t="str">
        <f t="shared" ca="1" si="33"/>
        <v/>
      </c>
      <c r="AQ8" s="449" t="str">
        <f ca="1">IF((AP8&lt;&gt;""),IF(OR($F8&lt;&gt;$G8,PrSettings!$M$4="●"),(($F8-$G8)=(AM8-AN8))*1,0),"")</f>
        <v/>
      </c>
      <c r="AR8" s="449" t="str">
        <f t="shared" ca="1" si="34"/>
        <v/>
      </c>
      <c r="AS8" s="449" t="str">
        <f ca="1">IF(AP8&lt;&gt;"",IF(ABS($F8-$G8)&gt;=PrSettings!$M$7,(ABS($F8-$G8-AM8+AN8)&lt;=1)*1,IF(AND(AP8,$F8=$G8,$F8&gt;=PrSettings!$M$6),(ABS(AM8-$F8)&lt;=1)*1,IF(AND(ABS($F8-$G8-AM8+AN8)&lt;=1,$F8+$G8&gt;=PrSettings!$M$8),(ABS(AM8-$F8)&lt;=1)*(ABS(AN8-$G8)&lt;=1)*1,""))),"")</f>
        <v/>
      </c>
      <c r="AT8" s="456"/>
      <c r="AV8" s="447">
        <f t="shared" ca="1" si="3"/>
        <v>54</v>
      </c>
      <c r="AW8" s="448" t="str">
        <f ca="1">GrpA!$B$6</f>
        <v>Germany</v>
      </c>
      <c r="AX8" s="449">
        <f t="shared" ca="1" si="35"/>
        <v>6</v>
      </c>
      <c r="AY8" s="448" t="str">
        <f ca="1">GrpA!$D$6</f>
        <v>Hungary</v>
      </c>
      <c r="AZ8" s="452"/>
      <c r="BA8" s="452"/>
      <c r="BB8" s="455"/>
      <c r="BC8" s="449" t="str">
        <f t="shared" ca="1" si="36"/>
        <v/>
      </c>
      <c r="BD8" s="449" t="str">
        <f ca="1">IF((BC8&lt;&gt;""),IF(OR($F8&lt;&gt;$G8,PrSettings!$M$4="●"),(($F8-$G8)=(AZ8-BA8))*1,0),"")</f>
        <v/>
      </c>
      <c r="BE8" s="449" t="str">
        <f t="shared" ca="1" si="37"/>
        <v/>
      </c>
      <c r="BF8" s="449" t="str">
        <f ca="1">IF(BC8&lt;&gt;"",IF(ABS($F8-$G8)&gt;=PrSettings!$M$7,(ABS($F8-$G8-AZ8+BA8)&lt;=1)*1,IF(AND(BC8,$F8=$G8,$F8&gt;=PrSettings!$M$6),(ABS(AZ8-$F8)&lt;=1)*1,IF(AND(ABS($F8-$G8-AZ8+BA8)&lt;=1,$F8+$G8&gt;=PrSettings!$M$8),(ABS(AZ8-$F8)&lt;=1)*(ABS(BA8-$G8)&lt;=1)*1,""))),"")</f>
        <v/>
      </c>
      <c r="BG8" s="456"/>
      <c r="BI8" s="447">
        <f t="shared" ca="1" si="4"/>
        <v>54</v>
      </c>
      <c r="BJ8" s="448" t="str">
        <f ca="1">GrpA!$B$6</f>
        <v>Germany</v>
      </c>
      <c r="BK8" s="449">
        <f t="shared" ca="1" si="38"/>
        <v>6</v>
      </c>
      <c r="BL8" s="448" t="str">
        <f ca="1">GrpA!$D$6</f>
        <v>Hungary</v>
      </c>
      <c r="BM8" s="452"/>
      <c r="BN8" s="452"/>
      <c r="BO8" s="455"/>
      <c r="BP8" s="449" t="str">
        <f t="shared" ca="1" si="39"/>
        <v/>
      </c>
      <c r="BQ8" s="449" t="str">
        <f ca="1">IF((BP8&lt;&gt;""),IF(OR($F8&lt;&gt;$G8,PrSettings!$M$4="●"),(($F8-$G8)=(BM8-BN8))*1,0),"")</f>
        <v/>
      </c>
      <c r="BR8" s="449" t="str">
        <f t="shared" ca="1" si="40"/>
        <v/>
      </c>
      <c r="BS8" s="449" t="str">
        <f ca="1">IF(BP8&lt;&gt;"",IF(ABS($F8-$G8)&gt;=PrSettings!$M$7,(ABS($F8-$G8-BM8+BN8)&lt;=1)*1,IF(AND(BP8,$F8=$G8,$F8&gt;=PrSettings!$M$6),(ABS(BM8-$F8)&lt;=1)*1,IF(AND(ABS($F8-$G8-BM8+BN8)&lt;=1,$F8+$G8&gt;=PrSettings!$M$8),(ABS(BM8-$F8)&lt;=1)*(ABS(BN8-$G8)&lt;=1)*1,""))),"")</f>
        <v/>
      </c>
      <c r="BT8" s="456"/>
      <c r="BV8" s="447">
        <f t="shared" ca="1" si="5"/>
        <v>54</v>
      </c>
      <c r="BW8" s="448" t="str">
        <f ca="1">GrpA!$B$6</f>
        <v>Germany</v>
      </c>
      <c r="BX8" s="449">
        <f t="shared" ca="1" si="41"/>
        <v>6</v>
      </c>
      <c r="BY8" s="448" t="str">
        <f ca="1">GrpA!$D$6</f>
        <v>Hungary</v>
      </c>
      <c r="BZ8" s="452"/>
      <c r="CA8" s="452"/>
      <c r="CB8" s="455"/>
      <c r="CC8" s="449" t="str">
        <f t="shared" ca="1" si="42"/>
        <v/>
      </c>
      <c r="CD8" s="449" t="str">
        <f ca="1">IF((CC8&lt;&gt;""),IF(OR($F8&lt;&gt;$G8,PrSettings!$M$4="●"),(($F8-$G8)=(BZ8-CA8))*1,0),"")</f>
        <v/>
      </c>
      <c r="CE8" s="449" t="str">
        <f t="shared" ca="1" si="43"/>
        <v/>
      </c>
      <c r="CF8" s="449" t="str">
        <f ca="1">IF(CC8&lt;&gt;"",IF(ABS($F8-$G8)&gt;=PrSettings!$M$7,(ABS($F8-$G8-BZ8+CA8)&lt;=1)*1,IF(AND(CC8,$F8=$G8,$F8&gt;=PrSettings!$M$6),(ABS(BZ8-$F8)&lt;=1)*1,IF(AND(ABS($F8-$G8-BZ8+CA8)&lt;=1,$F8+$G8&gt;=PrSettings!$M$8),(ABS(BZ8-$F8)&lt;=1)*(ABS(CA8-$G8)&lt;=1)*1,""))),"")</f>
        <v/>
      </c>
      <c r="CG8" s="456"/>
      <c r="CI8" s="447">
        <f t="shared" ca="1" si="6"/>
        <v>54</v>
      </c>
      <c r="CJ8" s="448" t="str">
        <f ca="1">GrpA!$B$6</f>
        <v>Germany</v>
      </c>
      <c r="CK8" s="449">
        <f t="shared" ca="1" si="44"/>
        <v>6</v>
      </c>
      <c r="CL8" s="448" t="str">
        <f ca="1">GrpA!$D$6</f>
        <v>Hungary</v>
      </c>
      <c r="CM8" s="452"/>
      <c r="CN8" s="452"/>
      <c r="CO8" s="455"/>
      <c r="CP8" s="449" t="str">
        <f t="shared" ca="1" si="45"/>
        <v/>
      </c>
      <c r="CQ8" s="449" t="str">
        <f ca="1">IF((CP8&lt;&gt;""),IF(OR($F8&lt;&gt;$G8,PrSettings!$M$4="●"),(($F8-$G8)=(CM8-CN8))*1,0),"")</f>
        <v/>
      </c>
      <c r="CR8" s="449" t="str">
        <f t="shared" ca="1" si="46"/>
        <v/>
      </c>
      <c r="CS8" s="449" t="str">
        <f ca="1">IF(CP8&lt;&gt;"",IF(ABS($F8-$G8)&gt;=PrSettings!$M$7,(ABS($F8-$G8-CM8+CN8)&lt;=1)*1,IF(AND(CP8,$F8=$G8,$F8&gt;=PrSettings!$M$6),(ABS(CM8-$F8)&lt;=1)*1,IF(AND(ABS($F8-$G8-CM8+CN8)&lt;=1,$F8+$G8&gt;=PrSettings!$M$8),(ABS(CM8-$F8)&lt;=1)*(ABS(CN8-$G8)&lt;=1)*1,""))),"")</f>
        <v/>
      </c>
      <c r="CT8" s="456"/>
      <c r="CV8" s="447">
        <f t="shared" ca="1" si="7"/>
        <v>54</v>
      </c>
      <c r="CW8" s="448" t="str">
        <f ca="1">GrpA!$B$6</f>
        <v>Germany</v>
      </c>
      <c r="CX8" s="449">
        <f t="shared" ca="1" si="47"/>
        <v>6</v>
      </c>
      <c r="CY8" s="448" t="str">
        <f ca="1">GrpA!$D$6</f>
        <v>Hungary</v>
      </c>
      <c r="CZ8" s="452"/>
      <c r="DA8" s="452"/>
      <c r="DB8" s="455"/>
      <c r="DC8" s="449" t="str">
        <f t="shared" ca="1" si="48"/>
        <v/>
      </c>
      <c r="DD8" s="449" t="str">
        <f ca="1">IF((DC8&lt;&gt;""),IF(OR($F8&lt;&gt;$G8,PrSettings!$M$4="●"),(($F8-$G8)=(CZ8-DA8))*1,0),"")</f>
        <v/>
      </c>
      <c r="DE8" s="449" t="str">
        <f t="shared" ca="1" si="49"/>
        <v/>
      </c>
      <c r="DF8" s="449" t="str">
        <f ca="1">IF(DC8&lt;&gt;"",IF(ABS($F8-$G8)&gt;=PrSettings!$M$7,(ABS($F8-$G8-CZ8+DA8)&lt;=1)*1,IF(AND(DC8,$F8=$G8,$F8&gt;=PrSettings!$M$6),(ABS(CZ8-$F8)&lt;=1)*1,IF(AND(ABS($F8-$G8-CZ8+DA8)&lt;=1,$F8+$G8&gt;=PrSettings!$M$8),(ABS(CZ8-$F8)&lt;=1)*(ABS(DA8-$G8)&lt;=1)*1,""))),"")</f>
        <v/>
      </c>
      <c r="DG8" s="456"/>
      <c r="DI8" s="447">
        <f t="shared" ca="1" si="8"/>
        <v>54</v>
      </c>
      <c r="DJ8" s="448" t="str">
        <f ca="1">GrpA!$B$6</f>
        <v>Germany</v>
      </c>
      <c r="DK8" s="449">
        <f t="shared" ca="1" si="50"/>
        <v>6</v>
      </c>
      <c r="DL8" s="448" t="str">
        <f ca="1">GrpA!$D$6</f>
        <v>Hungary</v>
      </c>
      <c r="DM8" s="452"/>
      <c r="DN8" s="452"/>
      <c r="DO8" s="455"/>
      <c r="DP8" s="449" t="str">
        <f t="shared" ca="1" si="51"/>
        <v/>
      </c>
      <c r="DQ8" s="449" t="str">
        <f ca="1">IF((DP8&lt;&gt;""),IF(OR($F8&lt;&gt;$G8,PrSettings!$M$4="●"),(($F8-$G8)=(DM8-DN8))*1,0),"")</f>
        <v/>
      </c>
      <c r="DR8" s="449" t="str">
        <f t="shared" ca="1" si="52"/>
        <v/>
      </c>
      <c r="DS8" s="449" t="str">
        <f ca="1">IF(DP8&lt;&gt;"",IF(ABS($F8-$G8)&gt;=PrSettings!$M$7,(ABS($F8-$G8-DM8+DN8)&lt;=1)*1,IF(AND(DP8,$F8=$G8,$F8&gt;=PrSettings!$M$6),(ABS(DM8-$F8)&lt;=1)*1,IF(AND(ABS($F8-$G8-DM8+DN8)&lt;=1,$F8+$G8&gt;=PrSettings!$M$8),(ABS(DM8-$F8)&lt;=1)*(ABS(DN8-$G8)&lt;=1)*1,""))),"")</f>
        <v/>
      </c>
      <c r="DT8" s="456"/>
      <c r="DV8" s="447">
        <f t="shared" ca="1" si="9"/>
        <v>54</v>
      </c>
      <c r="DW8" s="448" t="str">
        <f ca="1">GrpA!$B$6</f>
        <v>Germany</v>
      </c>
      <c r="DX8" s="449">
        <f t="shared" ca="1" si="53"/>
        <v>6</v>
      </c>
      <c r="DY8" s="448" t="str">
        <f ca="1">GrpA!$D$6</f>
        <v>Hungary</v>
      </c>
      <c r="DZ8" s="452"/>
      <c r="EA8" s="452"/>
      <c r="EB8" s="455"/>
      <c r="EC8" s="449" t="str">
        <f t="shared" ca="1" si="54"/>
        <v/>
      </c>
      <c r="ED8" s="449" t="str">
        <f ca="1">IF((EC8&lt;&gt;""),IF(OR($F8&lt;&gt;$G8,PrSettings!$M$4="●"),(($F8-$G8)=(DZ8-EA8))*1,0),"")</f>
        <v/>
      </c>
      <c r="EE8" s="449" t="str">
        <f t="shared" ca="1" si="55"/>
        <v/>
      </c>
      <c r="EF8" s="449" t="str">
        <f ca="1">IF(EC8&lt;&gt;"",IF(ABS($F8-$G8)&gt;=PrSettings!$M$7,(ABS($F8-$G8-DZ8+EA8)&lt;=1)*1,IF(AND(EC8,$F8=$G8,$F8&gt;=PrSettings!$M$6),(ABS(DZ8-$F8)&lt;=1)*1,IF(AND(ABS($F8-$G8-DZ8+EA8)&lt;=1,$F8+$G8&gt;=PrSettings!$M$8),(ABS(DZ8-$F8)&lt;=1)*(ABS(EA8-$G8)&lt;=1)*1,""))),"")</f>
        <v/>
      </c>
      <c r="EG8" s="456"/>
      <c r="EI8" s="447">
        <f t="shared" ca="1" si="10"/>
        <v>54</v>
      </c>
      <c r="EJ8" s="448" t="str">
        <f ca="1">GrpA!$B$6</f>
        <v>Germany</v>
      </c>
      <c r="EK8" s="449">
        <f t="shared" ca="1" si="56"/>
        <v>6</v>
      </c>
      <c r="EL8" s="448" t="str">
        <f ca="1">GrpA!$D$6</f>
        <v>Hungary</v>
      </c>
      <c r="EM8" s="452"/>
      <c r="EN8" s="452"/>
      <c r="EO8" s="455"/>
      <c r="EP8" s="449" t="str">
        <f t="shared" ca="1" si="57"/>
        <v/>
      </c>
      <c r="EQ8" s="449" t="str">
        <f ca="1">IF((EP8&lt;&gt;""),IF(OR($F8&lt;&gt;$G8,PrSettings!$M$4="●"),(($F8-$G8)=(EM8-EN8))*1,0),"")</f>
        <v/>
      </c>
      <c r="ER8" s="449" t="str">
        <f t="shared" ca="1" si="58"/>
        <v/>
      </c>
      <c r="ES8" s="449" t="str">
        <f ca="1">IF(EP8&lt;&gt;"",IF(ABS($F8-$G8)&gt;=PrSettings!$M$7,(ABS($F8-$G8-EM8+EN8)&lt;=1)*1,IF(AND(EP8,$F8=$G8,$F8&gt;=PrSettings!$M$6),(ABS(EM8-$F8)&lt;=1)*1,IF(AND(ABS($F8-$G8-EM8+EN8)&lt;=1,$F8+$G8&gt;=PrSettings!$M$8),(ABS(EM8-$F8)&lt;=1)*(ABS(EN8-$G8)&lt;=1)*1,""))),"")</f>
        <v/>
      </c>
      <c r="ET8" s="456"/>
      <c r="EV8" s="447">
        <f t="shared" ca="1" si="11"/>
        <v>54</v>
      </c>
      <c r="EW8" s="448" t="str">
        <f ca="1">GrpA!$B$6</f>
        <v>Germany</v>
      </c>
      <c r="EX8" s="449">
        <f t="shared" ca="1" si="59"/>
        <v>6</v>
      </c>
      <c r="EY8" s="448" t="str">
        <f ca="1">GrpA!$D$6</f>
        <v>Hungary</v>
      </c>
      <c r="EZ8" s="452"/>
      <c r="FA8" s="452"/>
      <c r="FB8" s="455"/>
      <c r="FC8" s="449" t="str">
        <f t="shared" ca="1" si="60"/>
        <v/>
      </c>
      <c r="FD8" s="449" t="str">
        <f ca="1">IF((FC8&lt;&gt;""),IF(OR($F8&lt;&gt;$G8,PrSettings!$M$4="●"),(($F8-$G8)=(EZ8-FA8))*1,0),"")</f>
        <v/>
      </c>
      <c r="FE8" s="449" t="str">
        <f t="shared" ca="1" si="61"/>
        <v/>
      </c>
      <c r="FF8" s="449" t="str">
        <f ca="1">IF(FC8&lt;&gt;"",IF(ABS($F8-$G8)&gt;=PrSettings!$M$7,(ABS($F8-$G8-EZ8+FA8)&lt;=1)*1,IF(AND(FC8,$F8=$G8,$F8&gt;=PrSettings!$M$6),(ABS(EZ8-$F8)&lt;=1)*1,IF(AND(ABS($F8-$G8-EZ8+FA8)&lt;=1,$F8+$G8&gt;=PrSettings!$M$8),(ABS(EZ8-$F8)&lt;=1)*(ABS(FA8-$G8)&lt;=1)*1,""))),"")</f>
        <v/>
      </c>
      <c r="FG8" s="456"/>
      <c r="FI8" s="447">
        <f t="shared" ca="1" si="12"/>
        <v>54</v>
      </c>
      <c r="FJ8" s="448" t="str">
        <f ca="1">GrpA!$B$6</f>
        <v>Germany</v>
      </c>
      <c r="FK8" s="449">
        <f t="shared" ca="1" si="62"/>
        <v>6</v>
      </c>
      <c r="FL8" s="448" t="str">
        <f ca="1">GrpA!$D$6</f>
        <v>Hungary</v>
      </c>
      <c r="FM8" s="452"/>
      <c r="FN8" s="452"/>
      <c r="FO8" s="455"/>
      <c r="FP8" s="449" t="str">
        <f t="shared" ca="1" si="63"/>
        <v/>
      </c>
      <c r="FQ8" s="449" t="str">
        <f ca="1">IF((FP8&lt;&gt;""),IF(OR($F8&lt;&gt;$G8,PrSettings!$M$4="●"),(($F8-$G8)=(FM8-FN8))*1,0),"")</f>
        <v/>
      </c>
      <c r="FR8" s="449" t="str">
        <f t="shared" ca="1" si="64"/>
        <v/>
      </c>
      <c r="FS8" s="449" t="str">
        <f ca="1">IF(FP8&lt;&gt;"",IF(ABS($F8-$G8)&gt;=PrSettings!$M$7,(ABS($F8-$G8-FM8+FN8)&lt;=1)*1,IF(AND(FP8,$F8=$G8,$F8&gt;=PrSettings!$M$6),(ABS(FM8-$F8)&lt;=1)*1,IF(AND(ABS($F8-$G8-FM8+FN8)&lt;=1,$F8+$G8&gt;=PrSettings!$M$8),(ABS(FM8-$F8)&lt;=1)*(ABS(FN8-$G8)&lt;=1)*1,""))),"")</f>
        <v/>
      </c>
      <c r="FT8" s="456"/>
      <c r="FV8" s="447">
        <f t="shared" ca="1" si="13"/>
        <v>54</v>
      </c>
      <c r="FW8" s="448" t="str">
        <f ca="1">GrpA!$B$6</f>
        <v>Germany</v>
      </c>
      <c r="FX8" s="449">
        <f t="shared" ca="1" si="65"/>
        <v>6</v>
      </c>
      <c r="FY8" s="448" t="str">
        <f ca="1">GrpA!$D$6</f>
        <v>Hungary</v>
      </c>
      <c r="FZ8" s="452"/>
      <c r="GA8" s="452"/>
      <c r="GB8" s="455"/>
      <c r="GC8" s="449" t="str">
        <f t="shared" ca="1" si="66"/>
        <v/>
      </c>
      <c r="GD8" s="449" t="str">
        <f ca="1">IF((GC8&lt;&gt;""),IF(OR($F8&lt;&gt;$G8,PrSettings!$M$4="●"),(($F8-$G8)=(FZ8-GA8))*1,0),"")</f>
        <v/>
      </c>
      <c r="GE8" s="449" t="str">
        <f t="shared" ca="1" si="67"/>
        <v/>
      </c>
      <c r="GF8" s="449" t="str">
        <f ca="1">IF(GC8&lt;&gt;"",IF(ABS($F8-$G8)&gt;=PrSettings!$M$7,(ABS($F8-$G8-FZ8+GA8)&lt;=1)*1,IF(AND(GC8,$F8=$G8,$F8&gt;=PrSettings!$M$6),(ABS(FZ8-$F8)&lt;=1)*1,IF(AND(ABS($F8-$G8-FZ8+GA8)&lt;=1,$F8+$G8&gt;=PrSettings!$M$8),(ABS(FZ8-$F8)&lt;=1)*(ABS(GA8-$G8)&lt;=1)*1,""))),"")</f>
        <v/>
      </c>
      <c r="GG8" s="456"/>
      <c r="GI8" s="447">
        <f t="shared" ca="1" si="14"/>
        <v>54</v>
      </c>
      <c r="GJ8" s="448" t="str">
        <f ca="1">GrpA!$B$6</f>
        <v>Germany</v>
      </c>
      <c r="GK8" s="449">
        <f t="shared" ca="1" si="68"/>
        <v>6</v>
      </c>
      <c r="GL8" s="448" t="str">
        <f ca="1">GrpA!$D$6</f>
        <v>Hungary</v>
      </c>
      <c r="GM8" s="452"/>
      <c r="GN8" s="452"/>
      <c r="GO8" s="455"/>
      <c r="GP8" s="449" t="str">
        <f t="shared" ca="1" si="69"/>
        <v/>
      </c>
      <c r="GQ8" s="449" t="str">
        <f ca="1">IF((GP8&lt;&gt;""),IF(OR($F8&lt;&gt;$G8,PrSettings!$M$4="●"),(($F8-$G8)=(GM8-GN8))*1,0),"")</f>
        <v/>
      </c>
      <c r="GR8" s="449" t="str">
        <f t="shared" ca="1" si="70"/>
        <v/>
      </c>
      <c r="GS8" s="449" t="str">
        <f ca="1">IF(GP8&lt;&gt;"",IF(ABS($F8-$G8)&gt;=PrSettings!$M$7,(ABS($F8-$G8-GM8+GN8)&lt;=1)*1,IF(AND(GP8,$F8=$G8,$F8&gt;=PrSettings!$M$6),(ABS(GM8-$F8)&lt;=1)*1,IF(AND(ABS($F8-$G8-GM8+GN8)&lt;=1,$F8+$G8&gt;=PrSettings!$M$8),(ABS(GM8-$F8)&lt;=1)*(ABS(GN8-$G8)&lt;=1)*1,""))),"")</f>
        <v/>
      </c>
      <c r="GT8" s="456"/>
      <c r="GV8" s="447">
        <f t="shared" ca="1" si="15"/>
        <v>54</v>
      </c>
      <c r="GW8" s="448" t="str">
        <f ca="1">GrpA!$B$6</f>
        <v>Germany</v>
      </c>
      <c r="GX8" s="449">
        <f t="shared" ca="1" si="71"/>
        <v>6</v>
      </c>
      <c r="GY8" s="448" t="str">
        <f ca="1">GrpA!$D$6</f>
        <v>Hungary</v>
      </c>
      <c r="GZ8" s="452"/>
      <c r="HA8" s="452"/>
      <c r="HB8" s="455"/>
      <c r="HC8" s="449" t="str">
        <f t="shared" ca="1" si="72"/>
        <v/>
      </c>
      <c r="HD8" s="449" t="str">
        <f ca="1">IF((HC8&lt;&gt;""),IF(OR($F8&lt;&gt;$G8,PrSettings!$M$4="●"),(($F8-$G8)=(GZ8-HA8))*1,0),"")</f>
        <v/>
      </c>
      <c r="HE8" s="449" t="str">
        <f t="shared" ca="1" si="73"/>
        <v/>
      </c>
      <c r="HF8" s="449" t="str">
        <f ca="1">IF(HC8&lt;&gt;"",IF(ABS($F8-$G8)&gt;=PrSettings!$M$7,(ABS($F8-$G8-GZ8+HA8)&lt;=1)*1,IF(AND(HC8,$F8=$G8,$F8&gt;=PrSettings!$M$6),(ABS(GZ8-$F8)&lt;=1)*1,IF(AND(ABS($F8-$G8-GZ8+HA8)&lt;=1,$F8+$G8&gt;=PrSettings!$M$8),(ABS(GZ8-$F8)&lt;=1)*(ABS(HA8-$G8)&lt;=1)*1,""))),"")</f>
        <v/>
      </c>
      <c r="HG8" s="456"/>
      <c r="HI8" s="447">
        <f t="shared" ca="1" si="16"/>
        <v>54</v>
      </c>
      <c r="HJ8" s="448" t="str">
        <f ca="1">GrpA!$B$6</f>
        <v>Germany</v>
      </c>
      <c r="HK8" s="449">
        <f t="shared" ca="1" si="74"/>
        <v>6</v>
      </c>
      <c r="HL8" s="448" t="str">
        <f ca="1">GrpA!$D$6</f>
        <v>Hungary</v>
      </c>
      <c r="HM8" s="452"/>
      <c r="HN8" s="452"/>
      <c r="HO8" s="455"/>
      <c r="HP8" s="449" t="str">
        <f t="shared" ca="1" si="75"/>
        <v/>
      </c>
      <c r="HQ8" s="449" t="str">
        <f ca="1">IF((HP8&lt;&gt;""),IF(OR($F8&lt;&gt;$G8,PrSettings!$M$4="●"),(($F8-$G8)=(HM8-HN8))*1,0),"")</f>
        <v/>
      </c>
      <c r="HR8" s="449" t="str">
        <f t="shared" ca="1" si="76"/>
        <v/>
      </c>
      <c r="HS8" s="449" t="str">
        <f ca="1">IF(HP8&lt;&gt;"",IF(ABS($F8-$G8)&gt;=PrSettings!$M$7,(ABS($F8-$G8-HM8+HN8)&lt;=1)*1,IF(AND(HP8,$F8=$G8,$F8&gt;=PrSettings!$M$6),(ABS(HM8-$F8)&lt;=1)*1,IF(AND(ABS($F8-$G8-HM8+HN8)&lt;=1,$F8+$G8&gt;=PrSettings!$M$8),(ABS(HM8-$F8)&lt;=1)*(ABS(HN8-$G8)&lt;=1)*1,""))),"")</f>
        <v/>
      </c>
      <c r="HT8" s="456"/>
      <c r="HV8" s="447">
        <f t="shared" ca="1" si="17"/>
        <v>54</v>
      </c>
      <c r="HW8" s="448" t="str">
        <f ca="1">GrpA!$B$6</f>
        <v>Germany</v>
      </c>
      <c r="HX8" s="449">
        <f t="shared" ca="1" si="77"/>
        <v>6</v>
      </c>
      <c r="HY8" s="448" t="str">
        <f ca="1">GrpA!$D$6</f>
        <v>Hungary</v>
      </c>
      <c r="HZ8" s="452"/>
      <c r="IA8" s="452"/>
      <c r="IB8" s="455"/>
      <c r="IC8" s="449" t="str">
        <f t="shared" ca="1" si="78"/>
        <v/>
      </c>
      <c r="ID8" s="449" t="str">
        <f ca="1">IF((IC8&lt;&gt;""),IF(OR($F8&lt;&gt;$G8,PrSettings!$M$4="●"),(($F8-$G8)=(HZ8-IA8))*1,0),"")</f>
        <v/>
      </c>
      <c r="IE8" s="449" t="str">
        <f t="shared" ca="1" si="79"/>
        <v/>
      </c>
      <c r="IF8" s="449" t="str">
        <f ca="1">IF(IC8&lt;&gt;"",IF(ABS($F8-$G8)&gt;=PrSettings!$M$7,(ABS($F8-$G8-HZ8+IA8)&lt;=1)*1,IF(AND(IC8,$F8=$G8,$F8&gt;=PrSettings!$M$6),(ABS(HZ8-$F8)&lt;=1)*1,IF(AND(ABS($F8-$G8-HZ8+IA8)&lt;=1,$F8+$G8&gt;=PrSettings!$M$8),(ABS(HZ8-$F8)&lt;=1)*(ABS(IA8-$G8)&lt;=1)*1,""))),"")</f>
        <v/>
      </c>
      <c r="IG8" s="456"/>
      <c r="II8" s="447">
        <f t="shared" ca="1" si="18"/>
        <v>54</v>
      </c>
      <c r="IJ8" s="448" t="str">
        <f ca="1">GrpA!$B$6</f>
        <v>Germany</v>
      </c>
      <c r="IK8" s="449">
        <f t="shared" ca="1" si="80"/>
        <v>6</v>
      </c>
      <c r="IL8" s="448" t="str">
        <f ca="1">GrpA!$D$6</f>
        <v>Hungary</v>
      </c>
      <c r="IM8" s="452"/>
      <c r="IN8" s="452"/>
      <c r="IO8" s="455"/>
      <c r="IP8" s="449" t="str">
        <f t="shared" ca="1" si="81"/>
        <v/>
      </c>
      <c r="IQ8" s="449" t="str">
        <f ca="1">IF((IP8&lt;&gt;""),IF(OR($F8&lt;&gt;$G8,PrSettings!$M$4="●"),(($F8-$G8)=(IM8-IN8))*1,0),"")</f>
        <v/>
      </c>
      <c r="IR8" s="449" t="str">
        <f t="shared" ca="1" si="82"/>
        <v/>
      </c>
      <c r="IS8" s="449" t="str">
        <f ca="1">IF(IP8&lt;&gt;"",IF(ABS($F8-$G8)&gt;=PrSettings!$M$7,(ABS($F8-$G8-IM8+IN8)&lt;=1)*1,IF(AND(IP8,$F8=$G8,$F8&gt;=PrSettings!$M$6),(ABS(IM8-$F8)&lt;=1)*1,IF(AND(ABS($F8-$G8-IM8+IN8)&lt;=1,$F8+$G8&gt;=PrSettings!$M$8),(ABS(IM8-$F8)&lt;=1)*(ABS(IN8-$G8)&lt;=1)*1,""))),"")</f>
        <v/>
      </c>
      <c r="IT8" s="456"/>
      <c r="IV8" s="447">
        <f t="shared" ca="1" si="19"/>
        <v>54</v>
      </c>
      <c r="IW8" s="448" t="str">
        <f ca="1">GrpA!$B$6</f>
        <v>Germany</v>
      </c>
      <c r="IX8" s="449">
        <f t="shared" ca="1" si="83"/>
        <v>6</v>
      </c>
      <c r="IY8" s="448" t="str">
        <f ca="1">GrpA!$D$6</f>
        <v>Hungary</v>
      </c>
      <c r="IZ8" s="452"/>
      <c r="JA8" s="452"/>
      <c r="JB8" s="455"/>
      <c r="JC8" s="449" t="str">
        <f t="shared" ca="1" si="84"/>
        <v/>
      </c>
      <c r="JD8" s="449" t="str">
        <f ca="1">IF((JC8&lt;&gt;""),IF(OR($F8&lt;&gt;$G8,PrSettings!$M$4="●"),(($F8-$G8)=(IZ8-JA8))*1,0),"")</f>
        <v/>
      </c>
      <c r="JE8" s="449" t="str">
        <f t="shared" ca="1" si="85"/>
        <v/>
      </c>
      <c r="JF8" s="449" t="str">
        <f ca="1">IF(JC8&lt;&gt;"",IF(ABS($F8-$G8)&gt;=PrSettings!$M$7,(ABS($F8-$G8-IZ8+JA8)&lt;=1)*1,IF(AND(JC8,$F8=$G8,$F8&gt;=PrSettings!$M$6),(ABS(IZ8-$F8)&lt;=1)*1,IF(AND(ABS($F8-$G8-IZ8+JA8)&lt;=1,$F8+$G8&gt;=PrSettings!$M$8),(ABS(IZ8-$F8)&lt;=1)*(ABS(JA8-$G8)&lt;=1)*1,""))),"")</f>
        <v/>
      </c>
      <c r="JG8" s="456"/>
      <c r="JI8" s="447">
        <f t="shared" ca="1" si="20"/>
        <v>54</v>
      </c>
      <c r="JJ8" s="448" t="str">
        <f ca="1">GrpA!$B$6</f>
        <v>Germany</v>
      </c>
      <c r="JK8" s="449">
        <f t="shared" ca="1" si="86"/>
        <v>6</v>
      </c>
      <c r="JL8" s="448" t="str">
        <f ca="1">GrpA!$D$6</f>
        <v>Hungary</v>
      </c>
      <c r="JM8" s="452"/>
      <c r="JN8" s="452"/>
      <c r="JO8" s="455"/>
      <c r="JP8" s="449" t="str">
        <f t="shared" ca="1" si="87"/>
        <v/>
      </c>
      <c r="JQ8" s="449" t="str">
        <f ca="1">IF((JP8&lt;&gt;""),IF(OR($F8&lt;&gt;$G8,PrSettings!$M$4="●"),(($F8-$G8)=(JM8-JN8))*1,0),"")</f>
        <v/>
      </c>
      <c r="JR8" s="449" t="str">
        <f t="shared" ca="1" si="88"/>
        <v/>
      </c>
      <c r="JS8" s="449" t="str">
        <f ca="1">IF(JP8&lt;&gt;"",IF(ABS($F8-$G8)&gt;=PrSettings!$M$7,(ABS($F8-$G8-JM8+JN8)&lt;=1)*1,IF(AND(JP8,$F8=$G8,$F8&gt;=PrSettings!$M$6),(ABS(JM8-$F8)&lt;=1)*1,IF(AND(ABS($F8-$G8-JM8+JN8)&lt;=1,$F8+$G8&gt;=PrSettings!$M$8),(ABS(JM8-$F8)&lt;=1)*(ABS(JN8-$G8)&lt;=1)*1,""))),"")</f>
        <v/>
      </c>
      <c r="JT8" s="456"/>
      <c r="JV8" s="447">
        <f t="shared" ca="1" si="21"/>
        <v>54</v>
      </c>
      <c r="JW8" s="448" t="str">
        <f ca="1">GrpA!$B$6</f>
        <v>Germany</v>
      </c>
      <c r="JX8" s="449">
        <f t="shared" ca="1" si="89"/>
        <v>6</v>
      </c>
      <c r="JY8" s="448" t="str">
        <f ca="1">GrpA!$D$6</f>
        <v>Hungary</v>
      </c>
      <c r="JZ8" s="452"/>
      <c r="KA8" s="452"/>
      <c r="KB8" s="455"/>
      <c r="KC8" s="449" t="str">
        <f t="shared" ca="1" si="90"/>
        <v/>
      </c>
      <c r="KD8" s="449" t="str">
        <f ca="1">IF((KC8&lt;&gt;""),IF(OR($F8&lt;&gt;$G8,PrSettings!$M$4="●"),(($F8-$G8)=(JZ8-KA8))*1,0),"")</f>
        <v/>
      </c>
      <c r="KE8" s="449" t="str">
        <f t="shared" ca="1" si="91"/>
        <v/>
      </c>
      <c r="KF8" s="449" t="str">
        <f ca="1">IF(KC8&lt;&gt;"",IF(ABS($F8-$G8)&gt;=PrSettings!$M$7,(ABS($F8-$G8-JZ8+KA8)&lt;=1)*1,IF(AND(KC8,$F8=$G8,$F8&gt;=PrSettings!$M$6),(ABS(JZ8-$F8)&lt;=1)*1,IF(AND(ABS($F8-$G8-JZ8+KA8)&lt;=1,$F8+$G8&gt;=PrSettings!$M$8),(ABS(JZ8-$F8)&lt;=1)*(ABS(KA8-$G8)&lt;=1)*1,""))),"")</f>
        <v/>
      </c>
      <c r="KG8" s="456"/>
      <c r="KI8" s="447">
        <f t="shared" ca="1" si="22"/>
        <v>54</v>
      </c>
      <c r="KJ8" s="448" t="str">
        <f ca="1">GrpA!$B$6</f>
        <v>Germany</v>
      </c>
      <c r="KK8" s="449">
        <f t="shared" ca="1" si="92"/>
        <v>6</v>
      </c>
      <c r="KL8" s="448" t="str">
        <f ca="1">GrpA!$D$6</f>
        <v>Hungary</v>
      </c>
      <c r="KM8" s="452"/>
      <c r="KN8" s="452"/>
      <c r="KO8" s="455"/>
      <c r="KP8" s="449" t="str">
        <f t="shared" ca="1" si="93"/>
        <v/>
      </c>
      <c r="KQ8" s="449" t="str">
        <f ca="1">IF((KP8&lt;&gt;""),IF(OR($F8&lt;&gt;$G8,PrSettings!$M$4="●"),(($F8-$G8)=(KM8-KN8))*1,0),"")</f>
        <v/>
      </c>
      <c r="KR8" s="449" t="str">
        <f t="shared" ca="1" si="94"/>
        <v/>
      </c>
      <c r="KS8" s="449" t="str">
        <f ca="1">IF(KP8&lt;&gt;"",IF(ABS($F8-$G8)&gt;=PrSettings!$M$7,(ABS($F8-$G8-KM8+KN8)&lt;=1)*1,IF(AND(KP8,$F8=$G8,$F8&gt;=PrSettings!$M$6),(ABS(KM8-$F8)&lt;=1)*1,IF(AND(ABS($F8-$G8-KM8+KN8)&lt;=1,$F8+$G8&gt;=PrSettings!$M$8),(ABS(KM8-$F8)&lt;=1)*(ABS(KN8-$G8)&lt;=1)*1,""))),"")</f>
        <v/>
      </c>
      <c r="KT8" s="456"/>
      <c r="KV8" s="447">
        <f t="shared" ca="1" si="23"/>
        <v>54</v>
      </c>
      <c r="KW8" s="448" t="str">
        <f ca="1">GrpA!$B$6</f>
        <v>Germany</v>
      </c>
      <c r="KX8" s="449">
        <f t="shared" ca="1" si="95"/>
        <v>6</v>
      </c>
      <c r="KY8" s="448" t="str">
        <f ca="1">GrpA!$D$6</f>
        <v>Hungary</v>
      </c>
      <c r="KZ8" s="452"/>
      <c r="LA8" s="452"/>
      <c r="LB8" s="455"/>
      <c r="LC8" s="449" t="str">
        <f t="shared" ca="1" si="96"/>
        <v/>
      </c>
      <c r="LD8" s="449" t="str">
        <f ca="1">IF((LC8&lt;&gt;""),IF(OR($F8&lt;&gt;$G8,PrSettings!$M$4="●"),(($F8-$G8)=(KZ8-LA8))*1,0),"")</f>
        <v/>
      </c>
      <c r="LE8" s="449" t="str">
        <f t="shared" ca="1" si="97"/>
        <v/>
      </c>
      <c r="LF8" s="449" t="str">
        <f ca="1">IF(LC8&lt;&gt;"",IF(ABS($F8-$G8)&gt;=PrSettings!$M$7,(ABS($F8-$G8-KZ8+LA8)&lt;=1)*1,IF(AND(LC8,$F8=$G8,$F8&gt;=PrSettings!$M$6),(ABS(KZ8-$F8)&lt;=1)*1,IF(AND(ABS($F8-$G8-KZ8+LA8)&lt;=1,$F8+$G8&gt;=PrSettings!$M$8),(ABS(KZ8-$F8)&lt;=1)*(ABS(LA8-$G8)&lt;=1)*1,""))),"")</f>
        <v/>
      </c>
      <c r="LG8" s="456"/>
      <c r="LI8" s="447">
        <f t="shared" ca="1" si="24"/>
        <v>54</v>
      </c>
      <c r="LJ8" s="448" t="str">
        <f ca="1">GrpA!$B$6</f>
        <v>Germany</v>
      </c>
      <c r="LK8" s="449">
        <f t="shared" ca="1" si="98"/>
        <v>6</v>
      </c>
      <c r="LL8" s="448" t="str">
        <f ca="1">GrpA!$D$6</f>
        <v>Hungary</v>
      </c>
      <c r="LM8" s="452"/>
      <c r="LN8" s="452"/>
      <c r="LO8" s="455"/>
      <c r="LP8" s="449" t="str">
        <f t="shared" ca="1" si="99"/>
        <v/>
      </c>
      <c r="LQ8" s="449" t="str">
        <f ca="1">IF((LP8&lt;&gt;""),IF(OR($F8&lt;&gt;$G8,PrSettings!$M$4="●"),(($F8-$G8)=(LM8-LN8))*1,0),"")</f>
        <v/>
      </c>
      <c r="LR8" s="449" t="str">
        <f t="shared" ca="1" si="100"/>
        <v/>
      </c>
      <c r="LS8" s="449" t="str">
        <f ca="1">IF(LP8&lt;&gt;"",IF(ABS($F8-$G8)&gt;=PrSettings!$M$7,(ABS($F8-$G8-LM8+LN8)&lt;=1)*1,IF(AND(LP8,$F8=$G8,$F8&gt;=PrSettings!$M$6),(ABS(LM8-$F8)&lt;=1)*1,IF(AND(ABS($F8-$G8-LM8+LN8)&lt;=1,$F8+$G8&gt;=PrSettings!$M$8),(ABS(LM8-$F8)&lt;=1)*(ABS(LN8-$G8)&lt;=1)*1,""))),"")</f>
        <v/>
      </c>
      <c r="LT8" s="456"/>
      <c r="LV8" s="447">
        <f t="shared" ca="1" si="25"/>
        <v>54</v>
      </c>
      <c r="LW8" s="448" t="str">
        <f ca="1">GrpA!$B$6</f>
        <v>Germany</v>
      </c>
      <c r="LX8" s="449">
        <f t="shared" ca="1" si="101"/>
        <v>6</v>
      </c>
      <c r="LY8" s="448" t="str">
        <f ca="1">GrpA!$D$6</f>
        <v>Hungary</v>
      </c>
      <c r="LZ8" s="452"/>
      <c r="MA8" s="452"/>
      <c r="MB8" s="455"/>
      <c r="MC8" s="449" t="str">
        <f t="shared" ca="1" si="102"/>
        <v/>
      </c>
      <c r="MD8" s="449" t="str">
        <f ca="1">IF((MC8&lt;&gt;""),IF(OR($F8&lt;&gt;$G8,PrSettings!$M$4="●"),(($F8-$G8)=(LZ8-MA8))*1,0),"")</f>
        <v/>
      </c>
      <c r="ME8" s="449" t="str">
        <f t="shared" ca="1" si="103"/>
        <v/>
      </c>
      <c r="MF8" s="449" t="str">
        <f ca="1">IF(MC8&lt;&gt;"",IF(ABS($F8-$G8)&gt;=PrSettings!$M$7,(ABS($F8-$G8-LZ8+MA8)&lt;=1)*1,IF(AND(MC8,$F8=$G8,$F8&gt;=PrSettings!$M$6),(ABS(LZ8-$F8)&lt;=1)*1,IF(AND(ABS($F8-$G8-LZ8+MA8)&lt;=1,$F8+$G8&gt;=PrSettings!$M$8),(ABS(LZ8-$F8)&lt;=1)*(ABS(MA8-$G8)&lt;=1)*1,""))),"")</f>
        <v/>
      </c>
      <c r="MG8" s="456"/>
    </row>
    <row r="9" spans="1:345" x14ac:dyDescent="0.25">
      <c r="B9" s="447">
        <f ca="1">INDEX(Groups!$C$7:$C$35,MATCH(C9,Groups!$D$7:$D$35,0))</f>
        <v>13</v>
      </c>
      <c r="C9" s="448" t="str">
        <f ca="1">GrpA!$B$7</f>
        <v>Scotland</v>
      </c>
      <c r="D9" s="449">
        <f ca="1">INDEX(Groups!$C$7:$C$35,MATCH(E9,Groups!$D$7:$D$35,0))</f>
        <v>20</v>
      </c>
      <c r="E9" s="448" t="str">
        <f ca="1">GrpA!$D$7</f>
        <v>Switzerland</v>
      </c>
      <c r="F9" s="450" t="str">
        <f ca="1">GrpA!$E$7</f>
        <v/>
      </c>
      <c r="G9" s="451" t="str">
        <f ca="1">GrpA!$G$7</f>
        <v/>
      </c>
      <c r="I9" s="447">
        <f t="shared" ca="1" si="0"/>
        <v>13</v>
      </c>
      <c r="J9" s="448" t="str">
        <f ca="1">GrpA!$B$7</f>
        <v>Scotland</v>
      </c>
      <c r="K9" s="449">
        <f t="shared" ca="1" si="26"/>
        <v>20</v>
      </c>
      <c r="L9" s="448" t="str">
        <f ca="1">GrpA!$D$7</f>
        <v>Switzerland</v>
      </c>
      <c r="M9" s="452"/>
      <c r="N9" s="452"/>
      <c r="O9" s="455"/>
      <c r="P9" s="449" t="str">
        <f t="shared" ca="1" si="27"/>
        <v/>
      </c>
      <c r="Q9" s="449" t="str">
        <f ca="1">IF((P9&lt;&gt;""),IF(OR($F9&lt;&gt;$G9,PrSettings!$M$4="●"),(($F9-$G9)=(M9-N9))*1,0),"")</f>
        <v/>
      </c>
      <c r="R9" s="449" t="str">
        <f t="shared" ca="1" si="28"/>
        <v/>
      </c>
      <c r="S9" s="449" t="str">
        <f ca="1">IF(P9&lt;&gt;"",IF(ABS($F9-$G9)&gt;=PrSettings!$M$7,(ABS($F9-$G9-M9+N9)&lt;=1)*1,IF(AND(P9,$F9=$G9,$F9&gt;=PrSettings!$M$6),(ABS(M9-$F9)&lt;=1)*1,IF(AND(ABS($F9-$G9-M9+N9)&lt;=1,$F9+$G9&gt;=PrSettings!$M$8),(ABS(M9-$F9)&lt;=1)*(ABS(N9-$G9)&lt;=1)*1,""))),"")</f>
        <v/>
      </c>
      <c r="T9" s="456"/>
      <c r="V9" s="447">
        <f t="shared" ca="1" si="1"/>
        <v>13</v>
      </c>
      <c r="W9" s="448" t="str">
        <f ca="1">GrpA!$B$7</f>
        <v>Scotland</v>
      </c>
      <c r="X9" s="449">
        <f t="shared" ca="1" si="29"/>
        <v>20</v>
      </c>
      <c r="Y9" s="448" t="str">
        <f ca="1">GrpA!$D$7</f>
        <v>Switzerland</v>
      </c>
      <c r="Z9" s="452"/>
      <c r="AA9" s="452"/>
      <c r="AB9" s="455"/>
      <c r="AC9" s="449" t="str">
        <f t="shared" ca="1" si="30"/>
        <v/>
      </c>
      <c r="AD9" s="449" t="str">
        <f ca="1">IF((AC9&lt;&gt;""),IF(OR($F9&lt;&gt;$G9,PrSettings!$M$4="●"),(($F9-$G9)=(Z9-AA9))*1,0),"")</f>
        <v/>
      </c>
      <c r="AE9" s="449" t="str">
        <f t="shared" ca="1" si="31"/>
        <v/>
      </c>
      <c r="AF9" s="449" t="str">
        <f ca="1">IF(AC9&lt;&gt;"",IF(ABS($F9-$G9)&gt;=PrSettings!$M$7,(ABS($F9-$G9-Z9+AA9)&lt;=1)*1,IF(AND(AC9,$F9=$G9,$F9&gt;=PrSettings!$M$6),(ABS(Z9-$F9)&lt;=1)*1,IF(AND(ABS($F9-$G9-Z9+AA9)&lt;=1,$F9+$G9&gt;=PrSettings!$M$8),(ABS(Z9-$F9)&lt;=1)*(ABS(AA9-$G9)&lt;=1)*1,""))),"")</f>
        <v/>
      </c>
      <c r="AG9" s="456"/>
      <c r="AI9" s="447">
        <f t="shared" ca="1" si="2"/>
        <v>13</v>
      </c>
      <c r="AJ9" s="448" t="str">
        <f ca="1">GrpA!$B$7</f>
        <v>Scotland</v>
      </c>
      <c r="AK9" s="449">
        <f t="shared" ca="1" si="32"/>
        <v>20</v>
      </c>
      <c r="AL9" s="448" t="str">
        <f ca="1">GrpA!$D$7</f>
        <v>Switzerland</v>
      </c>
      <c r="AM9" s="452"/>
      <c r="AN9" s="452"/>
      <c r="AO9" s="455"/>
      <c r="AP9" s="449" t="str">
        <f t="shared" ca="1" si="33"/>
        <v/>
      </c>
      <c r="AQ9" s="449" t="str">
        <f ca="1">IF((AP9&lt;&gt;""),IF(OR($F9&lt;&gt;$G9,PrSettings!$M$4="●"),(($F9-$G9)=(AM9-AN9))*1,0),"")</f>
        <v/>
      </c>
      <c r="AR9" s="449" t="str">
        <f t="shared" ca="1" si="34"/>
        <v/>
      </c>
      <c r="AS9" s="449" t="str">
        <f ca="1">IF(AP9&lt;&gt;"",IF(ABS($F9-$G9)&gt;=PrSettings!$M$7,(ABS($F9-$G9-AM9+AN9)&lt;=1)*1,IF(AND(AP9,$F9=$G9,$F9&gt;=PrSettings!$M$6),(ABS(AM9-$F9)&lt;=1)*1,IF(AND(ABS($F9-$G9-AM9+AN9)&lt;=1,$F9+$G9&gt;=PrSettings!$M$8),(ABS(AM9-$F9)&lt;=1)*(ABS(AN9-$G9)&lt;=1)*1,""))),"")</f>
        <v/>
      </c>
      <c r="AT9" s="456"/>
      <c r="AV9" s="447">
        <f t="shared" ca="1" si="3"/>
        <v>13</v>
      </c>
      <c r="AW9" s="448" t="str">
        <f ca="1">GrpA!$B$7</f>
        <v>Scotland</v>
      </c>
      <c r="AX9" s="449">
        <f t="shared" ca="1" si="35"/>
        <v>20</v>
      </c>
      <c r="AY9" s="448" t="str">
        <f ca="1">GrpA!$D$7</f>
        <v>Switzerland</v>
      </c>
      <c r="AZ9" s="452"/>
      <c r="BA9" s="452"/>
      <c r="BB9" s="455"/>
      <c r="BC9" s="449" t="str">
        <f t="shared" ca="1" si="36"/>
        <v/>
      </c>
      <c r="BD9" s="449" t="str">
        <f ca="1">IF((BC9&lt;&gt;""),IF(OR($F9&lt;&gt;$G9,PrSettings!$M$4="●"),(($F9-$G9)=(AZ9-BA9))*1,0),"")</f>
        <v/>
      </c>
      <c r="BE9" s="449" t="str">
        <f t="shared" ca="1" si="37"/>
        <v/>
      </c>
      <c r="BF9" s="449" t="str">
        <f ca="1">IF(BC9&lt;&gt;"",IF(ABS($F9-$G9)&gt;=PrSettings!$M$7,(ABS($F9-$G9-AZ9+BA9)&lt;=1)*1,IF(AND(BC9,$F9=$G9,$F9&gt;=PrSettings!$M$6),(ABS(AZ9-$F9)&lt;=1)*1,IF(AND(ABS($F9-$G9-AZ9+BA9)&lt;=1,$F9+$G9&gt;=PrSettings!$M$8),(ABS(AZ9-$F9)&lt;=1)*(ABS(BA9-$G9)&lt;=1)*1,""))),"")</f>
        <v/>
      </c>
      <c r="BG9" s="456"/>
      <c r="BI9" s="447">
        <f t="shared" ca="1" si="4"/>
        <v>13</v>
      </c>
      <c r="BJ9" s="448" t="str">
        <f ca="1">GrpA!$B$7</f>
        <v>Scotland</v>
      </c>
      <c r="BK9" s="449">
        <f t="shared" ca="1" si="38"/>
        <v>20</v>
      </c>
      <c r="BL9" s="448" t="str">
        <f ca="1">GrpA!$D$7</f>
        <v>Switzerland</v>
      </c>
      <c r="BM9" s="452"/>
      <c r="BN9" s="452"/>
      <c r="BO9" s="455"/>
      <c r="BP9" s="449" t="str">
        <f t="shared" ca="1" si="39"/>
        <v/>
      </c>
      <c r="BQ9" s="449" t="str">
        <f ca="1">IF((BP9&lt;&gt;""),IF(OR($F9&lt;&gt;$G9,PrSettings!$M$4="●"),(($F9-$G9)=(BM9-BN9))*1,0),"")</f>
        <v/>
      </c>
      <c r="BR9" s="449" t="str">
        <f t="shared" ca="1" si="40"/>
        <v/>
      </c>
      <c r="BS9" s="449" t="str">
        <f ca="1">IF(BP9&lt;&gt;"",IF(ABS($F9-$G9)&gt;=PrSettings!$M$7,(ABS($F9-$G9-BM9+BN9)&lt;=1)*1,IF(AND(BP9,$F9=$G9,$F9&gt;=PrSettings!$M$6),(ABS(BM9-$F9)&lt;=1)*1,IF(AND(ABS($F9-$G9-BM9+BN9)&lt;=1,$F9+$G9&gt;=PrSettings!$M$8),(ABS(BM9-$F9)&lt;=1)*(ABS(BN9-$G9)&lt;=1)*1,""))),"")</f>
        <v/>
      </c>
      <c r="BT9" s="456"/>
      <c r="BV9" s="447">
        <f t="shared" ca="1" si="5"/>
        <v>13</v>
      </c>
      <c r="BW9" s="448" t="str">
        <f ca="1">GrpA!$B$7</f>
        <v>Scotland</v>
      </c>
      <c r="BX9" s="449">
        <f t="shared" ca="1" si="41"/>
        <v>20</v>
      </c>
      <c r="BY9" s="448" t="str">
        <f ca="1">GrpA!$D$7</f>
        <v>Switzerland</v>
      </c>
      <c r="BZ9" s="452"/>
      <c r="CA9" s="452"/>
      <c r="CB9" s="455"/>
      <c r="CC9" s="449" t="str">
        <f t="shared" ca="1" si="42"/>
        <v/>
      </c>
      <c r="CD9" s="449" t="str">
        <f ca="1">IF((CC9&lt;&gt;""),IF(OR($F9&lt;&gt;$G9,PrSettings!$M$4="●"),(($F9-$G9)=(BZ9-CA9))*1,0),"")</f>
        <v/>
      </c>
      <c r="CE9" s="449" t="str">
        <f t="shared" ca="1" si="43"/>
        <v/>
      </c>
      <c r="CF9" s="449" t="str">
        <f ca="1">IF(CC9&lt;&gt;"",IF(ABS($F9-$G9)&gt;=PrSettings!$M$7,(ABS($F9-$G9-BZ9+CA9)&lt;=1)*1,IF(AND(CC9,$F9=$G9,$F9&gt;=PrSettings!$M$6),(ABS(BZ9-$F9)&lt;=1)*1,IF(AND(ABS($F9-$G9-BZ9+CA9)&lt;=1,$F9+$G9&gt;=PrSettings!$M$8),(ABS(BZ9-$F9)&lt;=1)*(ABS(CA9-$G9)&lt;=1)*1,""))),"")</f>
        <v/>
      </c>
      <c r="CG9" s="456"/>
      <c r="CI9" s="447">
        <f t="shared" ca="1" si="6"/>
        <v>13</v>
      </c>
      <c r="CJ9" s="448" t="str">
        <f ca="1">GrpA!$B$7</f>
        <v>Scotland</v>
      </c>
      <c r="CK9" s="449">
        <f t="shared" ca="1" si="44"/>
        <v>20</v>
      </c>
      <c r="CL9" s="448" t="str">
        <f ca="1">GrpA!$D$7</f>
        <v>Switzerland</v>
      </c>
      <c r="CM9" s="452"/>
      <c r="CN9" s="452"/>
      <c r="CO9" s="455"/>
      <c r="CP9" s="449" t="str">
        <f t="shared" ca="1" si="45"/>
        <v/>
      </c>
      <c r="CQ9" s="449" t="str">
        <f ca="1">IF((CP9&lt;&gt;""),IF(OR($F9&lt;&gt;$G9,PrSettings!$M$4="●"),(($F9-$G9)=(CM9-CN9))*1,0),"")</f>
        <v/>
      </c>
      <c r="CR9" s="449" t="str">
        <f t="shared" ca="1" si="46"/>
        <v/>
      </c>
      <c r="CS9" s="449" t="str">
        <f ca="1">IF(CP9&lt;&gt;"",IF(ABS($F9-$G9)&gt;=PrSettings!$M$7,(ABS($F9-$G9-CM9+CN9)&lt;=1)*1,IF(AND(CP9,$F9=$G9,$F9&gt;=PrSettings!$M$6),(ABS(CM9-$F9)&lt;=1)*1,IF(AND(ABS($F9-$G9-CM9+CN9)&lt;=1,$F9+$G9&gt;=PrSettings!$M$8),(ABS(CM9-$F9)&lt;=1)*(ABS(CN9-$G9)&lt;=1)*1,""))),"")</f>
        <v/>
      </c>
      <c r="CT9" s="456"/>
      <c r="CV9" s="447">
        <f t="shared" ca="1" si="7"/>
        <v>13</v>
      </c>
      <c r="CW9" s="448" t="str">
        <f ca="1">GrpA!$B$7</f>
        <v>Scotland</v>
      </c>
      <c r="CX9" s="449">
        <f t="shared" ca="1" si="47"/>
        <v>20</v>
      </c>
      <c r="CY9" s="448" t="str">
        <f ca="1">GrpA!$D$7</f>
        <v>Switzerland</v>
      </c>
      <c r="CZ9" s="452"/>
      <c r="DA9" s="452"/>
      <c r="DB9" s="455"/>
      <c r="DC9" s="449" t="str">
        <f t="shared" ca="1" si="48"/>
        <v/>
      </c>
      <c r="DD9" s="449" t="str">
        <f ca="1">IF((DC9&lt;&gt;""),IF(OR($F9&lt;&gt;$G9,PrSettings!$M$4="●"),(($F9-$G9)=(CZ9-DA9))*1,0),"")</f>
        <v/>
      </c>
      <c r="DE9" s="449" t="str">
        <f t="shared" ca="1" si="49"/>
        <v/>
      </c>
      <c r="DF9" s="449" t="str">
        <f ca="1">IF(DC9&lt;&gt;"",IF(ABS($F9-$G9)&gt;=PrSettings!$M$7,(ABS($F9-$G9-CZ9+DA9)&lt;=1)*1,IF(AND(DC9,$F9=$G9,$F9&gt;=PrSettings!$M$6),(ABS(CZ9-$F9)&lt;=1)*1,IF(AND(ABS($F9-$G9-CZ9+DA9)&lt;=1,$F9+$G9&gt;=PrSettings!$M$8),(ABS(CZ9-$F9)&lt;=1)*(ABS(DA9-$G9)&lt;=1)*1,""))),"")</f>
        <v/>
      </c>
      <c r="DG9" s="456"/>
      <c r="DI9" s="447">
        <f t="shared" ca="1" si="8"/>
        <v>13</v>
      </c>
      <c r="DJ9" s="448" t="str">
        <f ca="1">GrpA!$B$7</f>
        <v>Scotland</v>
      </c>
      <c r="DK9" s="449">
        <f t="shared" ca="1" si="50"/>
        <v>20</v>
      </c>
      <c r="DL9" s="448" t="str">
        <f ca="1">GrpA!$D$7</f>
        <v>Switzerland</v>
      </c>
      <c r="DM9" s="452"/>
      <c r="DN9" s="452"/>
      <c r="DO9" s="455"/>
      <c r="DP9" s="449" t="str">
        <f t="shared" ca="1" si="51"/>
        <v/>
      </c>
      <c r="DQ9" s="449" t="str">
        <f ca="1">IF((DP9&lt;&gt;""),IF(OR($F9&lt;&gt;$G9,PrSettings!$M$4="●"),(($F9-$G9)=(DM9-DN9))*1,0),"")</f>
        <v/>
      </c>
      <c r="DR9" s="449" t="str">
        <f t="shared" ca="1" si="52"/>
        <v/>
      </c>
      <c r="DS9" s="449" t="str">
        <f ca="1">IF(DP9&lt;&gt;"",IF(ABS($F9-$G9)&gt;=PrSettings!$M$7,(ABS($F9-$G9-DM9+DN9)&lt;=1)*1,IF(AND(DP9,$F9=$G9,$F9&gt;=PrSettings!$M$6),(ABS(DM9-$F9)&lt;=1)*1,IF(AND(ABS($F9-$G9-DM9+DN9)&lt;=1,$F9+$G9&gt;=PrSettings!$M$8),(ABS(DM9-$F9)&lt;=1)*(ABS(DN9-$G9)&lt;=1)*1,""))),"")</f>
        <v/>
      </c>
      <c r="DT9" s="456"/>
      <c r="DV9" s="447">
        <f t="shared" ca="1" si="9"/>
        <v>13</v>
      </c>
      <c r="DW9" s="448" t="str">
        <f ca="1">GrpA!$B$7</f>
        <v>Scotland</v>
      </c>
      <c r="DX9" s="449">
        <f t="shared" ca="1" si="53"/>
        <v>20</v>
      </c>
      <c r="DY9" s="448" t="str">
        <f ca="1">GrpA!$D$7</f>
        <v>Switzerland</v>
      </c>
      <c r="DZ9" s="452"/>
      <c r="EA9" s="452"/>
      <c r="EB9" s="455"/>
      <c r="EC9" s="449" t="str">
        <f t="shared" ca="1" si="54"/>
        <v/>
      </c>
      <c r="ED9" s="449" t="str">
        <f ca="1">IF((EC9&lt;&gt;""),IF(OR($F9&lt;&gt;$G9,PrSettings!$M$4="●"),(($F9-$G9)=(DZ9-EA9))*1,0),"")</f>
        <v/>
      </c>
      <c r="EE9" s="449" t="str">
        <f t="shared" ca="1" si="55"/>
        <v/>
      </c>
      <c r="EF9" s="449" t="str">
        <f ca="1">IF(EC9&lt;&gt;"",IF(ABS($F9-$G9)&gt;=PrSettings!$M$7,(ABS($F9-$G9-DZ9+EA9)&lt;=1)*1,IF(AND(EC9,$F9=$G9,$F9&gt;=PrSettings!$M$6),(ABS(DZ9-$F9)&lt;=1)*1,IF(AND(ABS($F9-$G9-DZ9+EA9)&lt;=1,$F9+$G9&gt;=PrSettings!$M$8),(ABS(DZ9-$F9)&lt;=1)*(ABS(EA9-$G9)&lt;=1)*1,""))),"")</f>
        <v/>
      </c>
      <c r="EG9" s="456"/>
      <c r="EI9" s="447">
        <f t="shared" ca="1" si="10"/>
        <v>13</v>
      </c>
      <c r="EJ9" s="448" t="str">
        <f ca="1">GrpA!$B$7</f>
        <v>Scotland</v>
      </c>
      <c r="EK9" s="449">
        <f t="shared" ca="1" si="56"/>
        <v>20</v>
      </c>
      <c r="EL9" s="448" t="str">
        <f ca="1">GrpA!$D$7</f>
        <v>Switzerland</v>
      </c>
      <c r="EM9" s="452"/>
      <c r="EN9" s="452"/>
      <c r="EO9" s="455"/>
      <c r="EP9" s="449" t="str">
        <f t="shared" ca="1" si="57"/>
        <v/>
      </c>
      <c r="EQ9" s="449" t="str">
        <f ca="1">IF((EP9&lt;&gt;""),IF(OR($F9&lt;&gt;$G9,PrSettings!$M$4="●"),(($F9-$G9)=(EM9-EN9))*1,0),"")</f>
        <v/>
      </c>
      <c r="ER9" s="449" t="str">
        <f t="shared" ca="1" si="58"/>
        <v/>
      </c>
      <c r="ES9" s="449" t="str">
        <f ca="1">IF(EP9&lt;&gt;"",IF(ABS($F9-$G9)&gt;=PrSettings!$M$7,(ABS($F9-$G9-EM9+EN9)&lt;=1)*1,IF(AND(EP9,$F9=$G9,$F9&gt;=PrSettings!$M$6),(ABS(EM9-$F9)&lt;=1)*1,IF(AND(ABS($F9-$G9-EM9+EN9)&lt;=1,$F9+$G9&gt;=PrSettings!$M$8),(ABS(EM9-$F9)&lt;=1)*(ABS(EN9-$G9)&lt;=1)*1,""))),"")</f>
        <v/>
      </c>
      <c r="ET9" s="456"/>
      <c r="EV9" s="447">
        <f t="shared" ca="1" si="11"/>
        <v>13</v>
      </c>
      <c r="EW9" s="448" t="str">
        <f ca="1">GrpA!$B$7</f>
        <v>Scotland</v>
      </c>
      <c r="EX9" s="449">
        <f t="shared" ca="1" si="59"/>
        <v>20</v>
      </c>
      <c r="EY9" s="448" t="str">
        <f ca="1">GrpA!$D$7</f>
        <v>Switzerland</v>
      </c>
      <c r="EZ9" s="452"/>
      <c r="FA9" s="452"/>
      <c r="FB9" s="455"/>
      <c r="FC9" s="449" t="str">
        <f t="shared" ca="1" si="60"/>
        <v/>
      </c>
      <c r="FD9" s="449" t="str">
        <f ca="1">IF((FC9&lt;&gt;""),IF(OR($F9&lt;&gt;$G9,PrSettings!$M$4="●"),(($F9-$G9)=(EZ9-FA9))*1,0),"")</f>
        <v/>
      </c>
      <c r="FE9" s="449" t="str">
        <f t="shared" ca="1" si="61"/>
        <v/>
      </c>
      <c r="FF9" s="449" t="str">
        <f ca="1">IF(FC9&lt;&gt;"",IF(ABS($F9-$G9)&gt;=PrSettings!$M$7,(ABS($F9-$G9-EZ9+FA9)&lt;=1)*1,IF(AND(FC9,$F9=$G9,$F9&gt;=PrSettings!$M$6),(ABS(EZ9-$F9)&lt;=1)*1,IF(AND(ABS($F9-$G9-EZ9+FA9)&lt;=1,$F9+$G9&gt;=PrSettings!$M$8),(ABS(EZ9-$F9)&lt;=1)*(ABS(FA9-$G9)&lt;=1)*1,""))),"")</f>
        <v/>
      </c>
      <c r="FG9" s="456"/>
      <c r="FI9" s="447">
        <f t="shared" ca="1" si="12"/>
        <v>13</v>
      </c>
      <c r="FJ9" s="448" t="str">
        <f ca="1">GrpA!$B$7</f>
        <v>Scotland</v>
      </c>
      <c r="FK9" s="449">
        <f t="shared" ca="1" si="62"/>
        <v>20</v>
      </c>
      <c r="FL9" s="448" t="str">
        <f ca="1">GrpA!$D$7</f>
        <v>Switzerland</v>
      </c>
      <c r="FM9" s="452"/>
      <c r="FN9" s="452"/>
      <c r="FO9" s="455"/>
      <c r="FP9" s="449" t="str">
        <f t="shared" ca="1" si="63"/>
        <v/>
      </c>
      <c r="FQ9" s="449" t="str">
        <f ca="1">IF((FP9&lt;&gt;""),IF(OR($F9&lt;&gt;$G9,PrSettings!$M$4="●"),(($F9-$G9)=(FM9-FN9))*1,0),"")</f>
        <v/>
      </c>
      <c r="FR9" s="449" t="str">
        <f t="shared" ca="1" si="64"/>
        <v/>
      </c>
      <c r="FS9" s="449" t="str">
        <f ca="1">IF(FP9&lt;&gt;"",IF(ABS($F9-$G9)&gt;=PrSettings!$M$7,(ABS($F9-$G9-FM9+FN9)&lt;=1)*1,IF(AND(FP9,$F9=$G9,$F9&gt;=PrSettings!$M$6),(ABS(FM9-$F9)&lt;=1)*1,IF(AND(ABS($F9-$G9-FM9+FN9)&lt;=1,$F9+$G9&gt;=PrSettings!$M$8),(ABS(FM9-$F9)&lt;=1)*(ABS(FN9-$G9)&lt;=1)*1,""))),"")</f>
        <v/>
      </c>
      <c r="FT9" s="456"/>
      <c r="FV9" s="447">
        <f t="shared" ca="1" si="13"/>
        <v>13</v>
      </c>
      <c r="FW9" s="448" t="str">
        <f ca="1">GrpA!$B$7</f>
        <v>Scotland</v>
      </c>
      <c r="FX9" s="449">
        <f t="shared" ca="1" si="65"/>
        <v>20</v>
      </c>
      <c r="FY9" s="448" t="str">
        <f ca="1">GrpA!$D$7</f>
        <v>Switzerland</v>
      </c>
      <c r="FZ9" s="452"/>
      <c r="GA9" s="452"/>
      <c r="GB9" s="455"/>
      <c r="GC9" s="449" t="str">
        <f t="shared" ca="1" si="66"/>
        <v/>
      </c>
      <c r="GD9" s="449" t="str">
        <f ca="1">IF((GC9&lt;&gt;""),IF(OR($F9&lt;&gt;$G9,PrSettings!$M$4="●"),(($F9-$G9)=(FZ9-GA9))*1,0),"")</f>
        <v/>
      </c>
      <c r="GE9" s="449" t="str">
        <f t="shared" ca="1" si="67"/>
        <v/>
      </c>
      <c r="GF9" s="449" t="str">
        <f ca="1">IF(GC9&lt;&gt;"",IF(ABS($F9-$G9)&gt;=PrSettings!$M$7,(ABS($F9-$G9-FZ9+GA9)&lt;=1)*1,IF(AND(GC9,$F9=$G9,$F9&gt;=PrSettings!$M$6),(ABS(FZ9-$F9)&lt;=1)*1,IF(AND(ABS($F9-$G9-FZ9+GA9)&lt;=1,$F9+$G9&gt;=PrSettings!$M$8),(ABS(FZ9-$F9)&lt;=1)*(ABS(GA9-$G9)&lt;=1)*1,""))),"")</f>
        <v/>
      </c>
      <c r="GG9" s="456"/>
      <c r="GI9" s="447">
        <f t="shared" ca="1" si="14"/>
        <v>13</v>
      </c>
      <c r="GJ9" s="448" t="str">
        <f ca="1">GrpA!$B$7</f>
        <v>Scotland</v>
      </c>
      <c r="GK9" s="449">
        <f t="shared" ca="1" si="68"/>
        <v>20</v>
      </c>
      <c r="GL9" s="448" t="str">
        <f ca="1">GrpA!$D$7</f>
        <v>Switzerland</v>
      </c>
      <c r="GM9" s="452"/>
      <c r="GN9" s="452"/>
      <c r="GO9" s="455"/>
      <c r="GP9" s="449" t="str">
        <f t="shared" ca="1" si="69"/>
        <v/>
      </c>
      <c r="GQ9" s="449" t="str">
        <f ca="1">IF((GP9&lt;&gt;""),IF(OR($F9&lt;&gt;$G9,PrSettings!$M$4="●"),(($F9-$G9)=(GM9-GN9))*1,0),"")</f>
        <v/>
      </c>
      <c r="GR9" s="449" t="str">
        <f t="shared" ca="1" si="70"/>
        <v/>
      </c>
      <c r="GS9" s="449" t="str">
        <f ca="1">IF(GP9&lt;&gt;"",IF(ABS($F9-$G9)&gt;=PrSettings!$M$7,(ABS($F9-$G9-GM9+GN9)&lt;=1)*1,IF(AND(GP9,$F9=$G9,$F9&gt;=PrSettings!$M$6),(ABS(GM9-$F9)&lt;=1)*1,IF(AND(ABS($F9-$G9-GM9+GN9)&lt;=1,$F9+$G9&gt;=PrSettings!$M$8),(ABS(GM9-$F9)&lt;=1)*(ABS(GN9-$G9)&lt;=1)*1,""))),"")</f>
        <v/>
      </c>
      <c r="GT9" s="456"/>
      <c r="GV9" s="447">
        <f t="shared" ca="1" si="15"/>
        <v>13</v>
      </c>
      <c r="GW9" s="448" t="str">
        <f ca="1">GrpA!$B$7</f>
        <v>Scotland</v>
      </c>
      <c r="GX9" s="449">
        <f t="shared" ca="1" si="71"/>
        <v>20</v>
      </c>
      <c r="GY9" s="448" t="str">
        <f ca="1">GrpA!$D$7</f>
        <v>Switzerland</v>
      </c>
      <c r="GZ9" s="452"/>
      <c r="HA9" s="452"/>
      <c r="HB9" s="455"/>
      <c r="HC9" s="449" t="str">
        <f t="shared" ca="1" si="72"/>
        <v/>
      </c>
      <c r="HD9" s="449" t="str">
        <f ca="1">IF((HC9&lt;&gt;""),IF(OR($F9&lt;&gt;$G9,PrSettings!$M$4="●"),(($F9-$G9)=(GZ9-HA9))*1,0),"")</f>
        <v/>
      </c>
      <c r="HE9" s="449" t="str">
        <f t="shared" ca="1" si="73"/>
        <v/>
      </c>
      <c r="HF9" s="449" t="str">
        <f ca="1">IF(HC9&lt;&gt;"",IF(ABS($F9-$G9)&gt;=PrSettings!$M$7,(ABS($F9-$G9-GZ9+HA9)&lt;=1)*1,IF(AND(HC9,$F9=$G9,$F9&gt;=PrSettings!$M$6),(ABS(GZ9-$F9)&lt;=1)*1,IF(AND(ABS($F9-$G9-GZ9+HA9)&lt;=1,$F9+$G9&gt;=PrSettings!$M$8),(ABS(GZ9-$F9)&lt;=1)*(ABS(HA9-$G9)&lt;=1)*1,""))),"")</f>
        <v/>
      </c>
      <c r="HG9" s="456"/>
      <c r="HI9" s="447">
        <f t="shared" ca="1" si="16"/>
        <v>13</v>
      </c>
      <c r="HJ9" s="448" t="str">
        <f ca="1">GrpA!$B$7</f>
        <v>Scotland</v>
      </c>
      <c r="HK9" s="449">
        <f t="shared" ca="1" si="74"/>
        <v>20</v>
      </c>
      <c r="HL9" s="448" t="str">
        <f ca="1">GrpA!$D$7</f>
        <v>Switzerland</v>
      </c>
      <c r="HM9" s="452"/>
      <c r="HN9" s="452"/>
      <c r="HO9" s="455"/>
      <c r="HP9" s="449" t="str">
        <f t="shared" ca="1" si="75"/>
        <v/>
      </c>
      <c r="HQ9" s="449" t="str">
        <f ca="1">IF((HP9&lt;&gt;""),IF(OR($F9&lt;&gt;$G9,PrSettings!$M$4="●"),(($F9-$G9)=(HM9-HN9))*1,0),"")</f>
        <v/>
      </c>
      <c r="HR9" s="449" t="str">
        <f t="shared" ca="1" si="76"/>
        <v/>
      </c>
      <c r="HS9" s="449" t="str">
        <f ca="1">IF(HP9&lt;&gt;"",IF(ABS($F9-$G9)&gt;=PrSettings!$M$7,(ABS($F9-$G9-HM9+HN9)&lt;=1)*1,IF(AND(HP9,$F9=$G9,$F9&gt;=PrSettings!$M$6),(ABS(HM9-$F9)&lt;=1)*1,IF(AND(ABS($F9-$G9-HM9+HN9)&lt;=1,$F9+$G9&gt;=PrSettings!$M$8),(ABS(HM9-$F9)&lt;=1)*(ABS(HN9-$G9)&lt;=1)*1,""))),"")</f>
        <v/>
      </c>
      <c r="HT9" s="456"/>
      <c r="HV9" s="447">
        <f t="shared" ca="1" si="17"/>
        <v>13</v>
      </c>
      <c r="HW9" s="448" t="str">
        <f ca="1">GrpA!$B$7</f>
        <v>Scotland</v>
      </c>
      <c r="HX9" s="449">
        <f t="shared" ca="1" si="77"/>
        <v>20</v>
      </c>
      <c r="HY9" s="448" t="str">
        <f ca="1">GrpA!$D$7</f>
        <v>Switzerland</v>
      </c>
      <c r="HZ9" s="452"/>
      <c r="IA9" s="452"/>
      <c r="IB9" s="455"/>
      <c r="IC9" s="449" t="str">
        <f t="shared" ca="1" si="78"/>
        <v/>
      </c>
      <c r="ID9" s="449" t="str">
        <f ca="1">IF((IC9&lt;&gt;""),IF(OR($F9&lt;&gt;$G9,PrSettings!$M$4="●"),(($F9-$G9)=(HZ9-IA9))*1,0),"")</f>
        <v/>
      </c>
      <c r="IE9" s="449" t="str">
        <f t="shared" ca="1" si="79"/>
        <v/>
      </c>
      <c r="IF9" s="449" t="str">
        <f ca="1">IF(IC9&lt;&gt;"",IF(ABS($F9-$G9)&gt;=PrSettings!$M$7,(ABS($F9-$G9-HZ9+IA9)&lt;=1)*1,IF(AND(IC9,$F9=$G9,$F9&gt;=PrSettings!$M$6),(ABS(HZ9-$F9)&lt;=1)*1,IF(AND(ABS($F9-$G9-HZ9+IA9)&lt;=1,$F9+$G9&gt;=PrSettings!$M$8),(ABS(HZ9-$F9)&lt;=1)*(ABS(IA9-$G9)&lt;=1)*1,""))),"")</f>
        <v/>
      </c>
      <c r="IG9" s="456"/>
      <c r="II9" s="447">
        <f t="shared" ca="1" si="18"/>
        <v>13</v>
      </c>
      <c r="IJ9" s="448" t="str">
        <f ca="1">GrpA!$B$7</f>
        <v>Scotland</v>
      </c>
      <c r="IK9" s="449">
        <f t="shared" ca="1" si="80"/>
        <v>20</v>
      </c>
      <c r="IL9" s="448" t="str">
        <f ca="1">GrpA!$D$7</f>
        <v>Switzerland</v>
      </c>
      <c r="IM9" s="452"/>
      <c r="IN9" s="452"/>
      <c r="IO9" s="455"/>
      <c r="IP9" s="449" t="str">
        <f t="shared" ca="1" si="81"/>
        <v/>
      </c>
      <c r="IQ9" s="449" t="str">
        <f ca="1">IF((IP9&lt;&gt;""),IF(OR($F9&lt;&gt;$G9,PrSettings!$M$4="●"),(($F9-$G9)=(IM9-IN9))*1,0),"")</f>
        <v/>
      </c>
      <c r="IR9" s="449" t="str">
        <f t="shared" ca="1" si="82"/>
        <v/>
      </c>
      <c r="IS9" s="449" t="str">
        <f ca="1">IF(IP9&lt;&gt;"",IF(ABS($F9-$G9)&gt;=PrSettings!$M$7,(ABS($F9-$G9-IM9+IN9)&lt;=1)*1,IF(AND(IP9,$F9=$G9,$F9&gt;=PrSettings!$M$6),(ABS(IM9-$F9)&lt;=1)*1,IF(AND(ABS($F9-$G9-IM9+IN9)&lt;=1,$F9+$G9&gt;=PrSettings!$M$8),(ABS(IM9-$F9)&lt;=1)*(ABS(IN9-$G9)&lt;=1)*1,""))),"")</f>
        <v/>
      </c>
      <c r="IT9" s="456"/>
      <c r="IV9" s="447">
        <f t="shared" ca="1" si="19"/>
        <v>13</v>
      </c>
      <c r="IW9" s="448" t="str">
        <f ca="1">GrpA!$B$7</f>
        <v>Scotland</v>
      </c>
      <c r="IX9" s="449">
        <f t="shared" ca="1" si="83"/>
        <v>20</v>
      </c>
      <c r="IY9" s="448" t="str">
        <f ca="1">GrpA!$D$7</f>
        <v>Switzerland</v>
      </c>
      <c r="IZ9" s="452"/>
      <c r="JA9" s="452"/>
      <c r="JB9" s="455"/>
      <c r="JC9" s="449" t="str">
        <f t="shared" ca="1" si="84"/>
        <v/>
      </c>
      <c r="JD9" s="449" t="str">
        <f ca="1">IF((JC9&lt;&gt;""),IF(OR($F9&lt;&gt;$G9,PrSettings!$M$4="●"),(($F9-$G9)=(IZ9-JA9))*1,0),"")</f>
        <v/>
      </c>
      <c r="JE9" s="449" t="str">
        <f t="shared" ca="1" si="85"/>
        <v/>
      </c>
      <c r="JF9" s="449" t="str">
        <f ca="1">IF(JC9&lt;&gt;"",IF(ABS($F9-$G9)&gt;=PrSettings!$M$7,(ABS($F9-$G9-IZ9+JA9)&lt;=1)*1,IF(AND(JC9,$F9=$G9,$F9&gt;=PrSettings!$M$6),(ABS(IZ9-$F9)&lt;=1)*1,IF(AND(ABS($F9-$G9-IZ9+JA9)&lt;=1,$F9+$G9&gt;=PrSettings!$M$8),(ABS(IZ9-$F9)&lt;=1)*(ABS(JA9-$G9)&lt;=1)*1,""))),"")</f>
        <v/>
      </c>
      <c r="JG9" s="456"/>
      <c r="JI9" s="447">
        <f t="shared" ca="1" si="20"/>
        <v>13</v>
      </c>
      <c r="JJ9" s="448" t="str">
        <f ca="1">GrpA!$B$7</f>
        <v>Scotland</v>
      </c>
      <c r="JK9" s="449">
        <f t="shared" ca="1" si="86"/>
        <v>20</v>
      </c>
      <c r="JL9" s="448" t="str">
        <f ca="1">GrpA!$D$7</f>
        <v>Switzerland</v>
      </c>
      <c r="JM9" s="452"/>
      <c r="JN9" s="452"/>
      <c r="JO9" s="455"/>
      <c r="JP9" s="449" t="str">
        <f t="shared" ca="1" si="87"/>
        <v/>
      </c>
      <c r="JQ9" s="449" t="str">
        <f ca="1">IF((JP9&lt;&gt;""),IF(OR($F9&lt;&gt;$G9,PrSettings!$M$4="●"),(($F9-$G9)=(JM9-JN9))*1,0),"")</f>
        <v/>
      </c>
      <c r="JR9" s="449" t="str">
        <f t="shared" ca="1" si="88"/>
        <v/>
      </c>
      <c r="JS9" s="449" t="str">
        <f ca="1">IF(JP9&lt;&gt;"",IF(ABS($F9-$G9)&gt;=PrSettings!$M$7,(ABS($F9-$G9-JM9+JN9)&lt;=1)*1,IF(AND(JP9,$F9=$G9,$F9&gt;=PrSettings!$M$6),(ABS(JM9-$F9)&lt;=1)*1,IF(AND(ABS($F9-$G9-JM9+JN9)&lt;=1,$F9+$G9&gt;=PrSettings!$M$8),(ABS(JM9-$F9)&lt;=1)*(ABS(JN9-$G9)&lt;=1)*1,""))),"")</f>
        <v/>
      </c>
      <c r="JT9" s="456"/>
      <c r="JV9" s="447">
        <f t="shared" ca="1" si="21"/>
        <v>13</v>
      </c>
      <c r="JW9" s="448" t="str">
        <f ca="1">GrpA!$B$7</f>
        <v>Scotland</v>
      </c>
      <c r="JX9" s="449">
        <f t="shared" ca="1" si="89"/>
        <v>20</v>
      </c>
      <c r="JY9" s="448" t="str">
        <f ca="1">GrpA!$D$7</f>
        <v>Switzerland</v>
      </c>
      <c r="JZ9" s="452"/>
      <c r="KA9" s="452"/>
      <c r="KB9" s="455"/>
      <c r="KC9" s="449" t="str">
        <f t="shared" ca="1" si="90"/>
        <v/>
      </c>
      <c r="KD9" s="449" t="str">
        <f ca="1">IF((KC9&lt;&gt;""),IF(OR($F9&lt;&gt;$G9,PrSettings!$M$4="●"),(($F9-$G9)=(JZ9-KA9))*1,0),"")</f>
        <v/>
      </c>
      <c r="KE9" s="449" t="str">
        <f t="shared" ca="1" si="91"/>
        <v/>
      </c>
      <c r="KF9" s="449" t="str">
        <f ca="1">IF(KC9&lt;&gt;"",IF(ABS($F9-$G9)&gt;=PrSettings!$M$7,(ABS($F9-$G9-JZ9+KA9)&lt;=1)*1,IF(AND(KC9,$F9=$G9,$F9&gt;=PrSettings!$M$6),(ABS(JZ9-$F9)&lt;=1)*1,IF(AND(ABS($F9-$G9-JZ9+KA9)&lt;=1,$F9+$G9&gt;=PrSettings!$M$8),(ABS(JZ9-$F9)&lt;=1)*(ABS(KA9-$G9)&lt;=1)*1,""))),"")</f>
        <v/>
      </c>
      <c r="KG9" s="456"/>
      <c r="KI9" s="447">
        <f t="shared" ca="1" si="22"/>
        <v>13</v>
      </c>
      <c r="KJ9" s="448" t="str">
        <f ca="1">GrpA!$B$7</f>
        <v>Scotland</v>
      </c>
      <c r="KK9" s="449">
        <f t="shared" ca="1" si="92"/>
        <v>20</v>
      </c>
      <c r="KL9" s="448" t="str">
        <f ca="1">GrpA!$D$7</f>
        <v>Switzerland</v>
      </c>
      <c r="KM9" s="452"/>
      <c r="KN9" s="452"/>
      <c r="KO9" s="455"/>
      <c r="KP9" s="449" t="str">
        <f t="shared" ca="1" si="93"/>
        <v/>
      </c>
      <c r="KQ9" s="449" t="str">
        <f ca="1">IF((KP9&lt;&gt;""),IF(OR($F9&lt;&gt;$G9,PrSettings!$M$4="●"),(($F9-$G9)=(KM9-KN9))*1,0),"")</f>
        <v/>
      </c>
      <c r="KR9" s="449" t="str">
        <f t="shared" ca="1" si="94"/>
        <v/>
      </c>
      <c r="KS9" s="449" t="str">
        <f ca="1">IF(KP9&lt;&gt;"",IF(ABS($F9-$G9)&gt;=PrSettings!$M$7,(ABS($F9-$G9-KM9+KN9)&lt;=1)*1,IF(AND(KP9,$F9=$G9,$F9&gt;=PrSettings!$M$6),(ABS(KM9-$F9)&lt;=1)*1,IF(AND(ABS($F9-$G9-KM9+KN9)&lt;=1,$F9+$G9&gt;=PrSettings!$M$8),(ABS(KM9-$F9)&lt;=1)*(ABS(KN9-$G9)&lt;=1)*1,""))),"")</f>
        <v/>
      </c>
      <c r="KT9" s="456"/>
      <c r="KV9" s="447">
        <f t="shared" ca="1" si="23"/>
        <v>13</v>
      </c>
      <c r="KW9" s="448" t="str">
        <f ca="1">GrpA!$B$7</f>
        <v>Scotland</v>
      </c>
      <c r="KX9" s="449">
        <f t="shared" ca="1" si="95"/>
        <v>20</v>
      </c>
      <c r="KY9" s="448" t="str">
        <f ca="1">GrpA!$D$7</f>
        <v>Switzerland</v>
      </c>
      <c r="KZ9" s="452"/>
      <c r="LA9" s="452"/>
      <c r="LB9" s="455"/>
      <c r="LC9" s="449" t="str">
        <f t="shared" ca="1" si="96"/>
        <v/>
      </c>
      <c r="LD9" s="449" t="str">
        <f ca="1">IF((LC9&lt;&gt;""),IF(OR($F9&lt;&gt;$G9,PrSettings!$M$4="●"),(($F9-$G9)=(KZ9-LA9))*1,0),"")</f>
        <v/>
      </c>
      <c r="LE9" s="449" t="str">
        <f t="shared" ca="1" si="97"/>
        <v/>
      </c>
      <c r="LF9" s="449" t="str">
        <f ca="1">IF(LC9&lt;&gt;"",IF(ABS($F9-$G9)&gt;=PrSettings!$M$7,(ABS($F9-$G9-KZ9+LA9)&lt;=1)*1,IF(AND(LC9,$F9=$G9,$F9&gt;=PrSettings!$M$6),(ABS(KZ9-$F9)&lt;=1)*1,IF(AND(ABS($F9-$G9-KZ9+LA9)&lt;=1,$F9+$G9&gt;=PrSettings!$M$8),(ABS(KZ9-$F9)&lt;=1)*(ABS(LA9-$G9)&lt;=1)*1,""))),"")</f>
        <v/>
      </c>
      <c r="LG9" s="456"/>
      <c r="LI9" s="447">
        <f t="shared" ca="1" si="24"/>
        <v>13</v>
      </c>
      <c r="LJ9" s="448" t="str">
        <f ca="1">GrpA!$B$7</f>
        <v>Scotland</v>
      </c>
      <c r="LK9" s="449">
        <f t="shared" ca="1" si="98"/>
        <v>20</v>
      </c>
      <c r="LL9" s="448" t="str">
        <f ca="1">GrpA!$D$7</f>
        <v>Switzerland</v>
      </c>
      <c r="LM9" s="452"/>
      <c r="LN9" s="452"/>
      <c r="LO9" s="455"/>
      <c r="LP9" s="449" t="str">
        <f t="shared" ca="1" si="99"/>
        <v/>
      </c>
      <c r="LQ9" s="449" t="str">
        <f ca="1">IF((LP9&lt;&gt;""),IF(OR($F9&lt;&gt;$G9,PrSettings!$M$4="●"),(($F9-$G9)=(LM9-LN9))*1,0),"")</f>
        <v/>
      </c>
      <c r="LR9" s="449" t="str">
        <f t="shared" ca="1" si="100"/>
        <v/>
      </c>
      <c r="LS9" s="449" t="str">
        <f ca="1">IF(LP9&lt;&gt;"",IF(ABS($F9-$G9)&gt;=PrSettings!$M$7,(ABS($F9-$G9-LM9+LN9)&lt;=1)*1,IF(AND(LP9,$F9=$G9,$F9&gt;=PrSettings!$M$6),(ABS(LM9-$F9)&lt;=1)*1,IF(AND(ABS($F9-$G9-LM9+LN9)&lt;=1,$F9+$G9&gt;=PrSettings!$M$8),(ABS(LM9-$F9)&lt;=1)*(ABS(LN9-$G9)&lt;=1)*1,""))),"")</f>
        <v/>
      </c>
      <c r="LT9" s="456"/>
      <c r="LV9" s="447">
        <f t="shared" ca="1" si="25"/>
        <v>13</v>
      </c>
      <c r="LW9" s="448" t="str">
        <f ca="1">GrpA!$B$7</f>
        <v>Scotland</v>
      </c>
      <c r="LX9" s="449">
        <f t="shared" ca="1" si="101"/>
        <v>20</v>
      </c>
      <c r="LY9" s="448" t="str">
        <f ca="1">GrpA!$D$7</f>
        <v>Switzerland</v>
      </c>
      <c r="LZ9" s="452"/>
      <c r="MA9" s="452"/>
      <c r="MB9" s="455"/>
      <c r="MC9" s="449" t="str">
        <f t="shared" ca="1" si="102"/>
        <v/>
      </c>
      <c r="MD9" s="449" t="str">
        <f ca="1">IF((MC9&lt;&gt;""),IF(OR($F9&lt;&gt;$G9,PrSettings!$M$4="●"),(($F9-$G9)=(LZ9-MA9))*1,0),"")</f>
        <v/>
      </c>
      <c r="ME9" s="449" t="str">
        <f t="shared" ca="1" si="103"/>
        <v/>
      </c>
      <c r="MF9" s="449" t="str">
        <f ca="1">IF(MC9&lt;&gt;"",IF(ABS($F9-$G9)&gt;=PrSettings!$M$7,(ABS($F9-$G9-LZ9+MA9)&lt;=1)*1,IF(AND(MC9,$F9=$G9,$F9&gt;=PrSettings!$M$6),(ABS(LZ9-$F9)&lt;=1)*1,IF(AND(ABS($F9-$G9-LZ9+MA9)&lt;=1,$F9+$G9&gt;=PrSettings!$M$8),(ABS(LZ9-$F9)&lt;=1)*(ABS(MA9-$G9)&lt;=1)*1,""))),"")</f>
        <v/>
      </c>
      <c r="MG9" s="456"/>
    </row>
    <row r="10" spans="1:345" x14ac:dyDescent="0.25">
      <c r="B10" s="447">
        <f ca="1">INDEX(Groups!$C$7:$C$35,MATCH(C10,Groups!$D$7:$D$35,0))</f>
        <v>20</v>
      </c>
      <c r="C10" s="448" t="str">
        <f ca="1">GrpA!$B$8</f>
        <v>Switzerland</v>
      </c>
      <c r="D10" s="449">
        <f ca="1">INDEX(Groups!$C$7:$C$35,MATCH(E10,Groups!$D$7:$D$35,0))</f>
        <v>54</v>
      </c>
      <c r="E10" s="448" t="str">
        <f ca="1">GrpA!$D$8</f>
        <v>Germany</v>
      </c>
      <c r="F10" s="450" t="str">
        <f ca="1">GrpA!$E$8</f>
        <v/>
      </c>
      <c r="G10" s="451" t="str">
        <f ca="1">GrpA!$G$8</f>
        <v/>
      </c>
      <c r="I10" s="447">
        <f t="shared" ca="1" si="0"/>
        <v>20</v>
      </c>
      <c r="J10" s="448" t="str">
        <f ca="1">GrpA!$B$8</f>
        <v>Switzerland</v>
      </c>
      <c r="K10" s="449">
        <f t="shared" ca="1" si="26"/>
        <v>54</v>
      </c>
      <c r="L10" s="448" t="str">
        <f ca="1">GrpA!$D$8</f>
        <v>Germany</v>
      </c>
      <c r="M10" s="452"/>
      <c r="N10" s="452"/>
      <c r="O10" s="455"/>
      <c r="P10" s="449" t="str">
        <f t="shared" ca="1" si="27"/>
        <v/>
      </c>
      <c r="Q10" s="449" t="str">
        <f ca="1">IF((P10&lt;&gt;""),IF(OR($F10&lt;&gt;$G10,PrSettings!$M$4="●"),(($F10-$G10)=(M10-N10))*1,0),"")</f>
        <v/>
      </c>
      <c r="R10" s="449" t="str">
        <f t="shared" ca="1" si="28"/>
        <v/>
      </c>
      <c r="S10" s="449" t="str">
        <f ca="1">IF(P10&lt;&gt;"",IF(ABS($F10-$G10)&gt;=PrSettings!$M$7,(ABS($F10-$G10-M10+N10)&lt;=1)*1,IF(AND(P10,$F10=$G10,$F10&gt;=PrSettings!$M$6),(ABS(M10-$F10)&lt;=1)*1,IF(AND(ABS($F10-$G10-M10+N10)&lt;=1,$F10+$G10&gt;=PrSettings!$M$8),(ABS(M10-$F10)&lt;=1)*(ABS(N10-$G10)&lt;=1)*1,""))),"")</f>
        <v/>
      </c>
      <c r="T10" s="456"/>
      <c r="V10" s="447">
        <f t="shared" ca="1" si="1"/>
        <v>20</v>
      </c>
      <c r="W10" s="448" t="str">
        <f ca="1">GrpA!$B$8</f>
        <v>Switzerland</v>
      </c>
      <c r="X10" s="449">
        <f t="shared" ca="1" si="29"/>
        <v>54</v>
      </c>
      <c r="Y10" s="448" t="str">
        <f ca="1">GrpA!$D$8</f>
        <v>Germany</v>
      </c>
      <c r="Z10" s="452"/>
      <c r="AA10" s="452"/>
      <c r="AB10" s="455"/>
      <c r="AC10" s="449" t="str">
        <f t="shared" ca="1" si="30"/>
        <v/>
      </c>
      <c r="AD10" s="449" t="str">
        <f ca="1">IF((AC10&lt;&gt;""),IF(OR($F10&lt;&gt;$G10,PrSettings!$M$4="●"),(($F10-$G10)=(Z10-AA10))*1,0),"")</f>
        <v/>
      </c>
      <c r="AE10" s="449" t="str">
        <f t="shared" ca="1" si="31"/>
        <v/>
      </c>
      <c r="AF10" s="449" t="str">
        <f ca="1">IF(AC10&lt;&gt;"",IF(ABS($F10-$G10)&gt;=PrSettings!$M$7,(ABS($F10-$G10-Z10+AA10)&lt;=1)*1,IF(AND(AC10,$F10=$G10,$F10&gt;=PrSettings!$M$6),(ABS(Z10-$F10)&lt;=1)*1,IF(AND(ABS($F10-$G10-Z10+AA10)&lt;=1,$F10+$G10&gt;=PrSettings!$M$8),(ABS(Z10-$F10)&lt;=1)*(ABS(AA10-$G10)&lt;=1)*1,""))),"")</f>
        <v/>
      </c>
      <c r="AG10" s="456"/>
      <c r="AI10" s="447">
        <f t="shared" ca="1" si="2"/>
        <v>20</v>
      </c>
      <c r="AJ10" s="448" t="str">
        <f ca="1">GrpA!$B$8</f>
        <v>Switzerland</v>
      </c>
      <c r="AK10" s="449">
        <f t="shared" ca="1" si="32"/>
        <v>54</v>
      </c>
      <c r="AL10" s="448" t="str">
        <f ca="1">GrpA!$D$8</f>
        <v>Germany</v>
      </c>
      <c r="AM10" s="452"/>
      <c r="AN10" s="452"/>
      <c r="AO10" s="455"/>
      <c r="AP10" s="449" t="str">
        <f t="shared" ca="1" si="33"/>
        <v/>
      </c>
      <c r="AQ10" s="449" t="str">
        <f ca="1">IF((AP10&lt;&gt;""),IF(OR($F10&lt;&gt;$G10,PrSettings!$M$4="●"),(($F10-$G10)=(AM10-AN10))*1,0),"")</f>
        <v/>
      </c>
      <c r="AR10" s="449" t="str">
        <f t="shared" ca="1" si="34"/>
        <v/>
      </c>
      <c r="AS10" s="449" t="str">
        <f ca="1">IF(AP10&lt;&gt;"",IF(ABS($F10-$G10)&gt;=PrSettings!$M$7,(ABS($F10-$G10-AM10+AN10)&lt;=1)*1,IF(AND(AP10,$F10=$G10,$F10&gt;=PrSettings!$M$6),(ABS(AM10-$F10)&lt;=1)*1,IF(AND(ABS($F10-$G10-AM10+AN10)&lt;=1,$F10+$G10&gt;=PrSettings!$M$8),(ABS(AM10-$F10)&lt;=1)*(ABS(AN10-$G10)&lt;=1)*1,""))),"")</f>
        <v/>
      </c>
      <c r="AT10" s="456"/>
      <c r="AV10" s="447">
        <f t="shared" ca="1" si="3"/>
        <v>20</v>
      </c>
      <c r="AW10" s="448" t="str">
        <f ca="1">GrpA!$B$8</f>
        <v>Switzerland</v>
      </c>
      <c r="AX10" s="449">
        <f t="shared" ca="1" si="35"/>
        <v>54</v>
      </c>
      <c r="AY10" s="448" t="str">
        <f ca="1">GrpA!$D$8</f>
        <v>Germany</v>
      </c>
      <c r="AZ10" s="452"/>
      <c r="BA10" s="452"/>
      <c r="BB10" s="455"/>
      <c r="BC10" s="449" t="str">
        <f t="shared" ca="1" si="36"/>
        <v/>
      </c>
      <c r="BD10" s="449" t="str">
        <f ca="1">IF((BC10&lt;&gt;""),IF(OR($F10&lt;&gt;$G10,PrSettings!$M$4="●"),(($F10-$G10)=(AZ10-BA10))*1,0),"")</f>
        <v/>
      </c>
      <c r="BE10" s="449" t="str">
        <f t="shared" ca="1" si="37"/>
        <v/>
      </c>
      <c r="BF10" s="449" t="str">
        <f ca="1">IF(BC10&lt;&gt;"",IF(ABS($F10-$G10)&gt;=PrSettings!$M$7,(ABS($F10-$G10-AZ10+BA10)&lt;=1)*1,IF(AND(BC10,$F10=$G10,$F10&gt;=PrSettings!$M$6),(ABS(AZ10-$F10)&lt;=1)*1,IF(AND(ABS($F10-$G10-AZ10+BA10)&lt;=1,$F10+$G10&gt;=PrSettings!$M$8),(ABS(AZ10-$F10)&lt;=1)*(ABS(BA10-$G10)&lt;=1)*1,""))),"")</f>
        <v/>
      </c>
      <c r="BG10" s="456"/>
      <c r="BI10" s="447">
        <f t="shared" ca="1" si="4"/>
        <v>20</v>
      </c>
      <c r="BJ10" s="448" t="str">
        <f ca="1">GrpA!$B$8</f>
        <v>Switzerland</v>
      </c>
      <c r="BK10" s="449">
        <f t="shared" ca="1" si="38"/>
        <v>54</v>
      </c>
      <c r="BL10" s="448" t="str">
        <f ca="1">GrpA!$D$8</f>
        <v>Germany</v>
      </c>
      <c r="BM10" s="452"/>
      <c r="BN10" s="452"/>
      <c r="BO10" s="455"/>
      <c r="BP10" s="449" t="str">
        <f t="shared" ca="1" si="39"/>
        <v/>
      </c>
      <c r="BQ10" s="449" t="str">
        <f ca="1">IF((BP10&lt;&gt;""),IF(OR($F10&lt;&gt;$G10,PrSettings!$M$4="●"),(($F10-$G10)=(BM10-BN10))*1,0),"")</f>
        <v/>
      </c>
      <c r="BR10" s="449" t="str">
        <f t="shared" ca="1" si="40"/>
        <v/>
      </c>
      <c r="BS10" s="449" t="str">
        <f ca="1">IF(BP10&lt;&gt;"",IF(ABS($F10-$G10)&gt;=PrSettings!$M$7,(ABS($F10-$G10-BM10+BN10)&lt;=1)*1,IF(AND(BP10,$F10=$G10,$F10&gt;=PrSettings!$M$6),(ABS(BM10-$F10)&lt;=1)*1,IF(AND(ABS($F10-$G10-BM10+BN10)&lt;=1,$F10+$G10&gt;=PrSettings!$M$8),(ABS(BM10-$F10)&lt;=1)*(ABS(BN10-$G10)&lt;=1)*1,""))),"")</f>
        <v/>
      </c>
      <c r="BT10" s="456"/>
      <c r="BV10" s="447">
        <f t="shared" ca="1" si="5"/>
        <v>20</v>
      </c>
      <c r="BW10" s="448" t="str">
        <f ca="1">GrpA!$B$8</f>
        <v>Switzerland</v>
      </c>
      <c r="BX10" s="449">
        <f t="shared" ca="1" si="41"/>
        <v>54</v>
      </c>
      <c r="BY10" s="448" t="str">
        <f ca="1">GrpA!$D$8</f>
        <v>Germany</v>
      </c>
      <c r="BZ10" s="452"/>
      <c r="CA10" s="452"/>
      <c r="CB10" s="455"/>
      <c r="CC10" s="449" t="str">
        <f t="shared" ca="1" si="42"/>
        <v/>
      </c>
      <c r="CD10" s="449" t="str">
        <f ca="1">IF((CC10&lt;&gt;""),IF(OR($F10&lt;&gt;$G10,PrSettings!$M$4="●"),(($F10-$G10)=(BZ10-CA10))*1,0),"")</f>
        <v/>
      </c>
      <c r="CE10" s="449" t="str">
        <f t="shared" ca="1" si="43"/>
        <v/>
      </c>
      <c r="CF10" s="449" t="str">
        <f ca="1">IF(CC10&lt;&gt;"",IF(ABS($F10-$G10)&gt;=PrSettings!$M$7,(ABS($F10-$G10-BZ10+CA10)&lt;=1)*1,IF(AND(CC10,$F10=$G10,$F10&gt;=PrSettings!$M$6),(ABS(BZ10-$F10)&lt;=1)*1,IF(AND(ABS($F10-$G10-BZ10+CA10)&lt;=1,$F10+$G10&gt;=PrSettings!$M$8),(ABS(BZ10-$F10)&lt;=1)*(ABS(CA10-$G10)&lt;=1)*1,""))),"")</f>
        <v/>
      </c>
      <c r="CG10" s="456"/>
      <c r="CI10" s="447">
        <f t="shared" ca="1" si="6"/>
        <v>20</v>
      </c>
      <c r="CJ10" s="448" t="str">
        <f ca="1">GrpA!$B$8</f>
        <v>Switzerland</v>
      </c>
      <c r="CK10" s="449">
        <f t="shared" ca="1" si="44"/>
        <v>54</v>
      </c>
      <c r="CL10" s="448" t="str">
        <f ca="1">GrpA!$D$8</f>
        <v>Germany</v>
      </c>
      <c r="CM10" s="452"/>
      <c r="CN10" s="452"/>
      <c r="CO10" s="455"/>
      <c r="CP10" s="449" t="str">
        <f t="shared" ca="1" si="45"/>
        <v/>
      </c>
      <c r="CQ10" s="449" t="str">
        <f ca="1">IF((CP10&lt;&gt;""),IF(OR($F10&lt;&gt;$G10,PrSettings!$M$4="●"),(($F10-$G10)=(CM10-CN10))*1,0),"")</f>
        <v/>
      </c>
      <c r="CR10" s="449" t="str">
        <f t="shared" ca="1" si="46"/>
        <v/>
      </c>
      <c r="CS10" s="449" t="str">
        <f ca="1">IF(CP10&lt;&gt;"",IF(ABS($F10-$G10)&gt;=PrSettings!$M$7,(ABS($F10-$G10-CM10+CN10)&lt;=1)*1,IF(AND(CP10,$F10=$G10,$F10&gt;=PrSettings!$M$6),(ABS(CM10-$F10)&lt;=1)*1,IF(AND(ABS($F10-$G10-CM10+CN10)&lt;=1,$F10+$G10&gt;=PrSettings!$M$8),(ABS(CM10-$F10)&lt;=1)*(ABS(CN10-$G10)&lt;=1)*1,""))),"")</f>
        <v/>
      </c>
      <c r="CT10" s="456"/>
      <c r="CV10" s="447">
        <f t="shared" ca="1" si="7"/>
        <v>20</v>
      </c>
      <c r="CW10" s="448" t="str">
        <f ca="1">GrpA!$B$8</f>
        <v>Switzerland</v>
      </c>
      <c r="CX10" s="449">
        <f t="shared" ca="1" si="47"/>
        <v>54</v>
      </c>
      <c r="CY10" s="448" t="str">
        <f ca="1">GrpA!$D$8</f>
        <v>Germany</v>
      </c>
      <c r="CZ10" s="452"/>
      <c r="DA10" s="452"/>
      <c r="DB10" s="455"/>
      <c r="DC10" s="449" t="str">
        <f t="shared" ca="1" si="48"/>
        <v/>
      </c>
      <c r="DD10" s="449" t="str">
        <f ca="1">IF((DC10&lt;&gt;""),IF(OR($F10&lt;&gt;$G10,PrSettings!$M$4="●"),(($F10-$G10)=(CZ10-DA10))*1,0),"")</f>
        <v/>
      </c>
      <c r="DE10" s="449" t="str">
        <f t="shared" ca="1" si="49"/>
        <v/>
      </c>
      <c r="DF10" s="449" t="str">
        <f ca="1">IF(DC10&lt;&gt;"",IF(ABS($F10-$G10)&gt;=PrSettings!$M$7,(ABS($F10-$G10-CZ10+DA10)&lt;=1)*1,IF(AND(DC10,$F10=$G10,$F10&gt;=PrSettings!$M$6),(ABS(CZ10-$F10)&lt;=1)*1,IF(AND(ABS($F10-$G10-CZ10+DA10)&lt;=1,$F10+$G10&gt;=PrSettings!$M$8),(ABS(CZ10-$F10)&lt;=1)*(ABS(DA10-$G10)&lt;=1)*1,""))),"")</f>
        <v/>
      </c>
      <c r="DG10" s="456"/>
      <c r="DI10" s="447">
        <f t="shared" ca="1" si="8"/>
        <v>20</v>
      </c>
      <c r="DJ10" s="448" t="str">
        <f ca="1">GrpA!$B$8</f>
        <v>Switzerland</v>
      </c>
      <c r="DK10" s="449">
        <f t="shared" ca="1" si="50"/>
        <v>54</v>
      </c>
      <c r="DL10" s="448" t="str">
        <f ca="1">GrpA!$D$8</f>
        <v>Germany</v>
      </c>
      <c r="DM10" s="452"/>
      <c r="DN10" s="452"/>
      <c r="DO10" s="455"/>
      <c r="DP10" s="449" t="str">
        <f t="shared" ca="1" si="51"/>
        <v/>
      </c>
      <c r="DQ10" s="449" t="str">
        <f ca="1">IF((DP10&lt;&gt;""),IF(OR($F10&lt;&gt;$G10,PrSettings!$M$4="●"),(($F10-$G10)=(DM10-DN10))*1,0),"")</f>
        <v/>
      </c>
      <c r="DR10" s="449" t="str">
        <f t="shared" ca="1" si="52"/>
        <v/>
      </c>
      <c r="DS10" s="449" t="str">
        <f ca="1">IF(DP10&lt;&gt;"",IF(ABS($F10-$G10)&gt;=PrSettings!$M$7,(ABS($F10-$G10-DM10+DN10)&lt;=1)*1,IF(AND(DP10,$F10=$G10,$F10&gt;=PrSettings!$M$6),(ABS(DM10-$F10)&lt;=1)*1,IF(AND(ABS($F10-$G10-DM10+DN10)&lt;=1,$F10+$G10&gt;=PrSettings!$M$8),(ABS(DM10-$F10)&lt;=1)*(ABS(DN10-$G10)&lt;=1)*1,""))),"")</f>
        <v/>
      </c>
      <c r="DT10" s="456"/>
      <c r="DV10" s="447">
        <f t="shared" ca="1" si="9"/>
        <v>20</v>
      </c>
      <c r="DW10" s="448" t="str">
        <f ca="1">GrpA!$B$8</f>
        <v>Switzerland</v>
      </c>
      <c r="DX10" s="449">
        <f t="shared" ca="1" si="53"/>
        <v>54</v>
      </c>
      <c r="DY10" s="448" t="str">
        <f ca="1">GrpA!$D$8</f>
        <v>Germany</v>
      </c>
      <c r="DZ10" s="452"/>
      <c r="EA10" s="452"/>
      <c r="EB10" s="455"/>
      <c r="EC10" s="449" t="str">
        <f t="shared" ca="1" si="54"/>
        <v/>
      </c>
      <c r="ED10" s="449" t="str">
        <f ca="1">IF((EC10&lt;&gt;""),IF(OR($F10&lt;&gt;$G10,PrSettings!$M$4="●"),(($F10-$G10)=(DZ10-EA10))*1,0),"")</f>
        <v/>
      </c>
      <c r="EE10" s="449" t="str">
        <f t="shared" ca="1" si="55"/>
        <v/>
      </c>
      <c r="EF10" s="449" t="str">
        <f ca="1">IF(EC10&lt;&gt;"",IF(ABS($F10-$G10)&gt;=PrSettings!$M$7,(ABS($F10-$G10-DZ10+EA10)&lt;=1)*1,IF(AND(EC10,$F10=$G10,$F10&gt;=PrSettings!$M$6),(ABS(DZ10-$F10)&lt;=1)*1,IF(AND(ABS($F10-$G10-DZ10+EA10)&lt;=1,$F10+$G10&gt;=PrSettings!$M$8),(ABS(DZ10-$F10)&lt;=1)*(ABS(EA10-$G10)&lt;=1)*1,""))),"")</f>
        <v/>
      </c>
      <c r="EG10" s="456"/>
      <c r="EI10" s="447">
        <f t="shared" ca="1" si="10"/>
        <v>20</v>
      </c>
      <c r="EJ10" s="448" t="str">
        <f ca="1">GrpA!$B$8</f>
        <v>Switzerland</v>
      </c>
      <c r="EK10" s="449">
        <f t="shared" ca="1" si="56"/>
        <v>54</v>
      </c>
      <c r="EL10" s="448" t="str">
        <f ca="1">GrpA!$D$8</f>
        <v>Germany</v>
      </c>
      <c r="EM10" s="452"/>
      <c r="EN10" s="452"/>
      <c r="EO10" s="455"/>
      <c r="EP10" s="449" t="str">
        <f t="shared" ca="1" si="57"/>
        <v/>
      </c>
      <c r="EQ10" s="449" t="str">
        <f ca="1">IF((EP10&lt;&gt;""),IF(OR($F10&lt;&gt;$G10,PrSettings!$M$4="●"),(($F10-$G10)=(EM10-EN10))*1,0),"")</f>
        <v/>
      </c>
      <c r="ER10" s="449" t="str">
        <f t="shared" ca="1" si="58"/>
        <v/>
      </c>
      <c r="ES10" s="449" t="str">
        <f ca="1">IF(EP10&lt;&gt;"",IF(ABS($F10-$G10)&gt;=PrSettings!$M$7,(ABS($F10-$G10-EM10+EN10)&lt;=1)*1,IF(AND(EP10,$F10=$G10,$F10&gt;=PrSettings!$M$6),(ABS(EM10-$F10)&lt;=1)*1,IF(AND(ABS($F10-$G10-EM10+EN10)&lt;=1,$F10+$G10&gt;=PrSettings!$M$8),(ABS(EM10-$F10)&lt;=1)*(ABS(EN10-$G10)&lt;=1)*1,""))),"")</f>
        <v/>
      </c>
      <c r="ET10" s="456"/>
      <c r="EV10" s="447">
        <f t="shared" ca="1" si="11"/>
        <v>20</v>
      </c>
      <c r="EW10" s="448" t="str">
        <f ca="1">GrpA!$B$8</f>
        <v>Switzerland</v>
      </c>
      <c r="EX10" s="449">
        <f t="shared" ca="1" si="59"/>
        <v>54</v>
      </c>
      <c r="EY10" s="448" t="str">
        <f ca="1">GrpA!$D$8</f>
        <v>Germany</v>
      </c>
      <c r="EZ10" s="452"/>
      <c r="FA10" s="452"/>
      <c r="FB10" s="455"/>
      <c r="FC10" s="449" t="str">
        <f t="shared" ca="1" si="60"/>
        <v/>
      </c>
      <c r="FD10" s="449" t="str">
        <f ca="1">IF((FC10&lt;&gt;""),IF(OR($F10&lt;&gt;$G10,PrSettings!$M$4="●"),(($F10-$G10)=(EZ10-FA10))*1,0),"")</f>
        <v/>
      </c>
      <c r="FE10" s="449" t="str">
        <f t="shared" ca="1" si="61"/>
        <v/>
      </c>
      <c r="FF10" s="449" t="str">
        <f ca="1">IF(FC10&lt;&gt;"",IF(ABS($F10-$G10)&gt;=PrSettings!$M$7,(ABS($F10-$G10-EZ10+FA10)&lt;=1)*1,IF(AND(FC10,$F10=$G10,$F10&gt;=PrSettings!$M$6),(ABS(EZ10-$F10)&lt;=1)*1,IF(AND(ABS($F10-$G10-EZ10+FA10)&lt;=1,$F10+$G10&gt;=PrSettings!$M$8),(ABS(EZ10-$F10)&lt;=1)*(ABS(FA10-$G10)&lt;=1)*1,""))),"")</f>
        <v/>
      </c>
      <c r="FG10" s="456"/>
      <c r="FI10" s="447">
        <f t="shared" ca="1" si="12"/>
        <v>20</v>
      </c>
      <c r="FJ10" s="448" t="str">
        <f ca="1">GrpA!$B$8</f>
        <v>Switzerland</v>
      </c>
      <c r="FK10" s="449">
        <f t="shared" ca="1" si="62"/>
        <v>54</v>
      </c>
      <c r="FL10" s="448" t="str">
        <f ca="1">GrpA!$D$8</f>
        <v>Germany</v>
      </c>
      <c r="FM10" s="452"/>
      <c r="FN10" s="452"/>
      <c r="FO10" s="455"/>
      <c r="FP10" s="449" t="str">
        <f t="shared" ca="1" si="63"/>
        <v/>
      </c>
      <c r="FQ10" s="449" t="str">
        <f ca="1">IF((FP10&lt;&gt;""),IF(OR($F10&lt;&gt;$G10,PrSettings!$M$4="●"),(($F10-$G10)=(FM10-FN10))*1,0),"")</f>
        <v/>
      </c>
      <c r="FR10" s="449" t="str">
        <f t="shared" ca="1" si="64"/>
        <v/>
      </c>
      <c r="FS10" s="449" t="str">
        <f ca="1">IF(FP10&lt;&gt;"",IF(ABS($F10-$G10)&gt;=PrSettings!$M$7,(ABS($F10-$G10-FM10+FN10)&lt;=1)*1,IF(AND(FP10,$F10=$G10,$F10&gt;=PrSettings!$M$6),(ABS(FM10-$F10)&lt;=1)*1,IF(AND(ABS($F10-$G10-FM10+FN10)&lt;=1,$F10+$G10&gt;=PrSettings!$M$8),(ABS(FM10-$F10)&lt;=1)*(ABS(FN10-$G10)&lt;=1)*1,""))),"")</f>
        <v/>
      </c>
      <c r="FT10" s="456"/>
      <c r="FV10" s="447">
        <f t="shared" ca="1" si="13"/>
        <v>20</v>
      </c>
      <c r="FW10" s="448" t="str">
        <f ca="1">GrpA!$B$8</f>
        <v>Switzerland</v>
      </c>
      <c r="FX10" s="449">
        <f t="shared" ca="1" si="65"/>
        <v>54</v>
      </c>
      <c r="FY10" s="448" t="str">
        <f ca="1">GrpA!$D$8</f>
        <v>Germany</v>
      </c>
      <c r="FZ10" s="452"/>
      <c r="GA10" s="452"/>
      <c r="GB10" s="455"/>
      <c r="GC10" s="449" t="str">
        <f t="shared" ca="1" si="66"/>
        <v/>
      </c>
      <c r="GD10" s="449" t="str">
        <f ca="1">IF((GC10&lt;&gt;""),IF(OR($F10&lt;&gt;$G10,PrSettings!$M$4="●"),(($F10-$G10)=(FZ10-GA10))*1,0),"")</f>
        <v/>
      </c>
      <c r="GE10" s="449" t="str">
        <f t="shared" ca="1" si="67"/>
        <v/>
      </c>
      <c r="GF10" s="449" t="str">
        <f ca="1">IF(GC10&lt;&gt;"",IF(ABS($F10-$G10)&gt;=PrSettings!$M$7,(ABS($F10-$G10-FZ10+GA10)&lt;=1)*1,IF(AND(GC10,$F10=$G10,$F10&gt;=PrSettings!$M$6),(ABS(FZ10-$F10)&lt;=1)*1,IF(AND(ABS($F10-$G10-FZ10+GA10)&lt;=1,$F10+$G10&gt;=PrSettings!$M$8),(ABS(FZ10-$F10)&lt;=1)*(ABS(GA10-$G10)&lt;=1)*1,""))),"")</f>
        <v/>
      </c>
      <c r="GG10" s="456"/>
      <c r="GI10" s="447">
        <f t="shared" ca="1" si="14"/>
        <v>20</v>
      </c>
      <c r="GJ10" s="448" t="str">
        <f ca="1">GrpA!$B$8</f>
        <v>Switzerland</v>
      </c>
      <c r="GK10" s="449">
        <f t="shared" ca="1" si="68"/>
        <v>54</v>
      </c>
      <c r="GL10" s="448" t="str">
        <f ca="1">GrpA!$D$8</f>
        <v>Germany</v>
      </c>
      <c r="GM10" s="452"/>
      <c r="GN10" s="452"/>
      <c r="GO10" s="455"/>
      <c r="GP10" s="449" t="str">
        <f t="shared" ca="1" si="69"/>
        <v/>
      </c>
      <c r="GQ10" s="449" t="str">
        <f ca="1">IF((GP10&lt;&gt;""),IF(OR($F10&lt;&gt;$G10,PrSettings!$M$4="●"),(($F10-$G10)=(GM10-GN10))*1,0),"")</f>
        <v/>
      </c>
      <c r="GR10" s="449" t="str">
        <f t="shared" ca="1" si="70"/>
        <v/>
      </c>
      <c r="GS10" s="449" t="str">
        <f ca="1">IF(GP10&lt;&gt;"",IF(ABS($F10-$G10)&gt;=PrSettings!$M$7,(ABS($F10-$G10-GM10+GN10)&lt;=1)*1,IF(AND(GP10,$F10=$G10,$F10&gt;=PrSettings!$M$6),(ABS(GM10-$F10)&lt;=1)*1,IF(AND(ABS($F10-$G10-GM10+GN10)&lt;=1,$F10+$G10&gt;=PrSettings!$M$8),(ABS(GM10-$F10)&lt;=1)*(ABS(GN10-$G10)&lt;=1)*1,""))),"")</f>
        <v/>
      </c>
      <c r="GT10" s="456"/>
      <c r="GV10" s="447">
        <f t="shared" ca="1" si="15"/>
        <v>20</v>
      </c>
      <c r="GW10" s="448" t="str">
        <f ca="1">GrpA!$B$8</f>
        <v>Switzerland</v>
      </c>
      <c r="GX10" s="449">
        <f t="shared" ca="1" si="71"/>
        <v>54</v>
      </c>
      <c r="GY10" s="448" t="str">
        <f ca="1">GrpA!$D$8</f>
        <v>Germany</v>
      </c>
      <c r="GZ10" s="452"/>
      <c r="HA10" s="452"/>
      <c r="HB10" s="455"/>
      <c r="HC10" s="449" t="str">
        <f t="shared" ca="1" si="72"/>
        <v/>
      </c>
      <c r="HD10" s="449" t="str">
        <f ca="1">IF((HC10&lt;&gt;""),IF(OR($F10&lt;&gt;$G10,PrSettings!$M$4="●"),(($F10-$G10)=(GZ10-HA10))*1,0),"")</f>
        <v/>
      </c>
      <c r="HE10" s="449" t="str">
        <f t="shared" ca="1" si="73"/>
        <v/>
      </c>
      <c r="HF10" s="449" t="str">
        <f ca="1">IF(HC10&lt;&gt;"",IF(ABS($F10-$G10)&gt;=PrSettings!$M$7,(ABS($F10-$G10-GZ10+HA10)&lt;=1)*1,IF(AND(HC10,$F10=$G10,$F10&gt;=PrSettings!$M$6),(ABS(GZ10-$F10)&lt;=1)*1,IF(AND(ABS($F10-$G10-GZ10+HA10)&lt;=1,$F10+$G10&gt;=PrSettings!$M$8),(ABS(GZ10-$F10)&lt;=1)*(ABS(HA10-$G10)&lt;=1)*1,""))),"")</f>
        <v/>
      </c>
      <c r="HG10" s="456"/>
      <c r="HI10" s="447">
        <f t="shared" ca="1" si="16"/>
        <v>20</v>
      </c>
      <c r="HJ10" s="448" t="str">
        <f ca="1">GrpA!$B$8</f>
        <v>Switzerland</v>
      </c>
      <c r="HK10" s="449">
        <f t="shared" ca="1" si="74"/>
        <v>54</v>
      </c>
      <c r="HL10" s="448" t="str">
        <f ca="1">GrpA!$D$8</f>
        <v>Germany</v>
      </c>
      <c r="HM10" s="452"/>
      <c r="HN10" s="452"/>
      <c r="HO10" s="455"/>
      <c r="HP10" s="449" t="str">
        <f t="shared" ca="1" si="75"/>
        <v/>
      </c>
      <c r="HQ10" s="449" t="str">
        <f ca="1">IF((HP10&lt;&gt;""),IF(OR($F10&lt;&gt;$G10,PrSettings!$M$4="●"),(($F10-$G10)=(HM10-HN10))*1,0),"")</f>
        <v/>
      </c>
      <c r="HR10" s="449" t="str">
        <f t="shared" ca="1" si="76"/>
        <v/>
      </c>
      <c r="HS10" s="449" t="str">
        <f ca="1">IF(HP10&lt;&gt;"",IF(ABS($F10-$G10)&gt;=PrSettings!$M$7,(ABS($F10-$G10-HM10+HN10)&lt;=1)*1,IF(AND(HP10,$F10=$G10,$F10&gt;=PrSettings!$M$6),(ABS(HM10-$F10)&lt;=1)*1,IF(AND(ABS($F10-$G10-HM10+HN10)&lt;=1,$F10+$G10&gt;=PrSettings!$M$8),(ABS(HM10-$F10)&lt;=1)*(ABS(HN10-$G10)&lt;=1)*1,""))),"")</f>
        <v/>
      </c>
      <c r="HT10" s="456"/>
      <c r="HV10" s="447">
        <f t="shared" ca="1" si="17"/>
        <v>20</v>
      </c>
      <c r="HW10" s="448" t="str">
        <f ca="1">GrpA!$B$8</f>
        <v>Switzerland</v>
      </c>
      <c r="HX10" s="449">
        <f t="shared" ca="1" si="77"/>
        <v>54</v>
      </c>
      <c r="HY10" s="448" t="str">
        <f ca="1">GrpA!$D$8</f>
        <v>Germany</v>
      </c>
      <c r="HZ10" s="452"/>
      <c r="IA10" s="452"/>
      <c r="IB10" s="455"/>
      <c r="IC10" s="449" t="str">
        <f t="shared" ca="1" si="78"/>
        <v/>
      </c>
      <c r="ID10" s="449" t="str">
        <f ca="1">IF((IC10&lt;&gt;""),IF(OR($F10&lt;&gt;$G10,PrSettings!$M$4="●"),(($F10-$G10)=(HZ10-IA10))*1,0),"")</f>
        <v/>
      </c>
      <c r="IE10" s="449" t="str">
        <f t="shared" ca="1" si="79"/>
        <v/>
      </c>
      <c r="IF10" s="449" t="str">
        <f ca="1">IF(IC10&lt;&gt;"",IF(ABS($F10-$G10)&gt;=PrSettings!$M$7,(ABS($F10-$G10-HZ10+IA10)&lt;=1)*1,IF(AND(IC10,$F10=$G10,$F10&gt;=PrSettings!$M$6),(ABS(HZ10-$F10)&lt;=1)*1,IF(AND(ABS($F10-$G10-HZ10+IA10)&lt;=1,$F10+$G10&gt;=PrSettings!$M$8),(ABS(HZ10-$F10)&lt;=1)*(ABS(IA10-$G10)&lt;=1)*1,""))),"")</f>
        <v/>
      </c>
      <c r="IG10" s="456"/>
      <c r="II10" s="447">
        <f t="shared" ca="1" si="18"/>
        <v>20</v>
      </c>
      <c r="IJ10" s="448" t="str">
        <f ca="1">GrpA!$B$8</f>
        <v>Switzerland</v>
      </c>
      <c r="IK10" s="449">
        <f t="shared" ca="1" si="80"/>
        <v>54</v>
      </c>
      <c r="IL10" s="448" t="str">
        <f ca="1">GrpA!$D$8</f>
        <v>Germany</v>
      </c>
      <c r="IM10" s="452"/>
      <c r="IN10" s="452"/>
      <c r="IO10" s="455"/>
      <c r="IP10" s="449" t="str">
        <f t="shared" ca="1" si="81"/>
        <v/>
      </c>
      <c r="IQ10" s="449" t="str">
        <f ca="1">IF((IP10&lt;&gt;""),IF(OR($F10&lt;&gt;$G10,PrSettings!$M$4="●"),(($F10-$G10)=(IM10-IN10))*1,0),"")</f>
        <v/>
      </c>
      <c r="IR10" s="449" t="str">
        <f t="shared" ca="1" si="82"/>
        <v/>
      </c>
      <c r="IS10" s="449" t="str">
        <f ca="1">IF(IP10&lt;&gt;"",IF(ABS($F10-$G10)&gt;=PrSettings!$M$7,(ABS($F10-$G10-IM10+IN10)&lt;=1)*1,IF(AND(IP10,$F10=$G10,$F10&gt;=PrSettings!$M$6),(ABS(IM10-$F10)&lt;=1)*1,IF(AND(ABS($F10-$G10-IM10+IN10)&lt;=1,$F10+$G10&gt;=PrSettings!$M$8),(ABS(IM10-$F10)&lt;=1)*(ABS(IN10-$G10)&lt;=1)*1,""))),"")</f>
        <v/>
      </c>
      <c r="IT10" s="456"/>
      <c r="IV10" s="447">
        <f t="shared" ca="1" si="19"/>
        <v>20</v>
      </c>
      <c r="IW10" s="448" t="str">
        <f ca="1">GrpA!$B$8</f>
        <v>Switzerland</v>
      </c>
      <c r="IX10" s="449">
        <f t="shared" ca="1" si="83"/>
        <v>54</v>
      </c>
      <c r="IY10" s="448" t="str">
        <f ca="1">GrpA!$D$8</f>
        <v>Germany</v>
      </c>
      <c r="IZ10" s="452"/>
      <c r="JA10" s="452"/>
      <c r="JB10" s="455"/>
      <c r="JC10" s="449" t="str">
        <f t="shared" ca="1" si="84"/>
        <v/>
      </c>
      <c r="JD10" s="449" t="str">
        <f ca="1">IF((JC10&lt;&gt;""),IF(OR($F10&lt;&gt;$G10,PrSettings!$M$4="●"),(($F10-$G10)=(IZ10-JA10))*1,0),"")</f>
        <v/>
      </c>
      <c r="JE10" s="449" t="str">
        <f t="shared" ca="1" si="85"/>
        <v/>
      </c>
      <c r="JF10" s="449" t="str">
        <f ca="1">IF(JC10&lt;&gt;"",IF(ABS($F10-$G10)&gt;=PrSettings!$M$7,(ABS($F10-$G10-IZ10+JA10)&lt;=1)*1,IF(AND(JC10,$F10=$G10,$F10&gt;=PrSettings!$M$6),(ABS(IZ10-$F10)&lt;=1)*1,IF(AND(ABS($F10-$G10-IZ10+JA10)&lt;=1,$F10+$G10&gt;=PrSettings!$M$8),(ABS(IZ10-$F10)&lt;=1)*(ABS(JA10-$G10)&lt;=1)*1,""))),"")</f>
        <v/>
      </c>
      <c r="JG10" s="456"/>
      <c r="JI10" s="447">
        <f t="shared" ca="1" si="20"/>
        <v>20</v>
      </c>
      <c r="JJ10" s="448" t="str">
        <f ca="1">GrpA!$B$8</f>
        <v>Switzerland</v>
      </c>
      <c r="JK10" s="449">
        <f t="shared" ca="1" si="86"/>
        <v>54</v>
      </c>
      <c r="JL10" s="448" t="str">
        <f ca="1">GrpA!$D$8</f>
        <v>Germany</v>
      </c>
      <c r="JM10" s="452"/>
      <c r="JN10" s="452"/>
      <c r="JO10" s="455"/>
      <c r="JP10" s="449" t="str">
        <f t="shared" ca="1" si="87"/>
        <v/>
      </c>
      <c r="JQ10" s="449" t="str">
        <f ca="1">IF((JP10&lt;&gt;""),IF(OR($F10&lt;&gt;$G10,PrSettings!$M$4="●"),(($F10-$G10)=(JM10-JN10))*1,0),"")</f>
        <v/>
      </c>
      <c r="JR10" s="449" t="str">
        <f t="shared" ca="1" si="88"/>
        <v/>
      </c>
      <c r="JS10" s="449" t="str">
        <f ca="1">IF(JP10&lt;&gt;"",IF(ABS($F10-$G10)&gt;=PrSettings!$M$7,(ABS($F10-$G10-JM10+JN10)&lt;=1)*1,IF(AND(JP10,$F10=$G10,$F10&gt;=PrSettings!$M$6),(ABS(JM10-$F10)&lt;=1)*1,IF(AND(ABS($F10-$G10-JM10+JN10)&lt;=1,$F10+$G10&gt;=PrSettings!$M$8),(ABS(JM10-$F10)&lt;=1)*(ABS(JN10-$G10)&lt;=1)*1,""))),"")</f>
        <v/>
      </c>
      <c r="JT10" s="456"/>
      <c r="JV10" s="447">
        <f t="shared" ca="1" si="21"/>
        <v>20</v>
      </c>
      <c r="JW10" s="448" t="str">
        <f ca="1">GrpA!$B$8</f>
        <v>Switzerland</v>
      </c>
      <c r="JX10" s="449">
        <f t="shared" ca="1" si="89"/>
        <v>54</v>
      </c>
      <c r="JY10" s="448" t="str">
        <f ca="1">GrpA!$D$8</f>
        <v>Germany</v>
      </c>
      <c r="JZ10" s="452"/>
      <c r="KA10" s="452"/>
      <c r="KB10" s="455"/>
      <c r="KC10" s="449" t="str">
        <f t="shared" ca="1" si="90"/>
        <v/>
      </c>
      <c r="KD10" s="449" t="str">
        <f ca="1">IF((KC10&lt;&gt;""),IF(OR($F10&lt;&gt;$G10,PrSettings!$M$4="●"),(($F10-$G10)=(JZ10-KA10))*1,0),"")</f>
        <v/>
      </c>
      <c r="KE10" s="449" t="str">
        <f t="shared" ca="1" si="91"/>
        <v/>
      </c>
      <c r="KF10" s="449" t="str">
        <f ca="1">IF(KC10&lt;&gt;"",IF(ABS($F10-$G10)&gt;=PrSettings!$M$7,(ABS($F10-$G10-JZ10+KA10)&lt;=1)*1,IF(AND(KC10,$F10=$G10,$F10&gt;=PrSettings!$M$6),(ABS(JZ10-$F10)&lt;=1)*1,IF(AND(ABS($F10-$G10-JZ10+KA10)&lt;=1,$F10+$G10&gt;=PrSettings!$M$8),(ABS(JZ10-$F10)&lt;=1)*(ABS(KA10-$G10)&lt;=1)*1,""))),"")</f>
        <v/>
      </c>
      <c r="KG10" s="456"/>
      <c r="KI10" s="447">
        <f t="shared" ca="1" si="22"/>
        <v>20</v>
      </c>
      <c r="KJ10" s="448" t="str">
        <f ca="1">GrpA!$B$8</f>
        <v>Switzerland</v>
      </c>
      <c r="KK10" s="449">
        <f t="shared" ca="1" si="92"/>
        <v>54</v>
      </c>
      <c r="KL10" s="448" t="str">
        <f ca="1">GrpA!$D$8</f>
        <v>Germany</v>
      </c>
      <c r="KM10" s="452"/>
      <c r="KN10" s="452"/>
      <c r="KO10" s="455"/>
      <c r="KP10" s="449" t="str">
        <f t="shared" ca="1" si="93"/>
        <v/>
      </c>
      <c r="KQ10" s="449" t="str">
        <f ca="1">IF((KP10&lt;&gt;""),IF(OR($F10&lt;&gt;$G10,PrSettings!$M$4="●"),(($F10-$G10)=(KM10-KN10))*1,0),"")</f>
        <v/>
      </c>
      <c r="KR10" s="449" t="str">
        <f t="shared" ca="1" si="94"/>
        <v/>
      </c>
      <c r="KS10" s="449" t="str">
        <f ca="1">IF(KP10&lt;&gt;"",IF(ABS($F10-$G10)&gt;=PrSettings!$M$7,(ABS($F10-$G10-KM10+KN10)&lt;=1)*1,IF(AND(KP10,$F10=$G10,$F10&gt;=PrSettings!$M$6),(ABS(KM10-$F10)&lt;=1)*1,IF(AND(ABS($F10-$G10-KM10+KN10)&lt;=1,$F10+$G10&gt;=PrSettings!$M$8),(ABS(KM10-$F10)&lt;=1)*(ABS(KN10-$G10)&lt;=1)*1,""))),"")</f>
        <v/>
      </c>
      <c r="KT10" s="456"/>
      <c r="KV10" s="447">
        <f t="shared" ca="1" si="23"/>
        <v>20</v>
      </c>
      <c r="KW10" s="448" t="str">
        <f ca="1">GrpA!$B$8</f>
        <v>Switzerland</v>
      </c>
      <c r="KX10" s="449">
        <f t="shared" ca="1" si="95"/>
        <v>54</v>
      </c>
      <c r="KY10" s="448" t="str">
        <f ca="1">GrpA!$D$8</f>
        <v>Germany</v>
      </c>
      <c r="KZ10" s="452"/>
      <c r="LA10" s="452"/>
      <c r="LB10" s="455"/>
      <c r="LC10" s="449" t="str">
        <f t="shared" ca="1" si="96"/>
        <v/>
      </c>
      <c r="LD10" s="449" t="str">
        <f ca="1">IF((LC10&lt;&gt;""),IF(OR($F10&lt;&gt;$G10,PrSettings!$M$4="●"),(($F10-$G10)=(KZ10-LA10))*1,0),"")</f>
        <v/>
      </c>
      <c r="LE10" s="449" t="str">
        <f t="shared" ca="1" si="97"/>
        <v/>
      </c>
      <c r="LF10" s="449" t="str">
        <f ca="1">IF(LC10&lt;&gt;"",IF(ABS($F10-$G10)&gt;=PrSettings!$M$7,(ABS($F10-$G10-KZ10+LA10)&lt;=1)*1,IF(AND(LC10,$F10=$G10,$F10&gt;=PrSettings!$M$6),(ABS(KZ10-$F10)&lt;=1)*1,IF(AND(ABS($F10-$G10-KZ10+LA10)&lt;=1,$F10+$G10&gt;=PrSettings!$M$8),(ABS(KZ10-$F10)&lt;=1)*(ABS(LA10-$G10)&lt;=1)*1,""))),"")</f>
        <v/>
      </c>
      <c r="LG10" s="456"/>
      <c r="LI10" s="447">
        <f t="shared" ca="1" si="24"/>
        <v>20</v>
      </c>
      <c r="LJ10" s="448" t="str">
        <f ca="1">GrpA!$B$8</f>
        <v>Switzerland</v>
      </c>
      <c r="LK10" s="449">
        <f t="shared" ca="1" si="98"/>
        <v>54</v>
      </c>
      <c r="LL10" s="448" t="str">
        <f ca="1">GrpA!$D$8</f>
        <v>Germany</v>
      </c>
      <c r="LM10" s="452"/>
      <c r="LN10" s="452"/>
      <c r="LO10" s="455"/>
      <c r="LP10" s="449" t="str">
        <f t="shared" ca="1" si="99"/>
        <v/>
      </c>
      <c r="LQ10" s="449" t="str">
        <f ca="1">IF((LP10&lt;&gt;""),IF(OR($F10&lt;&gt;$G10,PrSettings!$M$4="●"),(($F10-$G10)=(LM10-LN10))*1,0),"")</f>
        <v/>
      </c>
      <c r="LR10" s="449" t="str">
        <f t="shared" ca="1" si="100"/>
        <v/>
      </c>
      <c r="LS10" s="449" t="str">
        <f ca="1">IF(LP10&lt;&gt;"",IF(ABS($F10-$G10)&gt;=PrSettings!$M$7,(ABS($F10-$G10-LM10+LN10)&lt;=1)*1,IF(AND(LP10,$F10=$G10,$F10&gt;=PrSettings!$M$6),(ABS(LM10-$F10)&lt;=1)*1,IF(AND(ABS($F10-$G10-LM10+LN10)&lt;=1,$F10+$G10&gt;=PrSettings!$M$8),(ABS(LM10-$F10)&lt;=1)*(ABS(LN10-$G10)&lt;=1)*1,""))),"")</f>
        <v/>
      </c>
      <c r="LT10" s="456"/>
      <c r="LV10" s="447">
        <f t="shared" ca="1" si="25"/>
        <v>20</v>
      </c>
      <c r="LW10" s="448" t="str">
        <f ca="1">GrpA!$B$8</f>
        <v>Switzerland</v>
      </c>
      <c r="LX10" s="449">
        <f t="shared" ca="1" si="101"/>
        <v>54</v>
      </c>
      <c r="LY10" s="448" t="str">
        <f ca="1">GrpA!$D$8</f>
        <v>Germany</v>
      </c>
      <c r="LZ10" s="452"/>
      <c r="MA10" s="452"/>
      <c r="MB10" s="455"/>
      <c r="MC10" s="449" t="str">
        <f t="shared" ca="1" si="102"/>
        <v/>
      </c>
      <c r="MD10" s="449" t="str">
        <f ca="1">IF((MC10&lt;&gt;""),IF(OR($F10&lt;&gt;$G10,PrSettings!$M$4="●"),(($F10-$G10)=(LZ10-MA10))*1,0),"")</f>
        <v/>
      </c>
      <c r="ME10" s="449" t="str">
        <f t="shared" ca="1" si="103"/>
        <v/>
      </c>
      <c r="MF10" s="449" t="str">
        <f ca="1">IF(MC10&lt;&gt;"",IF(ABS($F10-$G10)&gt;=PrSettings!$M$7,(ABS($F10-$G10-LZ10+MA10)&lt;=1)*1,IF(AND(MC10,$F10=$G10,$F10&gt;=PrSettings!$M$6),(ABS(LZ10-$F10)&lt;=1)*1,IF(AND(ABS($F10-$G10-LZ10+MA10)&lt;=1,$F10+$G10&gt;=PrSettings!$M$8),(ABS(LZ10-$F10)&lt;=1)*(ABS(MA10-$G10)&lt;=1)*1,""))),"")</f>
        <v/>
      </c>
      <c r="MG10" s="456"/>
    </row>
    <row r="11" spans="1:345" x14ac:dyDescent="0.25">
      <c r="B11" s="447">
        <f ca="1">INDEX(Groups!$C$7:$C$35,MATCH(C11,Groups!$D$7:$D$35,0))</f>
        <v>13</v>
      </c>
      <c r="C11" s="448" t="str">
        <f ca="1">GrpA!$B$9</f>
        <v>Scotland</v>
      </c>
      <c r="D11" s="449">
        <f ca="1">INDEX(Groups!$C$7:$C$35,MATCH(E11,Groups!$D$7:$D$35,0))</f>
        <v>6</v>
      </c>
      <c r="E11" s="448" t="str">
        <f ca="1">GrpA!$D$9</f>
        <v>Hungary</v>
      </c>
      <c r="F11" s="450" t="str">
        <f ca="1">GrpA!$E$9</f>
        <v/>
      </c>
      <c r="G11" s="451" t="str">
        <f ca="1">GrpA!$G$9</f>
        <v/>
      </c>
      <c r="I11" s="447">
        <f t="shared" ca="1" si="0"/>
        <v>13</v>
      </c>
      <c r="J11" s="448" t="str">
        <f ca="1">GrpA!$B$9</f>
        <v>Scotland</v>
      </c>
      <c r="K11" s="449">
        <f t="shared" ca="1" si="26"/>
        <v>6</v>
      </c>
      <c r="L11" s="448" t="str">
        <f ca="1">GrpA!$D$9</f>
        <v>Hungary</v>
      </c>
      <c r="M11" s="452"/>
      <c r="N11" s="452"/>
      <c r="O11" s="457"/>
      <c r="P11" s="449" t="str">
        <f t="shared" ca="1" si="27"/>
        <v/>
      </c>
      <c r="Q11" s="449" t="str">
        <f ca="1">IF((P11&lt;&gt;""),IF(OR($F11&lt;&gt;$G11,PrSettings!$M$4="●"),(($F11-$G11)=(M11-N11))*1,0),"")</f>
        <v/>
      </c>
      <c r="R11" s="449" t="str">
        <f t="shared" ca="1" si="28"/>
        <v/>
      </c>
      <c r="S11" s="449" t="str">
        <f ca="1">IF(P11&lt;&gt;"",IF(ABS($F11-$G11)&gt;=PrSettings!$M$7,(ABS($F11-$G11-M11+N11)&lt;=1)*1,IF(AND(P11,$F11=$G11,$F11&gt;=PrSettings!$M$6),(ABS(M11-$F11)&lt;=1)*1,IF(AND(ABS($F11-$G11-M11+N11)&lt;=1,$F11+$G11&gt;=PrSettings!$M$8),(ABS(M11-$F11)&lt;=1)*(ABS(N11-$G11)&lt;=1)*1,""))),"")</f>
        <v/>
      </c>
      <c r="T11" s="458"/>
      <c r="V11" s="447">
        <f t="shared" ca="1" si="1"/>
        <v>13</v>
      </c>
      <c r="W11" s="448" t="str">
        <f ca="1">GrpA!$B$9</f>
        <v>Scotland</v>
      </c>
      <c r="X11" s="449">
        <f t="shared" ca="1" si="29"/>
        <v>6</v>
      </c>
      <c r="Y11" s="448" t="str">
        <f ca="1">GrpA!$D$9</f>
        <v>Hungary</v>
      </c>
      <c r="Z11" s="452"/>
      <c r="AA11" s="452"/>
      <c r="AB11" s="457"/>
      <c r="AC11" s="449" t="str">
        <f t="shared" ca="1" si="30"/>
        <v/>
      </c>
      <c r="AD11" s="449" t="str">
        <f ca="1">IF((AC11&lt;&gt;""),IF(OR($F11&lt;&gt;$G11,PrSettings!$M$4="●"),(($F11-$G11)=(Z11-AA11))*1,0),"")</f>
        <v/>
      </c>
      <c r="AE11" s="449" t="str">
        <f t="shared" ca="1" si="31"/>
        <v/>
      </c>
      <c r="AF11" s="449" t="str">
        <f ca="1">IF(AC11&lt;&gt;"",IF(ABS($F11-$G11)&gt;=PrSettings!$M$7,(ABS($F11-$G11-Z11+AA11)&lt;=1)*1,IF(AND(AC11,$F11=$G11,$F11&gt;=PrSettings!$M$6),(ABS(Z11-$F11)&lt;=1)*1,IF(AND(ABS($F11-$G11-Z11+AA11)&lt;=1,$F11+$G11&gt;=PrSettings!$M$8),(ABS(Z11-$F11)&lt;=1)*(ABS(AA11-$G11)&lt;=1)*1,""))),"")</f>
        <v/>
      </c>
      <c r="AG11" s="458"/>
      <c r="AI11" s="447">
        <f t="shared" ca="1" si="2"/>
        <v>13</v>
      </c>
      <c r="AJ11" s="448" t="str">
        <f ca="1">GrpA!$B$9</f>
        <v>Scotland</v>
      </c>
      <c r="AK11" s="449">
        <f t="shared" ca="1" si="32"/>
        <v>6</v>
      </c>
      <c r="AL11" s="448" t="str">
        <f ca="1">GrpA!$D$9</f>
        <v>Hungary</v>
      </c>
      <c r="AM11" s="452"/>
      <c r="AN11" s="452"/>
      <c r="AO11" s="457"/>
      <c r="AP11" s="449" t="str">
        <f t="shared" ca="1" si="33"/>
        <v/>
      </c>
      <c r="AQ11" s="449" t="str">
        <f ca="1">IF((AP11&lt;&gt;""),IF(OR($F11&lt;&gt;$G11,PrSettings!$M$4="●"),(($F11-$G11)=(AM11-AN11))*1,0),"")</f>
        <v/>
      </c>
      <c r="AR11" s="449" t="str">
        <f t="shared" ca="1" si="34"/>
        <v/>
      </c>
      <c r="AS11" s="449" t="str">
        <f ca="1">IF(AP11&lt;&gt;"",IF(ABS($F11-$G11)&gt;=PrSettings!$M$7,(ABS($F11-$G11-AM11+AN11)&lt;=1)*1,IF(AND(AP11,$F11=$G11,$F11&gt;=PrSettings!$M$6),(ABS(AM11-$F11)&lt;=1)*1,IF(AND(ABS($F11-$G11-AM11+AN11)&lt;=1,$F11+$G11&gt;=PrSettings!$M$8),(ABS(AM11-$F11)&lt;=1)*(ABS(AN11-$G11)&lt;=1)*1,""))),"")</f>
        <v/>
      </c>
      <c r="AT11" s="458"/>
      <c r="AV11" s="447">
        <f t="shared" ca="1" si="3"/>
        <v>13</v>
      </c>
      <c r="AW11" s="448" t="str">
        <f ca="1">GrpA!$B$9</f>
        <v>Scotland</v>
      </c>
      <c r="AX11" s="449">
        <f t="shared" ca="1" si="35"/>
        <v>6</v>
      </c>
      <c r="AY11" s="448" t="str">
        <f ca="1">GrpA!$D$9</f>
        <v>Hungary</v>
      </c>
      <c r="AZ11" s="452"/>
      <c r="BA11" s="452"/>
      <c r="BB11" s="457"/>
      <c r="BC11" s="449" t="str">
        <f t="shared" ca="1" si="36"/>
        <v/>
      </c>
      <c r="BD11" s="449" t="str">
        <f ca="1">IF((BC11&lt;&gt;""),IF(OR($F11&lt;&gt;$G11,PrSettings!$M$4="●"),(($F11-$G11)=(AZ11-BA11))*1,0),"")</f>
        <v/>
      </c>
      <c r="BE11" s="449" t="str">
        <f t="shared" ca="1" si="37"/>
        <v/>
      </c>
      <c r="BF11" s="449" t="str">
        <f ca="1">IF(BC11&lt;&gt;"",IF(ABS($F11-$G11)&gt;=PrSettings!$M$7,(ABS($F11-$G11-AZ11+BA11)&lt;=1)*1,IF(AND(BC11,$F11=$G11,$F11&gt;=PrSettings!$M$6),(ABS(AZ11-$F11)&lt;=1)*1,IF(AND(ABS($F11-$G11-AZ11+BA11)&lt;=1,$F11+$G11&gt;=PrSettings!$M$8),(ABS(AZ11-$F11)&lt;=1)*(ABS(BA11-$G11)&lt;=1)*1,""))),"")</f>
        <v/>
      </c>
      <c r="BG11" s="458"/>
      <c r="BI11" s="447">
        <f t="shared" ca="1" si="4"/>
        <v>13</v>
      </c>
      <c r="BJ11" s="448" t="str">
        <f ca="1">GrpA!$B$9</f>
        <v>Scotland</v>
      </c>
      <c r="BK11" s="449">
        <f t="shared" ca="1" si="38"/>
        <v>6</v>
      </c>
      <c r="BL11" s="448" t="str">
        <f ca="1">GrpA!$D$9</f>
        <v>Hungary</v>
      </c>
      <c r="BM11" s="452"/>
      <c r="BN11" s="452"/>
      <c r="BO11" s="457"/>
      <c r="BP11" s="449" t="str">
        <f t="shared" ca="1" si="39"/>
        <v/>
      </c>
      <c r="BQ11" s="449" t="str">
        <f ca="1">IF((BP11&lt;&gt;""),IF(OR($F11&lt;&gt;$G11,PrSettings!$M$4="●"),(($F11-$G11)=(BM11-BN11))*1,0),"")</f>
        <v/>
      </c>
      <c r="BR11" s="449" t="str">
        <f t="shared" ca="1" si="40"/>
        <v/>
      </c>
      <c r="BS11" s="449" t="str">
        <f ca="1">IF(BP11&lt;&gt;"",IF(ABS($F11-$G11)&gt;=PrSettings!$M$7,(ABS($F11-$G11-BM11+BN11)&lt;=1)*1,IF(AND(BP11,$F11=$G11,$F11&gt;=PrSettings!$M$6),(ABS(BM11-$F11)&lt;=1)*1,IF(AND(ABS($F11-$G11-BM11+BN11)&lt;=1,$F11+$G11&gt;=PrSettings!$M$8),(ABS(BM11-$F11)&lt;=1)*(ABS(BN11-$G11)&lt;=1)*1,""))),"")</f>
        <v/>
      </c>
      <c r="BT11" s="458"/>
      <c r="BV11" s="447">
        <f t="shared" ca="1" si="5"/>
        <v>13</v>
      </c>
      <c r="BW11" s="448" t="str">
        <f ca="1">GrpA!$B$9</f>
        <v>Scotland</v>
      </c>
      <c r="BX11" s="449">
        <f t="shared" ca="1" si="41"/>
        <v>6</v>
      </c>
      <c r="BY11" s="448" t="str">
        <f ca="1">GrpA!$D$9</f>
        <v>Hungary</v>
      </c>
      <c r="BZ11" s="452"/>
      <c r="CA11" s="452"/>
      <c r="CB11" s="457"/>
      <c r="CC11" s="449" t="str">
        <f t="shared" ca="1" si="42"/>
        <v/>
      </c>
      <c r="CD11" s="449" t="str">
        <f ca="1">IF((CC11&lt;&gt;""),IF(OR($F11&lt;&gt;$G11,PrSettings!$M$4="●"),(($F11-$G11)=(BZ11-CA11))*1,0),"")</f>
        <v/>
      </c>
      <c r="CE11" s="449" t="str">
        <f t="shared" ca="1" si="43"/>
        <v/>
      </c>
      <c r="CF11" s="449" t="str">
        <f ca="1">IF(CC11&lt;&gt;"",IF(ABS($F11-$G11)&gt;=PrSettings!$M$7,(ABS($F11-$G11-BZ11+CA11)&lt;=1)*1,IF(AND(CC11,$F11=$G11,$F11&gt;=PrSettings!$M$6),(ABS(BZ11-$F11)&lt;=1)*1,IF(AND(ABS($F11-$G11-BZ11+CA11)&lt;=1,$F11+$G11&gt;=PrSettings!$M$8),(ABS(BZ11-$F11)&lt;=1)*(ABS(CA11-$G11)&lt;=1)*1,""))),"")</f>
        <v/>
      </c>
      <c r="CG11" s="458"/>
      <c r="CI11" s="447">
        <f t="shared" ca="1" si="6"/>
        <v>13</v>
      </c>
      <c r="CJ11" s="448" t="str">
        <f ca="1">GrpA!$B$9</f>
        <v>Scotland</v>
      </c>
      <c r="CK11" s="449">
        <f t="shared" ca="1" si="44"/>
        <v>6</v>
      </c>
      <c r="CL11" s="448" t="str">
        <f ca="1">GrpA!$D$9</f>
        <v>Hungary</v>
      </c>
      <c r="CM11" s="452"/>
      <c r="CN11" s="452"/>
      <c r="CO11" s="457"/>
      <c r="CP11" s="449" t="str">
        <f t="shared" ca="1" si="45"/>
        <v/>
      </c>
      <c r="CQ11" s="449" t="str">
        <f ca="1">IF((CP11&lt;&gt;""),IF(OR($F11&lt;&gt;$G11,PrSettings!$M$4="●"),(($F11-$G11)=(CM11-CN11))*1,0),"")</f>
        <v/>
      </c>
      <c r="CR11" s="449" t="str">
        <f t="shared" ca="1" si="46"/>
        <v/>
      </c>
      <c r="CS11" s="449" t="str">
        <f ca="1">IF(CP11&lt;&gt;"",IF(ABS($F11-$G11)&gt;=PrSettings!$M$7,(ABS($F11-$G11-CM11+CN11)&lt;=1)*1,IF(AND(CP11,$F11=$G11,$F11&gt;=PrSettings!$M$6),(ABS(CM11-$F11)&lt;=1)*1,IF(AND(ABS($F11-$G11-CM11+CN11)&lt;=1,$F11+$G11&gt;=PrSettings!$M$8),(ABS(CM11-$F11)&lt;=1)*(ABS(CN11-$G11)&lt;=1)*1,""))),"")</f>
        <v/>
      </c>
      <c r="CT11" s="458"/>
      <c r="CV11" s="447">
        <f t="shared" ca="1" si="7"/>
        <v>13</v>
      </c>
      <c r="CW11" s="448" t="str">
        <f ca="1">GrpA!$B$9</f>
        <v>Scotland</v>
      </c>
      <c r="CX11" s="449">
        <f t="shared" ca="1" si="47"/>
        <v>6</v>
      </c>
      <c r="CY11" s="448" t="str">
        <f ca="1">GrpA!$D$9</f>
        <v>Hungary</v>
      </c>
      <c r="CZ11" s="452"/>
      <c r="DA11" s="452"/>
      <c r="DB11" s="457"/>
      <c r="DC11" s="449" t="str">
        <f t="shared" ca="1" si="48"/>
        <v/>
      </c>
      <c r="DD11" s="449" t="str">
        <f ca="1">IF((DC11&lt;&gt;""),IF(OR($F11&lt;&gt;$G11,PrSettings!$M$4="●"),(($F11-$G11)=(CZ11-DA11))*1,0),"")</f>
        <v/>
      </c>
      <c r="DE11" s="449" t="str">
        <f t="shared" ca="1" si="49"/>
        <v/>
      </c>
      <c r="DF11" s="449" t="str">
        <f ca="1">IF(DC11&lt;&gt;"",IF(ABS($F11-$G11)&gt;=PrSettings!$M$7,(ABS($F11-$G11-CZ11+DA11)&lt;=1)*1,IF(AND(DC11,$F11=$G11,$F11&gt;=PrSettings!$M$6),(ABS(CZ11-$F11)&lt;=1)*1,IF(AND(ABS($F11-$G11-CZ11+DA11)&lt;=1,$F11+$G11&gt;=PrSettings!$M$8),(ABS(CZ11-$F11)&lt;=1)*(ABS(DA11-$G11)&lt;=1)*1,""))),"")</f>
        <v/>
      </c>
      <c r="DG11" s="458"/>
      <c r="DI11" s="447">
        <f t="shared" ca="1" si="8"/>
        <v>13</v>
      </c>
      <c r="DJ11" s="448" t="str">
        <f ca="1">GrpA!$B$9</f>
        <v>Scotland</v>
      </c>
      <c r="DK11" s="449">
        <f t="shared" ca="1" si="50"/>
        <v>6</v>
      </c>
      <c r="DL11" s="448" t="str">
        <f ca="1">GrpA!$D$9</f>
        <v>Hungary</v>
      </c>
      <c r="DM11" s="452"/>
      <c r="DN11" s="452"/>
      <c r="DO11" s="457"/>
      <c r="DP11" s="449" t="str">
        <f t="shared" ca="1" si="51"/>
        <v/>
      </c>
      <c r="DQ11" s="449" t="str">
        <f ca="1">IF((DP11&lt;&gt;""),IF(OR($F11&lt;&gt;$G11,PrSettings!$M$4="●"),(($F11-$G11)=(DM11-DN11))*1,0),"")</f>
        <v/>
      </c>
      <c r="DR11" s="449" t="str">
        <f t="shared" ca="1" si="52"/>
        <v/>
      </c>
      <c r="DS11" s="449" t="str">
        <f ca="1">IF(DP11&lt;&gt;"",IF(ABS($F11-$G11)&gt;=PrSettings!$M$7,(ABS($F11-$G11-DM11+DN11)&lt;=1)*1,IF(AND(DP11,$F11=$G11,$F11&gt;=PrSettings!$M$6),(ABS(DM11-$F11)&lt;=1)*1,IF(AND(ABS($F11-$G11-DM11+DN11)&lt;=1,$F11+$G11&gt;=PrSettings!$M$8),(ABS(DM11-$F11)&lt;=1)*(ABS(DN11-$G11)&lt;=1)*1,""))),"")</f>
        <v/>
      </c>
      <c r="DT11" s="458"/>
      <c r="DV11" s="447">
        <f t="shared" ca="1" si="9"/>
        <v>13</v>
      </c>
      <c r="DW11" s="448" t="str">
        <f ca="1">GrpA!$B$9</f>
        <v>Scotland</v>
      </c>
      <c r="DX11" s="449">
        <f t="shared" ca="1" si="53"/>
        <v>6</v>
      </c>
      <c r="DY11" s="448" t="str">
        <f ca="1">GrpA!$D$9</f>
        <v>Hungary</v>
      </c>
      <c r="DZ11" s="452"/>
      <c r="EA11" s="452"/>
      <c r="EB11" s="457"/>
      <c r="EC11" s="449" t="str">
        <f t="shared" ca="1" si="54"/>
        <v/>
      </c>
      <c r="ED11" s="449" t="str">
        <f ca="1">IF((EC11&lt;&gt;""),IF(OR($F11&lt;&gt;$G11,PrSettings!$M$4="●"),(($F11-$G11)=(DZ11-EA11))*1,0),"")</f>
        <v/>
      </c>
      <c r="EE11" s="449" t="str">
        <f t="shared" ca="1" si="55"/>
        <v/>
      </c>
      <c r="EF11" s="449" t="str">
        <f ca="1">IF(EC11&lt;&gt;"",IF(ABS($F11-$G11)&gt;=PrSettings!$M$7,(ABS($F11-$G11-DZ11+EA11)&lt;=1)*1,IF(AND(EC11,$F11=$G11,$F11&gt;=PrSettings!$M$6),(ABS(DZ11-$F11)&lt;=1)*1,IF(AND(ABS($F11-$G11-DZ11+EA11)&lt;=1,$F11+$G11&gt;=PrSettings!$M$8),(ABS(DZ11-$F11)&lt;=1)*(ABS(EA11-$G11)&lt;=1)*1,""))),"")</f>
        <v/>
      </c>
      <c r="EG11" s="458"/>
      <c r="EI11" s="447">
        <f t="shared" ca="1" si="10"/>
        <v>13</v>
      </c>
      <c r="EJ11" s="448" t="str">
        <f ca="1">GrpA!$B$9</f>
        <v>Scotland</v>
      </c>
      <c r="EK11" s="449">
        <f t="shared" ca="1" si="56"/>
        <v>6</v>
      </c>
      <c r="EL11" s="448" t="str">
        <f ca="1">GrpA!$D$9</f>
        <v>Hungary</v>
      </c>
      <c r="EM11" s="452"/>
      <c r="EN11" s="452"/>
      <c r="EO11" s="457"/>
      <c r="EP11" s="449" t="str">
        <f t="shared" ca="1" si="57"/>
        <v/>
      </c>
      <c r="EQ11" s="449" t="str">
        <f ca="1">IF((EP11&lt;&gt;""),IF(OR($F11&lt;&gt;$G11,PrSettings!$M$4="●"),(($F11-$G11)=(EM11-EN11))*1,0),"")</f>
        <v/>
      </c>
      <c r="ER11" s="449" t="str">
        <f t="shared" ca="1" si="58"/>
        <v/>
      </c>
      <c r="ES11" s="449" t="str">
        <f ca="1">IF(EP11&lt;&gt;"",IF(ABS($F11-$G11)&gt;=PrSettings!$M$7,(ABS($F11-$G11-EM11+EN11)&lt;=1)*1,IF(AND(EP11,$F11=$G11,$F11&gt;=PrSettings!$M$6),(ABS(EM11-$F11)&lt;=1)*1,IF(AND(ABS($F11-$G11-EM11+EN11)&lt;=1,$F11+$G11&gt;=PrSettings!$M$8),(ABS(EM11-$F11)&lt;=1)*(ABS(EN11-$G11)&lt;=1)*1,""))),"")</f>
        <v/>
      </c>
      <c r="ET11" s="458"/>
      <c r="EV11" s="447">
        <f t="shared" ca="1" si="11"/>
        <v>13</v>
      </c>
      <c r="EW11" s="448" t="str">
        <f ca="1">GrpA!$B$9</f>
        <v>Scotland</v>
      </c>
      <c r="EX11" s="449">
        <f t="shared" ca="1" si="59"/>
        <v>6</v>
      </c>
      <c r="EY11" s="448" t="str">
        <f ca="1">GrpA!$D$9</f>
        <v>Hungary</v>
      </c>
      <c r="EZ11" s="452"/>
      <c r="FA11" s="452"/>
      <c r="FB11" s="457"/>
      <c r="FC11" s="449" t="str">
        <f t="shared" ca="1" si="60"/>
        <v/>
      </c>
      <c r="FD11" s="449" t="str">
        <f ca="1">IF((FC11&lt;&gt;""),IF(OR($F11&lt;&gt;$G11,PrSettings!$M$4="●"),(($F11-$G11)=(EZ11-FA11))*1,0),"")</f>
        <v/>
      </c>
      <c r="FE11" s="449" t="str">
        <f t="shared" ca="1" si="61"/>
        <v/>
      </c>
      <c r="FF11" s="449" t="str">
        <f ca="1">IF(FC11&lt;&gt;"",IF(ABS($F11-$G11)&gt;=PrSettings!$M$7,(ABS($F11-$G11-EZ11+FA11)&lt;=1)*1,IF(AND(FC11,$F11=$G11,$F11&gt;=PrSettings!$M$6),(ABS(EZ11-$F11)&lt;=1)*1,IF(AND(ABS($F11-$G11-EZ11+FA11)&lt;=1,$F11+$G11&gt;=PrSettings!$M$8),(ABS(EZ11-$F11)&lt;=1)*(ABS(FA11-$G11)&lt;=1)*1,""))),"")</f>
        <v/>
      </c>
      <c r="FG11" s="458"/>
      <c r="FI11" s="447">
        <f t="shared" ca="1" si="12"/>
        <v>13</v>
      </c>
      <c r="FJ11" s="448" t="str">
        <f ca="1">GrpA!$B$9</f>
        <v>Scotland</v>
      </c>
      <c r="FK11" s="449">
        <f t="shared" ca="1" si="62"/>
        <v>6</v>
      </c>
      <c r="FL11" s="448" t="str">
        <f ca="1">GrpA!$D$9</f>
        <v>Hungary</v>
      </c>
      <c r="FM11" s="452"/>
      <c r="FN11" s="452"/>
      <c r="FO11" s="457"/>
      <c r="FP11" s="449" t="str">
        <f t="shared" ca="1" si="63"/>
        <v/>
      </c>
      <c r="FQ11" s="449" t="str">
        <f ca="1">IF((FP11&lt;&gt;""),IF(OR($F11&lt;&gt;$G11,PrSettings!$M$4="●"),(($F11-$G11)=(FM11-FN11))*1,0),"")</f>
        <v/>
      </c>
      <c r="FR11" s="449" t="str">
        <f t="shared" ca="1" si="64"/>
        <v/>
      </c>
      <c r="FS11" s="449" t="str">
        <f ca="1">IF(FP11&lt;&gt;"",IF(ABS($F11-$G11)&gt;=PrSettings!$M$7,(ABS($F11-$G11-FM11+FN11)&lt;=1)*1,IF(AND(FP11,$F11=$G11,$F11&gt;=PrSettings!$M$6),(ABS(FM11-$F11)&lt;=1)*1,IF(AND(ABS($F11-$G11-FM11+FN11)&lt;=1,$F11+$G11&gt;=PrSettings!$M$8),(ABS(FM11-$F11)&lt;=1)*(ABS(FN11-$G11)&lt;=1)*1,""))),"")</f>
        <v/>
      </c>
      <c r="FT11" s="458"/>
      <c r="FV11" s="447">
        <f t="shared" ca="1" si="13"/>
        <v>13</v>
      </c>
      <c r="FW11" s="448" t="str">
        <f ca="1">GrpA!$B$9</f>
        <v>Scotland</v>
      </c>
      <c r="FX11" s="449">
        <f t="shared" ca="1" si="65"/>
        <v>6</v>
      </c>
      <c r="FY11" s="448" t="str">
        <f ca="1">GrpA!$D$9</f>
        <v>Hungary</v>
      </c>
      <c r="FZ11" s="452"/>
      <c r="GA11" s="452"/>
      <c r="GB11" s="457"/>
      <c r="GC11" s="449" t="str">
        <f t="shared" ca="1" si="66"/>
        <v/>
      </c>
      <c r="GD11" s="449" t="str">
        <f ca="1">IF((GC11&lt;&gt;""),IF(OR($F11&lt;&gt;$G11,PrSettings!$M$4="●"),(($F11-$G11)=(FZ11-GA11))*1,0),"")</f>
        <v/>
      </c>
      <c r="GE11" s="449" t="str">
        <f t="shared" ca="1" si="67"/>
        <v/>
      </c>
      <c r="GF11" s="449" t="str">
        <f ca="1">IF(GC11&lt;&gt;"",IF(ABS($F11-$G11)&gt;=PrSettings!$M$7,(ABS($F11-$G11-FZ11+GA11)&lt;=1)*1,IF(AND(GC11,$F11=$G11,$F11&gt;=PrSettings!$M$6),(ABS(FZ11-$F11)&lt;=1)*1,IF(AND(ABS($F11-$G11-FZ11+GA11)&lt;=1,$F11+$G11&gt;=PrSettings!$M$8),(ABS(FZ11-$F11)&lt;=1)*(ABS(GA11-$G11)&lt;=1)*1,""))),"")</f>
        <v/>
      </c>
      <c r="GG11" s="458"/>
      <c r="GI11" s="447">
        <f t="shared" ca="1" si="14"/>
        <v>13</v>
      </c>
      <c r="GJ11" s="448" t="str">
        <f ca="1">GrpA!$B$9</f>
        <v>Scotland</v>
      </c>
      <c r="GK11" s="449">
        <f t="shared" ca="1" si="68"/>
        <v>6</v>
      </c>
      <c r="GL11" s="448" t="str">
        <f ca="1">GrpA!$D$9</f>
        <v>Hungary</v>
      </c>
      <c r="GM11" s="452"/>
      <c r="GN11" s="452"/>
      <c r="GO11" s="457"/>
      <c r="GP11" s="449" t="str">
        <f t="shared" ca="1" si="69"/>
        <v/>
      </c>
      <c r="GQ11" s="449" t="str">
        <f ca="1">IF((GP11&lt;&gt;""),IF(OR($F11&lt;&gt;$G11,PrSettings!$M$4="●"),(($F11-$G11)=(GM11-GN11))*1,0),"")</f>
        <v/>
      </c>
      <c r="GR11" s="449" t="str">
        <f t="shared" ca="1" si="70"/>
        <v/>
      </c>
      <c r="GS11" s="449" t="str">
        <f ca="1">IF(GP11&lt;&gt;"",IF(ABS($F11-$G11)&gt;=PrSettings!$M$7,(ABS($F11-$G11-GM11+GN11)&lt;=1)*1,IF(AND(GP11,$F11=$G11,$F11&gt;=PrSettings!$M$6),(ABS(GM11-$F11)&lt;=1)*1,IF(AND(ABS($F11-$G11-GM11+GN11)&lt;=1,$F11+$G11&gt;=PrSettings!$M$8),(ABS(GM11-$F11)&lt;=1)*(ABS(GN11-$G11)&lt;=1)*1,""))),"")</f>
        <v/>
      </c>
      <c r="GT11" s="458"/>
      <c r="GV11" s="447">
        <f t="shared" ca="1" si="15"/>
        <v>13</v>
      </c>
      <c r="GW11" s="448" t="str">
        <f ca="1">GrpA!$B$9</f>
        <v>Scotland</v>
      </c>
      <c r="GX11" s="449">
        <f t="shared" ca="1" si="71"/>
        <v>6</v>
      </c>
      <c r="GY11" s="448" t="str">
        <f ca="1">GrpA!$D$9</f>
        <v>Hungary</v>
      </c>
      <c r="GZ11" s="452"/>
      <c r="HA11" s="452"/>
      <c r="HB11" s="457"/>
      <c r="HC11" s="449" t="str">
        <f t="shared" ca="1" si="72"/>
        <v/>
      </c>
      <c r="HD11" s="449" t="str">
        <f ca="1">IF((HC11&lt;&gt;""),IF(OR($F11&lt;&gt;$G11,PrSettings!$M$4="●"),(($F11-$G11)=(GZ11-HA11))*1,0),"")</f>
        <v/>
      </c>
      <c r="HE11" s="449" t="str">
        <f t="shared" ca="1" si="73"/>
        <v/>
      </c>
      <c r="HF11" s="449" t="str">
        <f ca="1">IF(HC11&lt;&gt;"",IF(ABS($F11-$G11)&gt;=PrSettings!$M$7,(ABS($F11-$G11-GZ11+HA11)&lt;=1)*1,IF(AND(HC11,$F11=$G11,$F11&gt;=PrSettings!$M$6),(ABS(GZ11-$F11)&lt;=1)*1,IF(AND(ABS($F11-$G11-GZ11+HA11)&lt;=1,$F11+$G11&gt;=PrSettings!$M$8),(ABS(GZ11-$F11)&lt;=1)*(ABS(HA11-$G11)&lt;=1)*1,""))),"")</f>
        <v/>
      </c>
      <c r="HG11" s="458"/>
      <c r="HI11" s="447">
        <f t="shared" ca="1" si="16"/>
        <v>13</v>
      </c>
      <c r="HJ11" s="448" t="str">
        <f ca="1">GrpA!$B$9</f>
        <v>Scotland</v>
      </c>
      <c r="HK11" s="449">
        <f t="shared" ca="1" si="74"/>
        <v>6</v>
      </c>
      <c r="HL11" s="448" t="str">
        <f ca="1">GrpA!$D$9</f>
        <v>Hungary</v>
      </c>
      <c r="HM11" s="452"/>
      <c r="HN11" s="452"/>
      <c r="HO11" s="457"/>
      <c r="HP11" s="449" t="str">
        <f t="shared" ca="1" si="75"/>
        <v/>
      </c>
      <c r="HQ11" s="449" t="str">
        <f ca="1">IF((HP11&lt;&gt;""),IF(OR($F11&lt;&gt;$G11,PrSettings!$M$4="●"),(($F11-$G11)=(HM11-HN11))*1,0),"")</f>
        <v/>
      </c>
      <c r="HR11" s="449" t="str">
        <f t="shared" ca="1" si="76"/>
        <v/>
      </c>
      <c r="HS11" s="449" t="str">
        <f ca="1">IF(HP11&lt;&gt;"",IF(ABS($F11-$G11)&gt;=PrSettings!$M$7,(ABS($F11-$G11-HM11+HN11)&lt;=1)*1,IF(AND(HP11,$F11=$G11,$F11&gt;=PrSettings!$M$6),(ABS(HM11-$F11)&lt;=1)*1,IF(AND(ABS($F11-$G11-HM11+HN11)&lt;=1,$F11+$G11&gt;=PrSettings!$M$8),(ABS(HM11-$F11)&lt;=1)*(ABS(HN11-$G11)&lt;=1)*1,""))),"")</f>
        <v/>
      </c>
      <c r="HT11" s="458"/>
      <c r="HV11" s="447">
        <f t="shared" ca="1" si="17"/>
        <v>13</v>
      </c>
      <c r="HW11" s="448" t="str">
        <f ca="1">GrpA!$B$9</f>
        <v>Scotland</v>
      </c>
      <c r="HX11" s="449">
        <f t="shared" ca="1" si="77"/>
        <v>6</v>
      </c>
      <c r="HY11" s="448" t="str">
        <f ca="1">GrpA!$D$9</f>
        <v>Hungary</v>
      </c>
      <c r="HZ11" s="452"/>
      <c r="IA11" s="452"/>
      <c r="IB11" s="457"/>
      <c r="IC11" s="449" t="str">
        <f t="shared" ca="1" si="78"/>
        <v/>
      </c>
      <c r="ID11" s="449" t="str">
        <f ca="1">IF((IC11&lt;&gt;""),IF(OR($F11&lt;&gt;$G11,PrSettings!$M$4="●"),(($F11-$G11)=(HZ11-IA11))*1,0),"")</f>
        <v/>
      </c>
      <c r="IE11" s="449" t="str">
        <f t="shared" ca="1" si="79"/>
        <v/>
      </c>
      <c r="IF11" s="449" t="str">
        <f ca="1">IF(IC11&lt;&gt;"",IF(ABS($F11-$G11)&gt;=PrSettings!$M$7,(ABS($F11-$G11-HZ11+IA11)&lt;=1)*1,IF(AND(IC11,$F11=$G11,$F11&gt;=PrSettings!$M$6),(ABS(HZ11-$F11)&lt;=1)*1,IF(AND(ABS($F11-$G11-HZ11+IA11)&lt;=1,$F11+$G11&gt;=PrSettings!$M$8),(ABS(HZ11-$F11)&lt;=1)*(ABS(IA11-$G11)&lt;=1)*1,""))),"")</f>
        <v/>
      </c>
      <c r="IG11" s="458"/>
      <c r="II11" s="447">
        <f t="shared" ca="1" si="18"/>
        <v>13</v>
      </c>
      <c r="IJ11" s="448" t="str">
        <f ca="1">GrpA!$B$9</f>
        <v>Scotland</v>
      </c>
      <c r="IK11" s="449">
        <f t="shared" ca="1" si="80"/>
        <v>6</v>
      </c>
      <c r="IL11" s="448" t="str">
        <f ca="1">GrpA!$D$9</f>
        <v>Hungary</v>
      </c>
      <c r="IM11" s="452"/>
      <c r="IN11" s="452"/>
      <c r="IO11" s="457"/>
      <c r="IP11" s="449" t="str">
        <f t="shared" ca="1" si="81"/>
        <v/>
      </c>
      <c r="IQ11" s="449" t="str">
        <f ca="1">IF((IP11&lt;&gt;""),IF(OR($F11&lt;&gt;$G11,PrSettings!$M$4="●"),(($F11-$G11)=(IM11-IN11))*1,0),"")</f>
        <v/>
      </c>
      <c r="IR11" s="449" t="str">
        <f t="shared" ca="1" si="82"/>
        <v/>
      </c>
      <c r="IS11" s="449" t="str">
        <f ca="1">IF(IP11&lt;&gt;"",IF(ABS($F11-$G11)&gt;=PrSettings!$M$7,(ABS($F11-$G11-IM11+IN11)&lt;=1)*1,IF(AND(IP11,$F11=$G11,$F11&gt;=PrSettings!$M$6),(ABS(IM11-$F11)&lt;=1)*1,IF(AND(ABS($F11-$G11-IM11+IN11)&lt;=1,$F11+$G11&gt;=PrSettings!$M$8),(ABS(IM11-$F11)&lt;=1)*(ABS(IN11-$G11)&lt;=1)*1,""))),"")</f>
        <v/>
      </c>
      <c r="IT11" s="458"/>
      <c r="IV11" s="447">
        <f t="shared" ca="1" si="19"/>
        <v>13</v>
      </c>
      <c r="IW11" s="448" t="str">
        <f ca="1">GrpA!$B$9</f>
        <v>Scotland</v>
      </c>
      <c r="IX11" s="449">
        <f t="shared" ca="1" si="83"/>
        <v>6</v>
      </c>
      <c r="IY11" s="448" t="str">
        <f ca="1">GrpA!$D$9</f>
        <v>Hungary</v>
      </c>
      <c r="IZ11" s="452"/>
      <c r="JA11" s="452"/>
      <c r="JB11" s="457"/>
      <c r="JC11" s="449" t="str">
        <f t="shared" ca="1" si="84"/>
        <v/>
      </c>
      <c r="JD11" s="449" t="str">
        <f ca="1">IF((JC11&lt;&gt;""),IF(OR($F11&lt;&gt;$G11,PrSettings!$M$4="●"),(($F11-$G11)=(IZ11-JA11))*1,0),"")</f>
        <v/>
      </c>
      <c r="JE11" s="449" t="str">
        <f t="shared" ca="1" si="85"/>
        <v/>
      </c>
      <c r="JF11" s="449" t="str">
        <f ca="1">IF(JC11&lt;&gt;"",IF(ABS($F11-$G11)&gt;=PrSettings!$M$7,(ABS($F11-$G11-IZ11+JA11)&lt;=1)*1,IF(AND(JC11,$F11=$G11,$F11&gt;=PrSettings!$M$6),(ABS(IZ11-$F11)&lt;=1)*1,IF(AND(ABS($F11-$G11-IZ11+JA11)&lt;=1,$F11+$G11&gt;=PrSettings!$M$8),(ABS(IZ11-$F11)&lt;=1)*(ABS(JA11-$G11)&lt;=1)*1,""))),"")</f>
        <v/>
      </c>
      <c r="JG11" s="458"/>
      <c r="JI11" s="447">
        <f t="shared" ca="1" si="20"/>
        <v>13</v>
      </c>
      <c r="JJ11" s="448" t="str">
        <f ca="1">GrpA!$B$9</f>
        <v>Scotland</v>
      </c>
      <c r="JK11" s="449">
        <f t="shared" ca="1" si="86"/>
        <v>6</v>
      </c>
      <c r="JL11" s="448" t="str">
        <f ca="1">GrpA!$D$9</f>
        <v>Hungary</v>
      </c>
      <c r="JM11" s="452"/>
      <c r="JN11" s="452"/>
      <c r="JO11" s="457"/>
      <c r="JP11" s="449" t="str">
        <f t="shared" ca="1" si="87"/>
        <v/>
      </c>
      <c r="JQ11" s="449" t="str">
        <f ca="1">IF((JP11&lt;&gt;""),IF(OR($F11&lt;&gt;$G11,PrSettings!$M$4="●"),(($F11-$G11)=(JM11-JN11))*1,0),"")</f>
        <v/>
      </c>
      <c r="JR11" s="449" t="str">
        <f t="shared" ca="1" si="88"/>
        <v/>
      </c>
      <c r="JS11" s="449" t="str">
        <f ca="1">IF(JP11&lt;&gt;"",IF(ABS($F11-$G11)&gt;=PrSettings!$M$7,(ABS($F11-$G11-JM11+JN11)&lt;=1)*1,IF(AND(JP11,$F11=$G11,$F11&gt;=PrSettings!$M$6),(ABS(JM11-$F11)&lt;=1)*1,IF(AND(ABS($F11-$G11-JM11+JN11)&lt;=1,$F11+$G11&gt;=PrSettings!$M$8),(ABS(JM11-$F11)&lt;=1)*(ABS(JN11-$G11)&lt;=1)*1,""))),"")</f>
        <v/>
      </c>
      <c r="JT11" s="458"/>
      <c r="JV11" s="447">
        <f t="shared" ca="1" si="21"/>
        <v>13</v>
      </c>
      <c r="JW11" s="448" t="str">
        <f ca="1">GrpA!$B$9</f>
        <v>Scotland</v>
      </c>
      <c r="JX11" s="449">
        <f t="shared" ca="1" si="89"/>
        <v>6</v>
      </c>
      <c r="JY11" s="448" t="str">
        <f ca="1">GrpA!$D$9</f>
        <v>Hungary</v>
      </c>
      <c r="JZ11" s="452"/>
      <c r="KA11" s="452"/>
      <c r="KB11" s="457"/>
      <c r="KC11" s="449" t="str">
        <f t="shared" ca="1" si="90"/>
        <v/>
      </c>
      <c r="KD11" s="449" t="str">
        <f ca="1">IF((KC11&lt;&gt;""),IF(OR($F11&lt;&gt;$G11,PrSettings!$M$4="●"),(($F11-$G11)=(JZ11-KA11))*1,0),"")</f>
        <v/>
      </c>
      <c r="KE11" s="449" t="str">
        <f t="shared" ca="1" si="91"/>
        <v/>
      </c>
      <c r="KF11" s="449" t="str">
        <f ca="1">IF(KC11&lt;&gt;"",IF(ABS($F11-$G11)&gt;=PrSettings!$M$7,(ABS($F11-$G11-JZ11+KA11)&lt;=1)*1,IF(AND(KC11,$F11=$G11,$F11&gt;=PrSettings!$M$6),(ABS(JZ11-$F11)&lt;=1)*1,IF(AND(ABS($F11-$G11-JZ11+KA11)&lt;=1,$F11+$G11&gt;=PrSettings!$M$8),(ABS(JZ11-$F11)&lt;=1)*(ABS(KA11-$G11)&lt;=1)*1,""))),"")</f>
        <v/>
      </c>
      <c r="KG11" s="458"/>
      <c r="KI11" s="447">
        <f t="shared" ca="1" si="22"/>
        <v>13</v>
      </c>
      <c r="KJ11" s="448" t="str">
        <f ca="1">GrpA!$B$9</f>
        <v>Scotland</v>
      </c>
      <c r="KK11" s="449">
        <f t="shared" ca="1" si="92"/>
        <v>6</v>
      </c>
      <c r="KL11" s="448" t="str">
        <f ca="1">GrpA!$D$9</f>
        <v>Hungary</v>
      </c>
      <c r="KM11" s="452"/>
      <c r="KN11" s="452"/>
      <c r="KO11" s="457"/>
      <c r="KP11" s="449" t="str">
        <f t="shared" ca="1" si="93"/>
        <v/>
      </c>
      <c r="KQ11" s="449" t="str">
        <f ca="1">IF((KP11&lt;&gt;""),IF(OR($F11&lt;&gt;$G11,PrSettings!$M$4="●"),(($F11-$G11)=(KM11-KN11))*1,0),"")</f>
        <v/>
      </c>
      <c r="KR11" s="449" t="str">
        <f t="shared" ca="1" si="94"/>
        <v/>
      </c>
      <c r="KS11" s="449" t="str">
        <f ca="1">IF(KP11&lt;&gt;"",IF(ABS($F11-$G11)&gt;=PrSettings!$M$7,(ABS($F11-$G11-KM11+KN11)&lt;=1)*1,IF(AND(KP11,$F11=$G11,$F11&gt;=PrSettings!$M$6),(ABS(KM11-$F11)&lt;=1)*1,IF(AND(ABS($F11-$G11-KM11+KN11)&lt;=1,$F11+$G11&gt;=PrSettings!$M$8),(ABS(KM11-$F11)&lt;=1)*(ABS(KN11-$G11)&lt;=1)*1,""))),"")</f>
        <v/>
      </c>
      <c r="KT11" s="458"/>
      <c r="KV11" s="447">
        <f t="shared" ca="1" si="23"/>
        <v>13</v>
      </c>
      <c r="KW11" s="448" t="str">
        <f ca="1">GrpA!$B$9</f>
        <v>Scotland</v>
      </c>
      <c r="KX11" s="449">
        <f t="shared" ca="1" si="95"/>
        <v>6</v>
      </c>
      <c r="KY11" s="448" t="str">
        <f ca="1">GrpA!$D$9</f>
        <v>Hungary</v>
      </c>
      <c r="KZ11" s="452"/>
      <c r="LA11" s="452"/>
      <c r="LB11" s="457"/>
      <c r="LC11" s="449" t="str">
        <f t="shared" ca="1" si="96"/>
        <v/>
      </c>
      <c r="LD11" s="449" t="str">
        <f ca="1">IF((LC11&lt;&gt;""),IF(OR($F11&lt;&gt;$G11,PrSettings!$M$4="●"),(($F11-$G11)=(KZ11-LA11))*1,0),"")</f>
        <v/>
      </c>
      <c r="LE11" s="449" t="str">
        <f t="shared" ca="1" si="97"/>
        <v/>
      </c>
      <c r="LF11" s="449" t="str">
        <f ca="1">IF(LC11&lt;&gt;"",IF(ABS($F11-$G11)&gt;=PrSettings!$M$7,(ABS($F11-$G11-KZ11+LA11)&lt;=1)*1,IF(AND(LC11,$F11=$G11,$F11&gt;=PrSettings!$M$6),(ABS(KZ11-$F11)&lt;=1)*1,IF(AND(ABS($F11-$G11-KZ11+LA11)&lt;=1,$F11+$G11&gt;=PrSettings!$M$8),(ABS(KZ11-$F11)&lt;=1)*(ABS(LA11-$G11)&lt;=1)*1,""))),"")</f>
        <v/>
      </c>
      <c r="LG11" s="458"/>
      <c r="LI11" s="447">
        <f t="shared" ca="1" si="24"/>
        <v>13</v>
      </c>
      <c r="LJ11" s="448" t="str">
        <f ca="1">GrpA!$B$9</f>
        <v>Scotland</v>
      </c>
      <c r="LK11" s="449">
        <f t="shared" ca="1" si="98"/>
        <v>6</v>
      </c>
      <c r="LL11" s="448" t="str">
        <f ca="1">GrpA!$D$9</f>
        <v>Hungary</v>
      </c>
      <c r="LM11" s="452"/>
      <c r="LN11" s="452"/>
      <c r="LO11" s="457"/>
      <c r="LP11" s="449" t="str">
        <f t="shared" ca="1" si="99"/>
        <v/>
      </c>
      <c r="LQ11" s="449" t="str">
        <f ca="1">IF((LP11&lt;&gt;""),IF(OR($F11&lt;&gt;$G11,PrSettings!$M$4="●"),(($F11-$G11)=(LM11-LN11))*1,0),"")</f>
        <v/>
      </c>
      <c r="LR11" s="449" t="str">
        <f t="shared" ca="1" si="100"/>
        <v/>
      </c>
      <c r="LS11" s="449" t="str">
        <f ca="1">IF(LP11&lt;&gt;"",IF(ABS($F11-$G11)&gt;=PrSettings!$M$7,(ABS($F11-$G11-LM11+LN11)&lt;=1)*1,IF(AND(LP11,$F11=$G11,$F11&gt;=PrSettings!$M$6),(ABS(LM11-$F11)&lt;=1)*1,IF(AND(ABS($F11-$G11-LM11+LN11)&lt;=1,$F11+$G11&gt;=PrSettings!$M$8),(ABS(LM11-$F11)&lt;=1)*(ABS(LN11-$G11)&lt;=1)*1,""))),"")</f>
        <v/>
      </c>
      <c r="LT11" s="458"/>
      <c r="LV11" s="447">
        <f t="shared" ca="1" si="25"/>
        <v>13</v>
      </c>
      <c r="LW11" s="448" t="str">
        <f ca="1">GrpA!$B$9</f>
        <v>Scotland</v>
      </c>
      <c r="LX11" s="449">
        <f t="shared" ca="1" si="101"/>
        <v>6</v>
      </c>
      <c r="LY11" s="448" t="str">
        <f ca="1">GrpA!$D$9</f>
        <v>Hungary</v>
      </c>
      <c r="LZ11" s="452"/>
      <c r="MA11" s="452"/>
      <c r="MB11" s="457"/>
      <c r="MC11" s="449" t="str">
        <f t="shared" ca="1" si="102"/>
        <v/>
      </c>
      <c r="MD11" s="449" t="str">
        <f ca="1">IF((MC11&lt;&gt;""),IF(OR($F11&lt;&gt;$G11,PrSettings!$M$4="●"),(($F11-$G11)=(LZ11-MA11))*1,0),"")</f>
        <v/>
      </c>
      <c r="ME11" s="449" t="str">
        <f t="shared" ca="1" si="103"/>
        <v/>
      </c>
      <c r="MF11" s="449" t="str">
        <f ca="1">IF(MC11&lt;&gt;"",IF(ABS($F11-$G11)&gt;=PrSettings!$M$7,(ABS($F11-$G11-LZ11+MA11)&lt;=1)*1,IF(AND(MC11,$F11=$G11,$F11&gt;=PrSettings!$M$6),(ABS(LZ11-$F11)&lt;=1)*1,IF(AND(ABS($F11-$G11-LZ11+MA11)&lt;=1,$F11+$G11&gt;=PrSettings!$M$8),(ABS(LZ11-$F11)&lt;=1)*(ABS(MA11-$G11)&lt;=1)*1,""))),"")</f>
        <v/>
      </c>
      <c r="MG11" s="458"/>
    </row>
    <row r="12" spans="1:345" ht="24" customHeight="1" x14ac:dyDescent="0.25">
      <c r="B12" s="437" t="str">
        <f>Language!$E$95&amp;" B"</f>
        <v>Group B</v>
      </c>
      <c r="C12" s="438"/>
      <c r="D12" s="459"/>
      <c r="E12" s="440"/>
      <c r="F12" s="460"/>
      <c r="G12" s="461"/>
      <c r="I12" s="437" t="str">
        <f t="shared" si="0"/>
        <v>Group B</v>
      </c>
      <c r="J12" s="439"/>
      <c r="K12" s="459"/>
      <c r="L12" s="440"/>
      <c r="M12" s="443"/>
      <c r="N12" s="444"/>
      <c r="O12" s="441"/>
      <c r="P12" s="445"/>
      <c r="Q12" s="445"/>
      <c r="R12" s="440"/>
      <c r="S12" s="440"/>
      <c r="T12" s="446"/>
      <c r="V12" s="437" t="str">
        <f t="shared" si="1"/>
        <v>Group B</v>
      </c>
      <c r="W12" s="439"/>
      <c r="X12" s="459"/>
      <c r="Y12" s="440"/>
      <c r="Z12" s="443"/>
      <c r="AA12" s="444"/>
      <c r="AB12" s="441"/>
      <c r="AC12" s="445"/>
      <c r="AD12" s="445"/>
      <c r="AE12" s="440"/>
      <c r="AF12" s="440"/>
      <c r="AG12" s="446"/>
      <c r="AI12" s="437" t="str">
        <f t="shared" si="2"/>
        <v>Group B</v>
      </c>
      <c r="AJ12" s="439"/>
      <c r="AK12" s="459"/>
      <c r="AL12" s="440"/>
      <c r="AM12" s="443"/>
      <c r="AN12" s="444"/>
      <c r="AO12" s="441"/>
      <c r="AP12" s="445"/>
      <c r="AQ12" s="445"/>
      <c r="AR12" s="440"/>
      <c r="AS12" s="440"/>
      <c r="AT12" s="446"/>
      <c r="AV12" s="437" t="str">
        <f t="shared" si="3"/>
        <v>Group B</v>
      </c>
      <c r="AW12" s="439"/>
      <c r="AX12" s="459"/>
      <c r="AY12" s="440"/>
      <c r="AZ12" s="443"/>
      <c r="BA12" s="444"/>
      <c r="BB12" s="441"/>
      <c r="BC12" s="445"/>
      <c r="BD12" s="445"/>
      <c r="BE12" s="440"/>
      <c r="BF12" s="440"/>
      <c r="BG12" s="446"/>
      <c r="BI12" s="437" t="str">
        <f t="shared" si="4"/>
        <v>Group B</v>
      </c>
      <c r="BJ12" s="439"/>
      <c r="BK12" s="459"/>
      <c r="BL12" s="440"/>
      <c r="BM12" s="443"/>
      <c r="BN12" s="444"/>
      <c r="BO12" s="441"/>
      <c r="BP12" s="445"/>
      <c r="BQ12" s="445"/>
      <c r="BR12" s="440"/>
      <c r="BS12" s="440"/>
      <c r="BT12" s="446"/>
      <c r="BV12" s="437" t="str">
        <f t="shared" si="5"/>
        <v>Group B</v>
      </c>
      <c r="BW12" s="439"/>
      <c r="BX12" s="459"/>
      <c r="BY12" s="440"/>
      <c r="BZ12" s="443"/>
      <c r="CA12" s="444"/>
      <c r="CB12" s="441"/>
      <c r="CC12" s="445"/>
      <c r="CD12" s="445"/>
      <c r="CE12" s="440"/>
      <c r="CF12" s="440"/>
      <c r="CG12" s="446"/>
      <c r="CI12" s="437" t="str">
        <f t="shared" si="6"/>
        <v>Group B</v>
      </c>
      <c r="CJ12" s="439"/>
      <c r="CK12" s="459"/>
      <c r="CL12" s="440"/>
      <c r="CM12" s="443"/>
      <c r="CN12" s="444"/>
      <c r="CO12" s="441"/>
      <c r="CP12" s="445"/>
      <c r="CQ12" s="445"/>
      <c r="CR12" s="440"/>
      <c r="CS12" s="440"/>
      <c r="CT12" s="446"/>
      <c r="CV12" s="437" t="str">
        <f t="shared" si="7"/>
        <v>Group B</v>
      </c>
      <c r="CW12" s="439"/>
      <c r="CX12" s="459"/>
      <c r="CY12" s="440"/>
      <c r="CZ12" s="443"/>
      <c r="DA12" s="444"/>
      <c r="DB12" s="441"/>
      <c r="DC12" s="445"/>
      <c r="DD12" s="445"/>
      <c r="DE12" s="440"/>
      <c r="DF12" s="440"/>
      <c r="DG12" s="446"/>
      <c r="DI12" s="437" t="str">
        <f t="shared" si="8"/>
        <v>Group B</v>
      </c>
      <c r="DJ12" s="439"/>
      <c r="DK12" s="459"/>
      <c r="DL12" s="440"/>
      <c r="DM12" s="443"/>
      <c r="DN12" s="444"/>
      <c r="DO12" s="441"/>
      <c r="DP12" s="445"/>
      <c r="DQ12" s="445"/>
      <c r="DR12" s="440"/>
      <c r="DS12" s="440"/>
      <c r="DT12" s="446"/>
      <c r="DV12" s="437" t="str">
        <f t="shared" si="9"/>
        <v>Group B</v>
      </c>
      <c r="DW12" s="439"/>
      <c r="DX12" s="459"/>
      <c r="DY12" s="440"/>
      <c r="DZ12" s="443"/>
      <c r="EA12" s="444"/>
      <c r="EB12" s="441"/>
      <c r="EC12" s="445"/>
      <c r="ED12" s="445"/>
      <c r="EE12" s="440"/>
      <c r="EF12" s="440"/>
      <c r="EG12" s="446"/>
      <c r="EI12" s="437" t="str">
        <f t="shared" si="10"/>
        <v>Group B</v>
      </c>
      <c r="EJ12" s="439"/>
      <c r="EK12" s="459"/>
      <c r="EL12" s="440"/>
      <c r="EM12" s="443"/>
      <c r="EN12" s="444"/>
      <c r="EO12" s="441"/>
      <c r="EP12" s="445"/>
      <c r="EQ12" s="445"/>
      <c r="ER12" s="440"/>
      <c r="ES12" s="440"/>
      <c r="ET12" s="446"/>
      <c r="EV12" s="437" t="str">
        <f t="shared" si="11"/>
        <v>Group B</v>
      </c>
      <c r="EW12" s="439"/>
      <c r="EX12" s="459"/>
      <c r="EY12" s="440"/>
      <c r="EZ12" s="443"/>
      <c r="FA12" s="444"/>
      <c r="FB12" s="441"/>
      <c r="FC12" s="445"/>
      <c r="FD12" s="445"/>
      <c r="FE12" s="440"/>
      <c r="FF12" s="440"/>
      <c r="FG12" s="446"/>
      <c r="FI12" s="437" t="str">
        <f t="shared" si="12"/>
        <v>Group B</v>
      </c>
      <c r="FJ12" s="439"/>
      <c r="FK12" s="459"/>
      <c r="FL12" s="440"/>
      <c r="FM12" s="443"/>
      <c r="FN12" s="444"/>
      <c r="FO12" s="441"/>
      <c r="FP12" s="445"/>
      <c r="FQ12" s="445"/>
      <c r="FR12" s="440"/>
      <c r="FS12" s="440"/>
      <c r="FT12" s="446"/>
      <c r="FV12" s="437" t="str">
        <f t="shared" si="13"/>
        <v>Group B</v>
      </c>
      <c r="FW12" s="439"/>
      <c r="FX12" s="459"/>
      <c r="FY12" s="440"/>
      <c r="FZ12" s="443"/>
      <c r="GA12" s="444"/>
      <c r="GB12" s="441"/>
      <c r="GC12" s="445"/>
      <c r="GD12" s="445"/>
      <c r="GE12" s="440"/>
      <c r="GF12" s="440"/>
      <c r="GG12" s="446"/>
      <c r="GI12" s="437" t="str">
        <f t="shared" si="14"/>
        <v>Group B</v>
      </c>
      <c r="GJ12" s="439"/>
      <c r="GK12" s="459"/>
      <c r="GL12" s="440"/>
      <c r="GM12" s="443"/>
      <c r="GN12" s="444"/>
      <c r="GO12" s="441"/>
      <c r="GP12" s="445"/>
      <c r="GQ12" s="445"/>
      <c r="GR12" s="440"/>
      <c r="GS12" s="440"/>
      <c r="GT12" s="446"/>
      <c r="GV12" s="437" t="str">
        <f t="shared" si="15"/>
        <v>Group B</v>
      </c>
      <c r="GW12" s="439"/>
      <c r="GX12" s="459"/>
      <c r="GY12" s="440"/>
      <c r="GZ12" s="443"/>
      <c r="HA12" s="444"/>
      <c r="HB12" s="441"/>
      <c r="HC12" s="445"/>
      <c r="HD12" s="445"/>
      <c r="HE12" s="440"/>
      <c r="HF12" s="440"/>
      <c r="HG12" s="446"/>
      <c r="HI12" s="437" t="str">
        <f t="shared" si="16"/>
        <v>Group B</v>
      </c>
      <c r="HJ12" s="439"/>
      <c r="HK12" s="459"/>
      <c r="HL12" s="440"/>
      <c r="HM12" s="443"/>
      <c r="HN12" s="444"/>
      <c r="HO12" s="441"/>
      <c r="HP12" s="445"/>
      <c r="HQ12" s="445"/>
      <c r="HR12" s="440"/>
      <c r="HS12" s="440"/>
      <c r="HT12" s="446"/>
      <c r="HV12" s="437" t="str">
        <f t="shared" si="17"/>
        <v>Group B</v>
      </c>
      <c r="HW12" s="439"/>
      <c r="HX12" s="459"/>
      <c r="HY12" s="440"/>
      <c r="HZ12" s="443"/>
      <c r="IA12" s="444"/>
      <c r="IB12" s="441"/>
      <c r="IC12" s="445"/>
      <c r="ID12" s="445"/>
      <c r="IE12" s="440"/>
      <c r="IF12" s="440"/>
      <c r="IG12" s="446"/>
      <c r="II12" s="437" t="str">
        <f t="shared" si="18"/>
        <v>Group B</v>
      </c>
      <c r="IJ12" s="439"/>
      <c r="IK12" s="459"/>
      <c r="IL12" s="440"/>
      <c r="IM12" s="443"/>
      <c r="IN12" s="444"/>
      <c r="IO12" s="441"/>
      <c r="IP12" s="445"/>
      <c r="IQ12" s="445"/>
      <c r="IR12" s="440"/>
      <c r="IS12" s="440"/>
      <c r="IT12" s="446"/>
      <c r="IV12" s="437" t="str">
        <f t="shared" si="19"/>
        <v>Group B</v>
      </c>
      <c r="IW12" s="439"/>
      <c r="IX12" s="459"/>
      <c r="IY12" s="440"/>
      <c r="IZ12" s="443"/>
      <c r="JA12" s="444"/>
      <c r="JB12" s="441"/>
      <c r="JC12" s="445"/>
      <c r="JD12" s="445"/>
      <c r="JE12" s="440"/>
      <c r="JF12" s="440"/>
      <c r="JG12" s="446"/>
      <c r="JI12" s="437" t="str">
        <f t="shared" si="20"/>
        <v>Group B</v>
      </c>
      <c r="JJ12" s="439"/>
      <c r="JK12" s="459"/>
      <c r="JL12" s="440"/>
      <c r="JM12" s="443"/>
      <c r="JN12" s="444"/>
      <c r="JO12" s="441"/>
      <c r="JP12" s="445"/>
      <c r="JQ12" s="445"/>
      <c r="JR12" s="440"/>
      <c r="JS12" s="440"/>
      <c r="JT12" s="446"/>
      <c r="JV12" s="437" t="str">
        <f t="shared" si="21"/>
        <v>Group B</v>
      </c>
      <c r="JW12" s="439"/>
      <c r="JX12" s="459"/>
      <c r="JY12" s="440"/>
      <c r="JZ12" s="443"/>
      <c r="KA12" s="444"/>
      <c r="KB12" s="441"/>
      <c r="KC12" s="445"/>
      <c r="KD12" s="445"/>
      <c r="KE12" s="440"/>
      <c r="KF12" s="440"/>
      <c r="KG12" s="446"/>
      <c r="KI12" s="437" t="str">
        <f t="shared" si="22"/>
        <v>Group B</v>
      </c>
      <c r="KJ12" s="439"/>
      <c r="KK12" s="459"/>
      <c r="KL12" s="440"/>
      <c r="KM12" s="443"/>
      <c r="KN12" s="444"/>
      <c r="KO12" s="441"/>
      <c r="KP12" s="445"/>
      <c r="KQ12" s="445"/>
      <c r="KR12" s="440"/>
      <c r="KS12" s="440"/>
      <c r="KT12" s="446"/>
      <c r="KV12" s="437" t="str">
        <f t="shared" si="23"/>
        <v>Group B</v>
      </c>
      <c r="KW12" s="439"/>
      <c r="KX12" s="459"/>
      <c r="KY12" s="440"/>
      <c r="KZ12" s="443"/>
      <c r="LA12" s="444"/>
      <c r="LB12" s="441"/>
      <c r="LC12" s="445"/>
      <c r="LD12" s="445"/>
      <c r="LE12" s="440"/>
      <c r="LF12" s="440"/>
      <c r="LG12" s="446"/>
      <c r="LI12" s="437" t="str">
        <f t="shared" si="24"/>
        <v>Group B</v>
      </c>
      <c r="LJ12" s="439"/>
      <c r="LK12" s="459"/>
      <c r="LL12" s="440"/>
      <c r="LM12" s="443"/>
      <c r="LN12" s="444"/>
      <c r="LO12" s="441"/>
      <c r="LP12" s="445"/>
      <c r="LQ12" s="445"/>
      <c r="LR12" s="440"/>
      <c r="LS12" s="440"/>
      <c r="LT12" s="446"/>
      <c r="LV12" s="437" t="str">
        <f t="shared" si="25"/>
        <v>Group B</v>
      </c>
      <c r="LW12" s="439"/>
      <c r="LX12" s="459"/>
      <c r="LY12" s="440"/>
      <c r="LZ12" s="443"/>
      <c r="MA12" s="444"/>
      <c r="MB12" s="441"/>
      <c r="MC12" s="445"/>
      <c r="MD12" s="445"/>
      <c r="ME12" s="440"/>
      <c r="MF12" s="440"/>
      <c r="MG12" s="446"/>
    </row>
    <row r="13" spans="1:345" x14ac:dyDescent="0.25">
      <c r="B13" s="447">
        <f ca="1">INDEX(Groups!$C$7:$C$35,MATCH(C13,Groups!$D$7:$D$35,0))</f>
        <v>3</v>
      </c>
      <c r="C13" s="448" t="str">
        <f ca="1">GrpB!$B$4</f>
        <v>Spain</v>
      </c>
      <c r="D13" s="449">
        <f ca="1">INDEX(Groups!$C$7:$C$35,MATCH(E13,Groups!$D$7:$D$35,0))</f>
        <v>14</v>
      </c>
      <c r="E13" s="448" t="str">
        <f ca="1">GrpB!$D$4</f>
        <v>Croatia</v>
      </c>
      <c r="F13" s="450" t="str">
        <f ca="1">GrpB!$E$4</f>
        <v/>
      </c>
      <c r="G13" s="451" t="str">
        <f ca="1">GrpB!$G$4</f>
        <v/>
      </c>
      <c r="I13" s="447">
        <f t="shared" ca="1" si="0"/>
        <v>3</v>
      </c>
      <c r="J13" s="448" t="str">
        <f ca="1">GrpB!$B$4</f>
        <v>Spain</v>
      </c>
      <c r="K13" s="449">
        <f t="shared" ref="K13:K18" ca="1" si="104">$D13</f>
        <v>14</v>
      </c>
      <c r="L13" s="448" t="str">
        <f ca="1">GrpB!$D$4</f>
        <v>Croatia</v>
      </c>
      <c r="M13" s="452"/>
      <c r="N13" s="452"/>
      <c r="O13" s="453"/>
      <c r="P13" s="449" t="str">
        <f t="shared" ref="P13:P18" ca="1" si="105">IF(($F13&lt;&gt;"")*($G13&lt;&gt;"")*(M13&lt;&gt;"")*(N13&lt;&gt;""),($F13&gt;$G13)*(M13&gt;N13)+($F13=$G13)*(M13=N13)+($F13&lt;$G13)*(M13&lt;N13),"")</f>
        <v/>
      </c>
      <c r="Q13" s="449" t="str">
        <f ca="1">IF((P13&lt;&gt;""),IF(OR($F13&lt;&gt;$G13,PrSettings!$M$4="●"),(($F13-$G13)=(M13-N13))*1,0),"")</f>
        <v/>
      </c>
      <c r="R13" s="449" t="str">
        <f t="shared" ref="R13:R18" ca="1" si="106">IF((P13&lt;&gt;""),($F13=M13)*($G13=N13),"")</f>
        <v/>
      </c>
      <c r="S13" s="449" t="str">
        <f ca="1">IF(P13&lt;&gt;"",IF(ABS($F13-$G13)&gt;=PrSettings!$M$7,(ABS($F13-$G13-M13+N13)&lt;=1)*1,IF(AND(P13,$F13=$G13,$F13&gt;=PrSettings!$M$6),(ABS(M13-$F13)&lt;=1)*1,IF(AND(ABS($F13-$G13-M13+N13)&lt;=1,$F13+$G13&gt;=PrSettings!$M$8),(ABS(M13-$F13)&lt;=1)*(ABS(N13-$G13)&lt;=1)*1,""))),"")</f>
        <v/>
      </c>
      <c r="T13" s="454"/>
      <c r="V13" s="447">
        <f t="shared" ca="1" si="1"/>
        <v>3</v>
      </c>
      <c r="W13" s="448" t="str">
        <f ca="1">GrpB!$B$4</f>
        <v>Spain</v>
      </c>
      <c r="X13" s="449">
        <f t="shared" ref="X13:X18" ca="1" si="107">$D13</f>
        <v>14</v>
      </c>
      <c r="Y13" s="448" t="str">
        <f ca="1">GrpB!$D$4</f>
        <v>Croatia</v>
      </c>
      <c r="Z13" s="452"/>
      <c r="AA13" s="452"/>
      <c r="AB13" s="453"/>
      <c r="AC13" s="449" t="str">
        <f t="shared" ref="AC13:AC18" ca="1" si="108">IF(($F13&lt;&gt;"")*($G13&lt;&gt;"")*(Z13&lt;&gt;"")*(AA13&lt;&gt;""),($F13&gt;$G13)*(Z13&gt;AA13)+($F13=$G13)*(Z13=AA13)+($F13&lt;$G13)*(Z13&lt;AA13),"")</f>
        <v/>
      </c>
      <c r="AD13" s="449" t="str">
        <f ca="1">IF((AC13&lt;&gt;""),IF(OR($F13&lt;&gt;$G13,PrSettings!$M$4="●"),(($F13-$G13)=(Z13-AA13))*1,0),"")</f>
        <v/>
      </c>
      <c r="AE13" s="449" t="str">
        <f t="shared" ref="AE13:AE18" ca="1" si="109">IF((AC13&lt;&gt;""),($F13=Z13)*($G13=AA13),"")</f>
        <v/>
      </c>
      <c r="AF13" s="449" t="str">
        <f ca="1">IF(AC13&lt;&gt;"",IF(ABS($F13-$G13)&gt;=PrSettings!$M$7,(ABS($F13-$G13-Z13+AA13)&lt;=1)*1,IF(AND(AC13,$F13=$G13,$F13&gt;=PrSettings!$M$6),(ABS(Z13-$F13)&lt;=1)*1,IF(AND(ABS($F13-$G13-Z13+AA13)&lt;=1,$F13+$G13&gt;=PrSettings!$M$8),(ABS(Z13-$F13)&lt;=1)*(ABS(AA13-$G13)&lt;=1)*1,""))),"")</f>
        <v/>
      </c>
      <c r="AG13" s="454"/>
      <c r="AI13" s="447">
        <f t="shared" ca="1" si="2"/>
        <v>3</v>
      </c>
      <c r="AJ13" s="448" t="str">
        <f ca="1">GrpB!$B$4</f>
        <v>Spain</v>
      </c>
      <c r="AK13" s="449">
        <f t="shared" ref="AK13:AK18" ca="1" si="110">$D13</f>
        <v>14</v>
      </c>
      <c r="AL13" s="448" t="str">
        <f ca="1">GrpB!$D$4</f>
        <v>Croatia</v>
      </c>
      <c r="AM13" s="452"/>
      <c r="AN13" s="452"/>
      <c r="AO13" s="453"/>
      <c r="AP13" s="449" t="str">
        <f t="shared" ref="AP13:AP18" ca="1" si="111">IF(($F13&lt;&gt;"")*($G13&lt;&gt;"")*(AM13&lt;&gt;"")*(AN13&lt;&gt;""),($F13&gt;$G13)*(AM13&gt;AN13)+($F13=$G13)*(AM13=AN13)+($F13&lt;$G13)*(AM13&lt;AN13),"")</f>
        <v/>
      </c>
      <c r="AQ13" s="449" t="str">
        <f ca="1">IF((AP13&lt;&gt;""),IF(OR($F13&lt;&gt;$G13,PrSettings!$M$4="●"),(($F13-$G13)=(AM13-AN13))*1,0),"")</f>
        <v/>
      </c>
      <c r="AR13" s="449" t="str">
        <f t="shared" ref="AR13:AR18" ca="1" si="112">IF((AP13&lt;&gt;""),($F13=AM13)*($G13=AN13),"")</f>
        <v/>
      </c>
      <c r="AS13" s="449" t="str">
        <f ca="1">IF(AP13&lt;&gt;"",IF(ABS($F13-$G13)&gt;=PrSettings!$M$7,(ABS($F13-$G13-AM13+AN13)&lt;=1)*1,IF(AND(AP13,$F13=$G13,$F13&gt;=PrSettings!$M$6),(ABS(AM13-$F13)&lt;=1)*1,IF(AND(ABS($F13-$G13-AM13+AN13)&lt;=1,$F13+$G13&gt;=PrSettings!$M$8),(ABS(AM13-$F13)&lt;=1)*(ABS(AN13-$G13)&lt;=1)*1,""))),"")</f>
        <v/>
      </c>
      <c r="AT13" s="454"/>
      <c r="AV13" s="447">
        <f t="shared" ca="1" si="3"/>
        <v>3</v>
      </c>
      <c r="AW13" s="448" t="str">
        <f ca="1">GrpB!$B$4</f>
        <v>Spain</v>
      </c>
      <c r="AX13" s="449">
        <f t="shared" ref="AX13:AX18" ca="1" si="113">$D13</f>
        <v>14</v>
      </c>
      <c r="AY13" s="448" t="str">
        <f ca="1">GrpB!$D$4</f>
        <v>Croatia</v>
      </c>
      <c r="AZ13" s="452"/>
      <c r="BA13" s="452"/>
      <c r="BB13" s="453"/>
      <c r="BC13" s="449" t="str">
        <f t="shared" ref="BC13:BC18" ca="1" si="114">IF(($F13&lt;&gt;"")*($G13&lt;&gt;"")*(AZ13&lt;&gt;"")*(BA13&lt;&gt;""),($F13&gt;$G13)*(AZ13&gt;BA13)+($F13=$G13)*(AZ13=BA13)+($F13&lt;$G13)*(AZ13&lt;BA13),"")</f>
        <v/>
      </c>
      <c r="BD13" s="449" t="str">
        <f ca="1">IF((BC13&lt;&gt;""),IF(OR($F13&lt;&gt;$G13,PrSettings!$M$4="●"),(($F13-$G13)=(AZ13-BA13))*1,0),"")</f>
        <v/>
      </c>
      <c r="BE13" s="449" t="str">
        <f t="shared" ref="BE13:BE18" ca="1" si="115">IF((BC13&lt;&gt;""),($F13=AZ13)*($G13=BA13),"")</f>
        <v/>
      </c>
      <c r="BF13" s="449" t="str">
        <f ca="1">IF(BC13&lt;&gt;"",IF(ABS($F13-$G13)&gt;=PrSettings!$M$7,(ABS($F13-$G13-AZ13+BA13)&lt;=1)*1,IF(AND(BC13,$F13=$G13,$F13&gt;=PrSettings!$M$6),(ABS(AZ13-$F13)&lt;=1)*1,IF(AND(ABS($F13-$G13-AZ13+BA13)&lt;=1,$F13+$G13&gt;=PrSettings!$M$8),(ABS(AZ13-$F13)&lt;=1)*(ABS(BA13-$G13)&lt;=1)*1,""))),"")</f>
        <v/>
      </c>
      <c r="BG13" s="454"/>
      <c r="BI13" s="447">
        <f t="shared" ca="1" si="4"/>
        <v>3</v>
      </c>
      <c r="BJ13" s="448" t="str">
        <f ca="1">GrpB!$B$4</f>
        <v>Spain</v>
      </c>
      <c r="BK13" s="449">
        <f t="shared" ref="BK13:BK18" ca="1" si="116">$D13</f>
        <v>14</v>
      </c>
      <c r="BL13" s="448" t="str">
        <f ca="1">GrpB!$D$4</f>
        <v>Croatia</v>
      </c>
      <c r="BM13" s="452"/>
      <c r="BN13" s="452"/>
      <c r="BO13" s="453"/>
      <c r="BP13" s="449" t="str">
        <f t="shared" ref="BP13:BP18" ca="1" si="117">IF(($F13&lt;&gt;"")*($G13&lt;&gt;"")*(BM13&lt;&gt;"")*(BN13&lt;&gt;""),($F13&gt;$G13)*(BM13&gt;BN13)+($F13=$G13)*(BM13=BN13)+($F13&lt;$G13)*(BM13&lt;BN13),"")</f>
        <v/>
      </c>
      <c r="BQ13" s="449" t="str">
        <f ca="1">IF((BP13&lt;&gt;""),IF(OR($F13&lt;&gt;$G13,PrSettings!$M$4="●"),(($F13-$G13)=(BM13-BN13))*1,0),"")</f>
        <v/>
      </c>
      <c r="BR13" s="449" t="str">
        <f t="shared" ref="BR13:BR18" ca="1" si="118">IF((BP13&lt;&gt;""),($F13=BM13)*($G13=BN13),"")</f>
        <v/>
      </c>
      <c r="BS13" s="449" t="str">
        <f ca="1">IF(BP13&lt;&gt;"",IF(ABS($F13-$G13)&gt;=PrSettings!$M$7,(ABS($F13-$G13-BM13+BN13)&lt;=1)*1,IF(AND(BP13,$F13=$G13,$F13&gt;=PrSettings!$M$6),(ABS(BM13-$F13)&lt;=1)*1,IF(AND(ABS($F13-$G13-BM13+BN13)&lt;=1,$F13+$G13&gt;=PrSettings!$M$8),(ABS(BM13-$F13)&lt;=1)*(ABS(BN13-$G13)&lt;=1)*1,""))),"")</f>
        <v/>
      </c>
      <c r="BT13" s="454"/>
      <c r="BV13" s="447">
        <f t="shared" ca="1" si="5"/>
        <v>3</v>
      </c>
      <c r="BW13" s="448" t="str">
        <f ca="1">GrpB!$B$4</f>
        <v>Spain</v>
      </c>
      <c r="BX13" s="449">
        <f t="shared" ref="BX13:BX18" ca="1" si="119">$D13</f>
        <v>14</v>
      </c>
      <c r="BY13" s="448" t="str">
        <f ca="1">GrpB!$D$4</f>
        <v>Croatia</v>
      </c>
      <c r="BZ13" s="452"/>
      <c r="CA13" s="452"/>
      <c r="CB13" s="453"/>
      <c r="CC13" s="449" t="str">
        <f t="shared" ref="CC13:CC18" ca="1" si="120">IF(($F13&lt;&gt;"")*($G13&lt;&gt;"")*(BZ13&lt;&gt;"")*(CA13&lt;&gt;""),($F13&gt;$G13)*(BZ13&gt;CA13)+($F13=$G13)*(BZ13=CA13)+($F13&lt;$G13)*(BZ13&lt;CA13),"")</f>
        <v/>
      </c>
      <c r="CD13" s="449" t="str">
        <f ca="1">IF((CC13&lt;&gt;""),IF(OR($F13&lt;&gt;$G13,PrSettings!$M$4="●"),(($F13-$G13)=(BZ13-CA13))*1,0),"")</f>
        <v/>
      </c>
      <c r="CE13" s="449" t="str">
        <f t="shared" ref="CE13:CE18" ca="1" si="121">IF((CC13&lt;&gt;""),($F13=BZ13)*($G13=CA13),"")</f>
        <v/>
      </c>
      <c r="CF13" s="449" t="str">
        <f ca="1">IF(CC13&lt;&gt;"",IF(ABS($F13-$G13)&gt;=PrSettings!$M$7,(ABS($F13-$G13-BZ13+CA13)&lt;=1)*1,IF(AND(CC13,$F13=$G13,$F13&gt;=PrSettings!$M$6),(ABS(BZ13-$F13)&lt;=1)*1,IF(AND(ABS($F13-$G13-BZ13+CA13)&lt;=1,$F13+$G13&gt;=PrSettings!$M$8),(ABS(BZ13-$F13)&lt;=1)*(ABS(CA13-$G13)&lt;=1)*1,""))),"")</f>
        <v/>
      </c>
      <c r="CG13" s="454"/>
      <c r="CI13" s="447">
        <f t="shared" ca="1" si="6"/>
        <v>3</v>
      </c>
      <c r="CJ13" s="448" t="str">
        <f ca="1">GrpB!$B$4</f>
        <v>Spain</v>
      </c>
      <c r="CK13" s="449">
        <f t="shared" ref="CK13:CK18" ca="1" si="122">$D13</f>
        <v>14</v>
      </c>
      <c r="CL13" s="448" t="str">
        <f ca="1">GrpB!$D$4</f>
        <v>Croatia</v>
      </c>
      <c r="CM13" s="452"/>
      <c r="CN13" s="452"/>
      <c r="CO13" s="453"/>
      <c r="CP13" s="449" t="str">
        <f t="shared" ref="CP13:CP18" ca="1" si="123">IF(($F13&lt;&gt;"")*($G13&lt;&gt;"")*(CM13&lt;&gt;"")*(CN13&lt;&gt;""),($F13&gt;$G13)*(CM13&gt;CN13)+($F13=$G13)*(CM13=CN13)+($F13&lt;$G13)*(CM13&lt;CN13),"")</f>
        <v/>
      </c>
      <c r="CQ13" s="449" t="str">
        <f ca="1">IF((CP13&lt;&gt;""),IF(OR($F13&lt;&gt;$G13,PrSettings!$M$4="●"),(($F13-$G13)=(CM13-CN13))*1,0),"")</f>
        <v/>
      </c>
      <c r="CR13" s="449" t="str">
        <f t="shared" ref="CR13:CR18" ca="1" si="124">IF((CP13&lt;&gt;""),($F13=CM13)*($G13=CN13),"")</f>
        <v/>
      </c>
      <c r="CS13" s="449" t="str">
        <f ca="1">IF(CP13&lt;&gt;"",IF(ABS($F13-$G13)&gt;=PrSettings!$M$7,(ABS($F13-$G13-CM13+CN13)&lt;=1)*1,IF(AND(CP13,$F13=$G13,$F13&gt;=PrSettings!$M$6),(ABS(CM13-$F13)&lt;=1)*1,IF(AND(ABS($F13-$G13-CM13+CN13)&lt;=1,$F13+$G13&gt;=PrSettings!$M$8),(ABS(CM13-$F13)&lt;=1)*(ABS(CN13-$G13)&lt;=1)*1,""))),"")</f>
        <v/>
      </c>
      <c r="CT13" s="454"/>
      <c r="CV13" s="447">
        <f t="shared" ca="1" si="7"/>
        <v>3</v>
      </c>
      <c r="CW13" s="448" t="str">
        <f ca="1">GrpB!$B$4</f>
        <v>Spain</v>
      </c>
      <c r="CX13" s="449">
        <f t="shared" ref="CX13:CX18" ca="1" si="125">$D13</f>
        <v>14</v>
      </c>
      <c r="CY13" s="448" t="str">
        <f ca="1">GrpB!$D$4</f>
        <v>Croatia</v>
      </c>
      <c r="CZ13" s="452"/>
      <c r="DA13" s="452"/>
      <c r="DB13" s="453"/>
      <c r="DC13" s="449" t="str">
        <f t="shared" ref="DC13:DC18" ca="1" si="126">IF(($F13&lt;&gt;"")*($G13&lt;&gt;"")*(CZ13&lt;&gt;"")*(DA13&lt;&gt;""),($F13&gt;$G13)*(CZ13&gt;DA13)+($F13=$G13)*(CZ13=DA13)+($F13&lt;$G13)*(CZ13&lt;DA13),"")</f>
        <v/>
      </c>
      <c r="DD13" s="449" t="str">
        <f ca="1">IF((DC13&lt;&gt;""),IF(OR($F13&lt;&gt;$G13,PrSettings!$M$4="●"),(($F13-$G13)=(CZ13-DA13))*1,0),"")</f>
        <v/>
      </c>
      <c r="DE13" s="449" t="str">
        <f t="shared" ref="DE13:DE18" ca="1" si="127">IF((DC13&lt;&gt;""),($F13=CZ13)*($G13=DA13),"")</f>
        <v/>
      </c>
      <c r="DF13" s="449" t="str">
        <f ca="1">IF(DC13&lt;&gt;"",IF(ABS($F13-$G13)&gt;=PrSettings!$M$7,(ABS($F13-$G13-CZ13+DA13)&lt;=1)*1,IF(AND(DC13,$F13=$G13,$F13&gt;=PrSettings!$M$6),(ABS(CZ13-$F13)&lt;=1)*1,IF(AND(ABS($F13-$G13-CZ13+DA13)&lt;=1,$F13+$G13&gt;=PrSettings!$M$8),(ABS(CZ13-$F13)&lt;=1)*(ABS(DA13-$G13)&lt;=1)*1,""))),"")</f>
        <v/>
      </c>
      <c r="DG13" s="454"/>
      <c r="DI13" s="447">
        <f t="shared" ca="1" si="8"/>
        <v>3</v>
      </c>
      <c r="DJ13" s="448" t="str">
        <f ca="1">GrpB!$B$4</f>
        <v>Spain</v>
      </c>
      <c r="DK13" s="449">
        <f t="shared" ref="DK13:DK18" ca="1" si="128">$D13</f>
        <v>14</v>
      </c>
      <c r="DL13" s="448" t="str">
        <f ca="1">GrpB!$D$4</f>
        <v>Croatia</v>
      </c>
      <c r="DM13" s="452"/>
      <c r="DN13" s="452"/>
      <c r="DO13" s="453"/>
      <c r="DP13" s="449" t="str">
        <f t="shared" ref="DP13:DP18" ca="1" si="129">IF(($F13&lt;&gt;"")*($G13&lt;&gt;"")*(DM13&lt;&gt;"")*(DN13&lt;&gt;""),($F13&gt;$G13)*(DM13&gt;DN13)+($F13=$G13)*(DM13=DN13)+($F13&lt;$G13)*(DM13&lt;DN13),"")</f>
        <v/>
      </c>
      <c r="DQ13" s="449" t="str">
        <f ca="1">IF((DP13&lt;&gt;""),IF(OR($F13&lt;&gt;$G13,PrSettings!$M$4="●"),(($F13-$G13)=(DM13-DN13))*1,0),"")</f>
        <v/>
      </c>
      <c r="DR13" s="449" t="str">
        <f t="shared" ref="DR13:DR18" ca="1" si="130">IF((DP13&lt;&gt;""),($F13=DM13)*($G13=DN13),"")</f>
        <v/>
      </c>
      <c r="DS13" s="449" t="str">
        <f ca="1">IF(DP13&lt;&gt;"",IF(ABS($F13-$G13)&gt;=PrSettings!$M$7,(ABS($F13-$G13-DM13+DN13)&lt;=1)*1,IF(AND(DP13,$F13=$G13,$F13&gt;=PrSettings!$M$6),(ABS(DM13-$F13)&lt;=1)*1,IF(AND(ABS($F13-$G13-DM13+DN13)&lt;=1,$F13+$G13&gt;=PrSettings!$M$8),(ABS(DM13-$F13)&lt;=1)*(ABS(DN13-$G13)&lt;=1)*1,""))),"")</f>
        <v/>
      </c>
      <c r="DT13" s="454"/>
      <c r="DV13" s="447">
        <f t="shared" ca="1" si="9"/>
        <v>3</v>
      </c>
      <c r="DW13" s="448" t="str">
        <f ca="1">GrpB!$B$4</f>
        <v>Spain</v>
      </c>
      <c r="DX13" s="449">
        <f t="shared" ref="DX13:DX18" ca="1" si="131">$D13</f>
        <v>14</v>
      </c>
      <c r="DY13" s="448" t="str">
        <f ca="1">GrpB!$D$4</f>
        <v>Croatia</v>
      </c>
      <c r="DZ13" s="452"/>
      <c r="EA13" s="452"/>
      <c r="EB13" s="453"/>
      <c r="EC13" s="449" t="str">
        <f t="shared" ref="EC13:EC18" ca="1" si="132">IF(($F13&lt;&gt;"")*($G13&lt;&gt;"")*(DZ13&lt;&gt;"")*(EA13&lt;&gt;""),($F13&gt;$G13)*(DZ13&gt;EA13)+($F13=$G13)*(DZ13=EA13)+($F13&lt;$G13)*(DZ13&lt;EA13),"")</f>
        <v/>
      </c>
      <c r="ED13" s="449" t="str">
        <f ca="1">IF((EC13&lt;&gt;""),IF(OR($F13&lt;&gt;$G13,PrSettings!$M$4="●"),(($F13-$G13)=(DZ13-EA13))*1,0),"")</f>
        <v/>
      </c>
      <c r="EE13" s="449" t="str">
        <f t="shared" ref="EE13:EE18" ca="1" si="133">IF((EC13&lt;&gt;""),($F13=DZ13)*($G13=EA13),"")</f>
        <v/>
      </c>
      <c r="EF13" s="449" t="str">
        <f ca="1">IF(EC13&lt;&gt;"",IF(ABS($F13-$G13)&gt;=PrSettings!$M$7,(ABS($F13-$G13-DZ13+EA13)&lt;=1)*1,IF(AND(EC13,$F13=$G13,$F13&gt;=PrSettings!$M$6),(ABS(DZ13-$F13)&lt;=1)*1,IF(AND(ABS($F13-$G13-DZ13+EA13)&lt;=1,$F13+$G13&gt;=PrSettings!$M$8),(ABS(DZ13-$F13)&lt;=1)*(ABS(EA13-$G13)&lt;=1)*1,""))),"")</f>
        <v/>
      </c>
      <c r="EG13" s="454"/>
      <c r="EI13" s="447">
        <f t="shared" ca="1" si="10"/>
        <v>3</v>
      </c>
      <c r="EJ13" s="448" t="str">
        <f ca="1">GrpB!$B$4</f>
        <v>Spain</v>
      </c>
      <c r="EK13" s="449">
        <f t="shared" ref="EK13:EK18" ca="1" si="134">$D13</f>
        <v>14</v>
      </c>
      <c r="EL13" s="448" t="str">
        <f ca="1">GrpB!$D$4</f>
        <v>Croatia</v>
      </c>
      <c r="EM13" s="452"/>
      <c r="EN13" s="452"/>
      <c r="EO13" s="453"/>
      <c r="EP13" s="449" t="str">
        <f t="shared" ref="EP13:EP18" ca="1" si="135">IF(($F13&lt;&gt;"")*($G13&lt;&gt;"")*(EM13&lt;&gt;"")*(EN13&lt;&gt;""),($F13&gt;$G13)*(EM13&gt;EN13)+($F13=$G13)*(EM13=EN13)+($F13&lt;$G13)*(EM13&lt;EN13),"")</f>
        <v/>
      </c>
      <c r="EQ13" s="449" t="str">
        <f ca="1">IF((EP13&lt;&gt;""),IF(OR($F13&lt;&gt;$G13,PrSettings!$M$4="●"),(($F13-$G13)=(EM13-EN13))*1,0),"")</f>
        <v/>
      </c>
      <c r="ER13" s="449" t="str">
        <f t="shared" ref="ER13:ER18" ca="1" si="136">IF((EP13&lt;&gt;""),($F13=EM13)*($G13=EN13),"")</f>
        <v/>
      </c>
      <c r="ES13" s="449" t="str">
        <f ca="1">IF(EP13&lt;&gt;"",IF(ABS($F13-$G13)&gt;=PrSettings!$M$7,(ABS($F13-$G13-EM13+EN13)&lt;=1)*1,IF(AND(EP13,$F13=$G13,$F13&gt;=PrSettings!$M$6),(ABS(EM13-$F13)&lt;=1)*1,IF(AND(ABS($F13-$G13-EM13+EN13)&lt;=1,$F13+$G13&gt;=PrSettings!$M$8),(ABS(EM13-$F13)&lt;=1)*(ABS(EN13-$G13)&lt;=1)*1,""))),"")</f>
        <v/>
      </c>
      <c r="ET13" s="454"/>
      <c r="EV13" s="447">
        <f t="shared" ca="1" si="11"/>
        <v>3</v>
      </c>
      <c r="EW13" s="448" t="str">
        <f ca="1">GrpB!$B$4</f>
        <v>Spain</v>
      </c>
      <c r="EX13" s="449">
        <f t="shared" ref="EX13:EX18" ca="1" si="137">$D13</f>
        <v>14</v>
      </c>
      <c r="EY13" s="448" t="str">
        <f ca="1">GrpB!$D$4</f>
        <v>Croatia</v>
      </c>
      <c r="EZ13" s="452"/>
      <c r="FA13" s="452"/>
      <c r="FB13" s="453"/>
      <c r="FC13" s="449" t="str">
        <f t="shared" ref="FC13:FC18" ca="1" si="138">IF(($F13&lt;&gt;"")*($G13&lt;&gt;"")*(EZ13&lt;&gt;"")*(FA13&lt;&gt;""),($F13&gt;$G13)*(EZ13&gt;FA13)+($F13=$G13)*(EZ13=FA13)+($F13&lt;$G13)*(EZ13&lt;FA13),"")</f>
        <v/>
      </c>
      <c r="FD13" s="449" t="str">
        <f ca="1">IF((FC13&lt;&gt;""),IF(OR($F13&lt;&gt;$G13,PrSettings!$M$4="●"),(($F13-$G13)=(EZ13-FA13))*1,0),"")</f>
        <v/>
      </c>
      <c r="FE13" s="449" t="str">
        <f t="shared" ref="FE13:FE18" ca="1" si="139">IF((FC13&lt;&gt;""),($F13=EZ13)*($G13=FA13),"")</f>
        <v/>
      </c>
      <c r="FF13" s="449" t="str">
        <f ca="1">IF(FC13&lt;&gt;"",IF(ABS($F13-$G13)&gt;=PrSettings!$M$7,(ABS($F13-$G13-EZ13+FA13)&lt;=1)*1,IF(AND(FC13,$F13=$G13,$F13&gt;=PrSettings!$M$6),(ABS(EZ13-$F13)&lt;=1)*1,IF(AND(ABS($F13-$G13-EZ13+FA13)&lt;=1,$F13+$G13&gt;=PrSettings!$M$8),(ABS(EZ13-$F13)&lt;=1)*(ABS(FA13-$G13)&lt;=1)*1,""))),"")</f>
        <v/>
      </c>
      <c r="FG13" s="454"/>
      <c r="FI13" s="447">
        <f t="shared" ca="1" si="12"/>
        <v>3</v>
      </c>
      <c r="FJ13" s="448" t="str">
        <f ca="1">GrpB!$B$4</f>
        <v>Spain</v>
      </c>
      <c r="FK13" s="449">
        <f t="shared" ref="FK13:FK18" ca="1" si="140">$D13</f>
        <v>14</v>
      </c>
      <c r="FL13" s="448" t="str">
        <f ca="1">GrpB!$D$4</f>
        <v>Croatia</v>
      </c>
      <c r="FM13" s="452"/>
      <c r="FN13" s="452"/>
      <c r="FO13" s="453"/>
      <c r="FP13" s="449" t="str">
        <f t="shared" ref="FP13:FP18" ca="1" si="141">IF(($F13&lt;&gt;"")*($G13&lt;&gt;"")*(FM13&lt;&gt;"")*(FN13&lt;&gt;""),($F13&gt;$G13)*(FM13&gt;FN13)+($F13=$G13)*(FM13=FN13)+($F13&lt;$G13)*(FM13&lt;FN13),"")</f>
        <v/>
      </c>
      <c r="FQ13" s="449" t="str">
        <f ca="1">IF((FP13&lt;&gt;""),IF(OR($F13&lt;&gt;$G13,PrSettings!$M$4="●"),(($F13-$G13)=(FM13-FN13))*1,0),"")</f>
        <v/>
      </c>
      <c r="FR13" s="449" t="str">
        <f t="shared" ref="FR13:FR18" ca="1" si="142">IF((FP13&lt;&gt;""),($F13=FM13)*($G13=FN13),"")</f>
        <v/>
      </c>
      <c r="FS13" s="449" t="str">
        <f ca="1">IF(FP13&lt;&gt;"",IF(ABS($F13-$G13)&gt;=PrSettings!$M$7,(ABS($F13-$G13-FM13+FN13)&lt;=1)*1,IF(AND(FP13,$F13=$G13,$F13&gt;=PrSettings!$M$6),(ABS(FM13-$F13)&lt;=1)*1,IF(AND(ABS($F13-$G13-FM13+FN13)&lt;=1,$F13+$G13&gt;=PrSettings!$M$8),(ABS(FM13-$F13)&lt;=1)*(ABS(FN13-$G13)&lt;=1)*1,""))),"")</f>
        <v/>
      </c>
      <c r="FT13" s="454"/>
      <c r="FV13" s="447">
        <f t="shared" ca="1" si="13"/>
        <v>3</v>
      </c>
      <c r="FW13" s="448" t="str">
        <f ca="1">GrpB!$B$4</f>
        <v>Spain</v>
      </c>
      <c r="FX13" s="449">
        <f t="shared" ref="FX13:FX18" ca="1" si="143">$D13</f>
        <v>14</v>
      </c>
      <c r="FY13" s="448" t="str">
        <f ca="1">GrpB!$D$4</f>
        <v>Croatia</v>
      </c>
      <c r="FZ13" s="452"/>
      <c r="GA13" s="452"/>
      <c r="GB13" s="453"/>
      <c r="GC13" s="449" t="str">
        <f t="shared" ref="GC13:GC18" ca="1" si="144">IF(($F13&lt;&gt;"")*($G13&lt;&gt;"")*(FZ13&lt;&gt;"")*(GA13&lt;&gt;""),($F13&gt;$G13)*(FZ13&gt;GA13)+($F13=$G13)*(FZ13=GA13)+($F13&lt;$G13)*(FZ13&lt;GA13),"")</f>
        <v/>
      </c>
      <c r="GD13" s="449" t="str">
        <f ca="1">IF((GC13&lt;&gt;""),IF(OR($F13&lt;&gt;$G13,PrSettings!$M$4="●"),(($F13-$G13)=(FZ13-GA13))*1,0),"")</f>
        <v/>
      </c>
      <c r="GE13" s="449" t="str">
        <f t="shared" ref="GE13:GE18" ca="1" si="145">IF((GC13&lt;&gt;""),($F13=FZ13)*($G13=GA13),"")</f>
        <v/>
      </c>
      <c r="GF13" s="449" t="str">
        <f ca="1">IF(GC13&lt;&gt;"",IF(ABS($F13-$G13)&gt;=PrSettings!$M$7,(ABS($F13-$G13-FZ13+GA13)&lt;=1)*1,IF(AND(GC13,$F13=$G13,$F13&gt;=PrSettings!$M$6),(ABS(FZ13-$F13)&lt;=1)*1,IF(AND(ABS($F13-$G13-FZ13+GA13)&lt;=1,$F13+$G13&gt;=PrSettings!$M$8),(ABS(FZ13-$F13)&lt;=1)*(ABS(GA13-$G13)&lt;=1)*1,""))),"")</f>
        <v/>
      </c>
      <c r="GG13" s="454"/>
      <c r="GI13" s="447">
        <f t="shared" ca="1" si="14"/>
        <v>3</v>
      </c>
      <c r="GJ13" s="448" t="str">
        <f ca="1">GrpB!$B$4</f>
        <v>Spain</v>
      </c>
      <c r="GK13" s="449">
        <f t="shared" ref="GK13:GK18" ca="1" si="146">$D13</f>
        <v>14</v>
      </c>
      <c r="GL13" s="448" t="str">
        <f ca="1">GrpB!$D$4</f>
        <v>Croatia</v>
      </c>
      <c r="GM13" s="452"/>
      <c r="GN13" s="452"/>
      <c r="GO13" s="453"/>
      <c r="GP13" s="449" t="str">
        <f t="shared" ref="GP13:GP18" ca="1" si="147">IF(($F13&lt;&gt;"")*($G13&lt;&gt;"")*(GM13&lt;&gt;"")*(GN13&lt;&gt;""),($F13&gt;$G13)*(GM13&gt;GN13)+($F13=$G13)*(GM13=GN13)+($F13&lt;$G13)*(GM13&lt;GN13),"")</f>
        <v/>
      </c>
      <c r="GQ13" s="449" t="str">
        <f ca="1">IF((GP13&lt;&gt;""),IF(OR($F13&lt;&gt;$G13,PrSettings!$M$4="●"),(($F13-$G13)=(GM13-GN13))*1,0),"")</f>
        <v/>
      </c>
      <c r="GR13" s="449" t="str">
        <f t="shared" ref="GR13:GR18" ca="1" si="148">IF((GP13&lt;&gt;""),($F13=GM13)*($G13=GN13),"")</f>
        <v/>
      </c>
      <c r="GS13" s="449" t="str">
        <f ca="1">IF(GP13&lt;&gt;"",IF(ABS($F13-$G13)&gt;=PrSettings!$M$7,(ABS($F13-$G13-GM13+GN13)&lt;=1)*1,IF(AND(GP13,$F13=$G13,$F13&gt;=PrSettings!$M$6),(ABS(GM13-$F13)&lt;=1)*1,IF(AND(ABS($F13-$G13-GM13+GN13)&lt;=1,$F13+$G13&gt;=PrSettings!$M$8),(ABS(GM13-$F13)&lt;=1)*(ABS(GN13-$G13)&lt;=1)*1,""))),"")</f>
        <v/>
      </c>
      <c r="GT13" s="454"/>
      <c r="GV13" s="447">
        <f t="shared" ca="1" si="15"/>
        <v>3</v>
      </c>
      <c r="GW13" s="448" t="str">
        <f ca="1">GrpB!$B$4</f>
        <v>Spain</v>
      </c>
      <c r="GX13" s="449">
        <f t="shared" ref="GX13:GX18" ca="1" si="149">$D13</f>
        <v>14</v>
      </c>
      <c r="GY13" s="448" t="str">
        <f ca="1">GrpB!$D$4</f>
        <v>Croatia</v>
      </c>
      <c r="GZ13" s="452"/>
      <c r="HA13" s="452"/>
      <c r="HB13" s="453"/>
      <c r="HC13" s="449" t="str">
        <f t="shared" ref="HC13:HC18" ca="1" si="150">IF(($F13&lt;&gt;"")*($G13&lt;&gt;"")*(GZ13&lt;&gt;"")*(HA13&lt;&gt;""),($F13&gt;$G13)*(GZ13&gt;HA13)+($F13=$G13)*(GZ13=HA13)+($F13&lt;$G13)*(GZ13&lt;HA13),"")</f>
        <v/>
      </c>
      <c r="HD13" s="449" t="str">
        <f ca="1">IF((HC13&lt;&gt;""),IF(OR($F13&lt;&gt;$G13,PrSettings!$M$4="●"),(($F13-$G13)=(GZ13-HA13))*1,0),"")</f>
        <v/>
      </c>
      <c r="HE13" s="449" t="str">
        <f t="shared" ref="HE13:HE18" ca="1" si="151">IF((HC13&lt;&gt;""),($F13=GZ13)*($G13=HA13),"")</f>
        <v/>
      </c>
      <c r="HF13" s="449" t="str">
        <f ca="1">IF(HC13&lt;&gt;"",IF(ABS($F13-$G13)&gt;=PrSettings!$M$7,(ABS($F13-$G13-GZ13+HA13)&lt;=1)*1,IF(AND(HC13,$F13=$G13,$F13&gt;=PrSettings!$M$6),(ABS(GZ13-$F13)&lt;=1)*1,IF(AND(ABS($F13-$G13-GZ13+HA13)&lt;=1,$F13+$G13&gt;=PrSettings!$M$8),(ABS(GZ13-$F13)&lt;=1)*(ABS(HA13-$G13)&lt;=1)*1,""))),"")</f>
        <v/>
      </c>
      <c r="HG13" s="454"/>
      <c r="HI13" s="447">
        <f t="shared" ca="1" si="16"/>
        <v>3</v>
      </c>
      <c r="HJ13" s="448" t="str">
        <f ca="1">GrpB!$B$4</f>
        <v>Spain</v>
      </c>
      <c r="HK13" s="449">
        <f t="shared" ref="HK13:HK18" ca="1" si="152">$D13</f>
        <v>14</v>
      </c>
      <c r="HL13" s="448" t="str">
        <f ca="1">GrpB!$D$4</f>
        <v>Croatia</v>
      </c>
      <c r="HM13" s="452"/>
      <c r="HN13" s="452"/>
      <c r="HO13" s="453"/>
      <c r="HP13" s="449" t="str">
        <f t="shared" ref="HP13:HP18" ca="1" si="153">IF(($F13&lt;&gt;"")*($G13&lt;&gt;"")*(HM13&lt;&gt;"")*(HN13&lt;&gt;""),($F13&gt;$G13)*(HM13&gt;HN13)+($F13=$G13)*(HM13=HN13)+($F13&lt;$G13)*(HM13&lt;HN13),"")</f>
        <v/>
      </c>
      <c r="HQ13" s="449" t="str">
        <f ca="1">IF((HP13&lt;&gt;""),IF(OR($F13&lt;&gt;$G13,PrSettings!$M$4="●"),(($F13-$G13)=(HM13-HN13))*1,0),"")</f>
        <v/>
      </c>
      <c r="HR13" s="449" t="str">
        <f t="shared" ref="HR13:HR18" ca="1" si="154">IF((HP13&lt;&gt;""),($F13=HM13)*($G13=HN13),"")</f>
        <v/>
      </c>
      <c r="HS13" s="449" t="str">
        <f ca="1">IF(HP13&lt;&gt;"",IF(ABS($F13-$G13)&gt;=PrSettings!$M$7,(ABS($F13-$G13-HM13+HN13)&lt;=1)*1,IF(AND(HP13,$F13=$G13,$F13&gt;=PrSettings!$M$6),(ABS(HM13-$F13)&lt;=1)*1,IF(AND(ABS($F13-$G13-HM13+HN13)&lt;=1,$F13+$G13&gt;=PrSettings!$M$8),(ABS(HM13-$F13)&lt;=1)*(ABS(HN13-$G13)&lt;=1)*1,""))),"")</f>
        <v/>
      </c>
      <c r="HT13" s="454"/>
      <c r="HV13" s="447">
        <f t="shared" ca="1" si="17"/>
        <v>3</v>
      </c>
      <c r="HW13" s="448" t="str">
        <f ca="1">GrpB!$B$4</f>
        <v>Spain</v>
      </c>
      <c r="HX13" s="449">
        <f t="shared" ref="HX13:HX18" ca="1" si="155">$D13</f>
        <v>14</v>
      </c>
      <c r="HY13" s="448" t="str">
        <f ca="1">GrpB!$D$4</f>
        <v>Croatia</v>
      </c>
      <c r="HZ13" s="452"/>
      <c r="IA13" s="452"/>
      <c r="IB13" s="453"/>
      <c r="IC13" s="449" t="str">
        <f t="shared" ref="IC13:IC18" ca="1" si="156">IF(($F13&lt;&gt;"")*($G13&lt;&gt;"")*(HZ13&lt;&gt;"")*(IA13&lt;&gt;""),($F13&gt;$G13)*(HZ13&gt;IA13)+($F13=$G13)*(HZ13=IA13)+($F13&lt;$G13)*(HZ13&lt;IA13),"")</f>
        <v/>
      </c>
      <c r="ID13" s="449" t="str">
        <f ca="1">IF((IC13&lt;&gt;""),IF(OR($F13&lt;&gt;$G13,PrSettings!$M$4="●"),(($F13-$G13)=(HZ13-IA13))*1,0),"")</f>
        <v/>
      </c>
      <c r="IE13" s="449" t="str">
        <f t="shared" ref="IE13:IE18" ca="1" si="157">IF((IC13&lt;&gt;""),($F13=HZ13)*($G13=IA13),"")</f>
        <v/>
      </c>
      <c r="IF13" s="449" t="str">
        <f ca="1">IF(IC13&lt;&gt;"",IF(ABS($F13-$G13)&gt;=PrSettings!$M$7,(ABS($F13-$G13-HZ13+IA13)&lt;=1)*1,IF(AND(IC13,$F13=$G13,$F13&gt;=PrSettings!$M$6),(ABS(HZ13-$F13)&lt;=1)*1,IF(AND(ABS($F13-$G13-HZ13+IA13)&lt;=1,$F13+$G13&gt;=PrSettings!$M$8),(ABS(HZ13-$F13)&lt;=1)*(ABS(IA13-$G13)&lt;=1)*1,""))),"")</f>
        <v/>
      </c>
      <c r="IG13" s="454"/>
      <c r="II13" s="447">
        <f t="shared" ca="1" si="18"/>
        <v>3</v>
      </c>
      <c r="IJ13" s="448" t="str">
        <f ca="1">GrpB!$B$4</f>
        <v>Spain</v>
      </c>
      <c r="IK13" s="449">
        <f t="shared" ref="IK13:IK18" ca="1" si="158">$D13</f>
        <v>14</v>
      </c>
      <c r="IL13" s="448" t="str">
        <f ca="1">GrpB!$D$4</f>
        <v>Croatia</v>
      </c>
      <c r="IM13" s="452"/>
      <c r="IN13" s="452"/>
      <c r="IO13" s="453"/>
      <c r="IP13" s="449" t="str">
        <f t="shared" ref="IP13:IP18" ca="1" si="159">IF(($F13&lt;&gt;"")*($G13&lt;&gt;"")*(IM13&lt;&gt;"")*(IN13&lt;&gt;""),($F13&gt;$G13)*(IM13&gt;IN13)+($F13=$G13)*(IM13=IN13)+($F13&lt;$G13)*(IM13&lt;IN13),"")</f>
        <v/>
      </c>
      <c r="IQ13" s="449" t="str">
        <f ca="1">IF((IP13&lt;&gt;""),IF(OR($F13&lt;&gt;$G13,PrSettings!$M$4="●"),(($F13-$G13)=(IM13-IN13))*1,0),"")</f>
        <v/>
      </c>
      <c r="IR13" s="449" t="str">
        <f t="shared" ref="IR13:IR18" ca="1" si="160">IF((IP13&lt;&gt;""),($F13=IM13)*($G13=IN13),"")</f>
        <v/>
      </c>
      <c r="IS13" s="449" t="str">
        <f ca="1">IF(IP13&lt;&gt;"",IF(ABS($F13-$G13)&gt;=PrSettings!$M$7,(ABS($F13-$G13-IM13+IN13)&lt;=1)*1,IF(AND(IP13,$F13=$G13,$F13&gt;=PrSettings!$M$6),(ABS(IM13-$F13)&lt;=1)*1,IF(AND(ABS($F13-$G13-IM13+IN13)&lt;=1,$F13+$G13&gt;=PrSettings!$M$8),(ABS(IM13-$F13)&lt;=1)*(ABS(IN13-$G13)&lt;=1)*1,""))),"")</f>
        <v/>
      </c>
      <c r="IT13" s="454"/>
      <c r="IV13" s="447">
        <f t="shared" ca="1" si="19"/>
        <v>3</v>
      </c>
      <c r="IW13" s="448" t="str">
        <f ca="1">GrpB!$B$4</f>
        <v>Spain</v>
      </c>
      <c r="IX13" s="449">
        <f t="shared" ref="IX13:IX18" ca="1" si="161">$D13</f>
        <v>14</v>
      </c>
      <c r="IY13" s="448" t="str">
        <f ca="1">GrpB!$D$4</f>
        <v>Croatia</v>
      </c>
      <c r="IZ13" s="452"/>
      <c r="JA13" s="452"/>
      <c r="JB13" s="453"/>
      <c r="JC13" s="449" t="str">
        <f t="shared" ref="JC13:JC18" ca="1" si="162">IF(($F13&lt;&gt;"")*($G13&lt;&gt;"")*(IZ13&lt;&gt;"")*(JA13&lt;&gt;""),($F13&gt;$G13)*(IZ13&gt;JA13)+($F13=$G13)*(IZ13=JA13)+($F13&lt;$G13)*(IZ13&lt;JA13),"")</f>
        <v/>
      </c>
      <c r="JD13" s="449" t="str">
        <f ca="1">IF((JC13&lt;&gt;""),IF(OR($F13&lt;&gt;$G13,PrSettings!$M$4="●"),(($F13-$G13)=(IZ13-JA13))*1,0),"")</f>
        <v/>
      </c>
      <c r="JE13" s="449" t="str">
        <f t="shared" ref="JE13:JE18" ca="1" si="163">IF((JC13&lt;&gt;""),($F13=IZ13)*($G13=JA13),"")</f>
        <v/>
      </c>
      <c r="JF13" s="449" t="str">
        <f ca="1">IF(JC13&lt;&gt;"",IF(ABS($F13-$G13)&gt;=PrSettings!$M$7,(ABS($F13-$G13-IZ13+JA13)&lt;=1)*1,IF(AND(JC13,$F13=$G13,$F13&gt;=PrSettings!$M$6),(ABS(IZ13-$F13)&lt;=1)*1,IF(AND(ABS($F13-$G13-IZ13+JA13)&lt;=1,$F13+$G13&gt;=PrSettings!$M$8),(ABS(IZ13-$F13)&lt;=1)*(ABS(JA13-$G13)&lt;=1)*1,""))),"")</f>
        <v/>
      </c>
      <c r="JG13" s="454"/>
      <c r="JI13" s="447">
        <f t="shared" ca="1" si="20"/>
        <v>3</v>
      </c>
      <c r="JJ13" s="448" t="str">
        <f ca="1">GrpB!$B$4</f>
        <v>Spain</v>
      </c>
      <c r="JK13" s="449">
        <f t="shared" ref="JK13:JK18" ca="1" si="164">$D13</f>
        <v>14</v>
      </c>
      <c r="JL13" s="448" t="str">
        <f ca="1">GrpB!$D$4</f>
        <v>Croatia</v>
      </c>
      <c r="JM13" s="452"/>
      <c r="JN13" s="452"/>
      <c r="JO13" s="453"/>
      <c r="JP13" s="449" t="str">
        <f t="shared" ref="JP13:JP18" ca="1" si="165">IF(($F13&lt;&gt;"")*($G13&lt;&gt;"")*(JM13&lt;&gt;"")*(JN13&lt;&gt;""),($F13&gt;$G13)*(JM13&gt;JN13)+($F13=$G13)*(JM13=JN13)+($F13&lt;$G13)*(JM13&lt;JN13),"")</f>
        <v/>
      </c>
      <c r="JQ13" s="449" t="str">
        <f ca="1">IF((JP13&lt;&gt;""),IF(OR($F13&lt;&gt;$G13,PrSettings!$M$4="●"),(($F13-$G13)=(JM13-JN13))*1,0),"")</f>
        <v/>
      </c>
      <c r="JR13" s="449" t="str">
        <f t="shared" ref="JR13:JR18" ca="1" si="166">IF((JP13&lt;&gt;""),($F13=JM13)*($G13=JN13),"")</f>
        <v/>
      </c>
      <c r="JS13" s="449" t="str">
        <f ca="1">IF(JP13&lt;&gt;"",IF(ABS($F13-$G13)&gt;=PrSettings!$M$7,(ABS($F13-$G13-JM13+JN13)&lt;=1)*1,IF(AND(JP13,$F13=$G13,$F13&gt;=PrSettings!$M$6),(ABS(JM13-$F13)&lt;=1)*1,IF(AND(ABS($F13-$G13-JM13+JN13)&lt;=1,$F13+$G13&gt;=PrSettings!$M$8),(ABS(JM13-$F13)&lt;=1)*(ABS(JN13-$G13)&lt;=1)*1,""))),"")</f>
        <v/>
      </c>
      <c r="JT13" s="454"/>
      <c r="JV13" s="447">
        <f t="shared" ca="1" si="21"/>
        <v>3</v>
      </c>
      <c r="JW13" s="448" t="str">
        <f ca="1">GrpB!$B$4</f>
        <v>Spain</v>
      </c>
      <c r="JX13" s="449">
        <f t="shared" ref="JX13:JX18" ca="1" si="167">$D13</f>
        <v>14</v>
      </c>
      <c r="JY13" s="448" t="str">
        <f ca="1">GrpB!$D$4</f>
        <v>Croatia</v>
      </c>
      <c r="JZ13" s="452"/>
      <c r="KA13" s="452"/>
      <c r="KB13" s="453"/>
      <c r="KC13" s="449" t="str">
        <f t="shared" ref="KC13:KC18" ca="1" si="168">IF(($F13&lt;&gt;"")*($G13&lt;&gt;"")*(JZ13&lt;&gt;"")*(KA13&lt;&gt;""),($F13&gt;$G13)*(JZ13&gt;KA13)+($F13=$G13)*(JZ13=KA13)+($F13&lt;$G13)*(JZ13&lt;KA13),"")</f>
        <v/>
      </c>
      <c r="KD13" s="449" t="str">
        <f ca="1">IF((KC13&lt;&gt;""),IF(OR($F13&lt;&gt;$G13,PrSettings!$M$4="●"),(($F13-$G13)=(JZ13-KA13))*1,0),"")</f>
        <v/>
      </c>
      <c r="KE13" s="449" t="str">
        <f t="shared" ref="KE13:KE18" ca="1" si="169">IF((KC13&lt;&gt;""),($F13=JZ13)*($G13=KA13),"")</f>
        <v/>
      </c>
      <c r="KF13" s="449" t="str">
        <f ca="1">IF(KC13&lt;&gt;"",IF(ABS($F13-$G13)&gt;=PrSettings!$M$7,(ABS($F13-$G13-JZ13+KA13)&lt;=1)*1,IF(AND(KC13,$F13=$G13,$F13&gt;=PrSettings!$M$6),(ABS(JZ13-$F13)&lt;=1)*1,IF(AND(ABS($F13-$G13-JZ13+KA13)&lt;=1,$F13+$G13&gt;=PrSettings!$M$8),(ABS(JZ13-$F13)&lt;=1)*(ABS(KA13-$G13)&lt;=1)*1,""))),"")</f>
        <v/>
      </c>
      <c r="KG13" s="454"/>
      <c r="KI13" s="447">
        <f t="shared" ca="1" si="22"/>
        <v>3</v>
      </c>
      <c r="KJ13" s="448" t="str">
        <f ca="1">GrpB!$B$4</f>
        <v>Spain</v>
      </c>
      <c r="KK13" s="449">
        <f t="shared" ref="KK13:KK18" ca="1" si="170">$D13</f>
        <v>14</v>
      </c>
      <c r="KL13" s="448" t="str">
        <f ca="1">GrpB!$D$4</f>
        <v>Croatia</v>
      </c>
      <c r="KM13" s="452"/>
      <c r="KN13" s="452"/>
      <c r="KO13" s="453"/>
      <c r="KP13" s="449" t="str">
        <f t="shared" ref="KP13:KP18" ca="1" si="171">IF(($F13&lt;&gt;"")*($G13&lt;&gt;"")*(KM13&lt;&gt;"")*(KN13&lt;&gt;""),($F13&gt;$G13)*(KM13&gt;KN13)+($F13=$G13)*(KM13=KN13)+($F13&lt;$G13)*(KM13&lt;KN13),"")</f>
        <v/>
      </c>
      <c r="KQ13" s="449" t="str">
        <f ca="1">IF((KP13&lt;&gt;""),IF(OR($F13&lt;&gt;$G13,PrSettings!$M$4="●"),(($F13-$G13)=(KM13-KN13))*1,0),"")</f>
        <v/>
      </c>
      <c r="KR13" s="449" t="str">
        <f t="shared" ref="KR13:KR18" ca="1" si="172">IF((KP13&lt;&gt;""),($F13=KM13)*($G13=KN13),"")</f>
        <v/>
      </c>
      <c r="KS13" s="449" t="str">
        <f ca="1">IF(KP13&lt;&gt;"",IF(ABS($F13-$G13)&gt;=PrSettings!$M$7,(ABS($F13-$G13-KM13+KN13)&lt;=1)*1,IF(AND(KP13,$F13=$G13,$F13&gt;=PrSettings!$M$6),(ABS(KM13-$F13)&lt;=1)*1,IF(AND(ABS($F13-$G13-KM13+KN13)&lt;=1,$F13+$G13&gt;=PrSettings!$M$8),(ABS(KM13-$F13)&lt;=1)*(ABS(KN13-$G13)&lt;=1)*1,""))),"")</f>
        <v/>
      </c>
      <c r="KT13" s="454"/>
      <c r="KV13" s="447">
        <f t="shared" ca="1" si="23"/>
        <v>3</v>
      </c>
      <c r="KW13" s="448" t="str">
        <f ca="1">GrpB!$B$4</f>
        <v>Spain</v>
      </c>
      <c r="KX13" s="449">
        <f t="shared" ref="KX13:KX18" ca="1" si="173">$D13</f>
        <v>14</v>
      </c>
      <c r="KY13" s="448" t="str">
        <f ca="1">GrpB!$D$4</f>
        <v>Croatia</v>
      </c>
      <c r="KZ13" s="452"/>
      <c r="LA13" s="452"/>
      <c r="LB13" s="453"/>
      <c r="LC13" s="449" t="str">
        <f t="shared" ref="LC13:LC18" ca="1" si="174">IF(($F13&lt;&gt;"")*($G13&lt;&gt;"")*(KZ13&lt;&gt;"")*(LA13&lt;&gt;""),($F13&gt;$G13)*(KZ13&gt;LA13)+($F13=$G13)*(KZ13=LA13)+($F13&lt;$G13)*(KZ13&lt;LA13),"")</f>
        <v/>
      </c>
      <c r="LD13" s="449" t="str">
        <f ca="1">IF((LC13&lt;&gt;""),IF(OR($F13&lt;&gt;$G13,PrSettings!$M$4="●"),(($F13-$G13)=(KZ13-LA13))*1,0),"")</f>
        <v/>
      </c>
      <c r="LE13" s="449" t="str">
        <f t="shared" ref="LE13:LE18" ca="1" si="175">IF((LC13&lt;&gt;""),($F13=KZ13)*($G13=LA13),"")</f>
        <v/>
      </c>
      <c r="LF13" s="449" t="str">
        <f ca="1">IF(LC13&lt;&gt;"",IF(ABS($F13-$G13)&gt;=PrSettings!$M$7,(ABS($F13-$G13-KZ13+LA13)&lt;=1)*1,IF(AND(LC13,$F13=$G13,$F13&gt;=PrSettings!$M$6),(ABS(KZ13-$F13)&lt;=1)*1,IF(AND(ABS($F13-$G13-KZ13+LA13)&lt;=1,$F13+$G13&gt;=PrSettings!$M$8),(ABS(KZ13-$F13)&lt;=1)*(ABS(LA13-$G13)&lt;=1)*1,""))),"")</f>
        <v/>
      </c>
      <c r="LG13" s="454"/>
      <c r="LI13" s="447">
        <f t="shared" ca="1" si="24"/>
        <v>3</v>
      </c>
      <c r="LJ13" s="448" t="str">
        <f ca="1">GrpB!$B$4</f>
        <v>Spain</v>
      </c>
      <c r="LK13" s="449">
        <f t="shared" ref="LK13:LK18" ca="1" si="176">$D13</f>
        <v>14</v>
      </c>
      <c r="LL13" s="448" t="str">
        <f ca="1">GrpB!$D$4</f>
        <v>Croatia</v>
      </c>
      <c r="LM13" s="452"/>
      <c r="LN13" s="452"/>
      <c r="LO13" s="453"/>
      <c r="LP13" s="449" t="str">
        <f t="shared" ref="LP13:LP18" ca="1" si="177">IF(($F13&lt;&gt;"")*($G13&lt;&gt;"")*(LM13&lt;&gt;"")*(LN13&lt;&gt;""),($F13&gt;$G13)*(LM13&gt;LN13)+($F13=$G13)*(LM13=LN13)+($F13&lt;$G13)*(LM13&lt;LN13),"")</f>
        <v/>
      </c>
      <c r="LQ13" s="449" t="str">
        <f ca="1">IF((LP13&lt;&gt;""),IF(OR($F13&lt;&gt;$G13,PrSettings!$M$4="●"),(($F13-$G13)=(LM13-LN13))*1,0),"")</f>
        <v/>
      </c>
      <c r="LR13" s="449" t="str">
        <f t="shared" ref="LR13:LR18" ca="1" si="178">IF((LP13&lt;&gt;""),($F13=LM13)*($G13=LN13),"")</f>
        <v/>
      </c>
      <c r="LS13" s="449" t="str">
        <f ca="1">IF(LP13&lt;&gt;"",IF(ABS($F13-$G13)&gt;=PrSettings!$M$7,(ABS($F13-$G13-LM13+LN13)&lt;=1)*1,IF(AND(LP13,$F13=$G13,$F13&gt;=PrSettings!$M$6),(ABS(LM13-$F13)&lt;=1)*1,IF(AND(ABS($F13-$G13-LM13+LN13)&lt;=1,$F13+$G13&gt;=PrSettings!$M$8),(ABS(LM13-$F13)&lt;=1)*(ABS(LN13-$G13)&lt;=1)*1,""))),"")</f>
        <v/>
      </c>
      <c r="LT13" s="454"/>
      <c r="LV13" s="447">
        <f t="shared" ca="1" si="25"/>
        <v>3</v>
      </c>
      <c r="LW13" s="448" t="str">
        <f ca="1">GrpB!$B$4</f>
        <v>Spain</v>
      </c>
      <c r="LX13" s="449">
        <f t="shared" ref="LX13:LX18" ca="1" si="179">$D13</f>
        <v>14</v>
      </c>
      <c r="LY13" s="448" t="str">
        <f ca="1">GrpB!$D$4</f>
        <v>Croatia</v>
      </c>
      <c r="LZ13" s="452"/>
      <c r="MA13" s="452"/>
      <c r="MB13" s="453"/>
      <c r="MC13" s="449" t="str">
        <f t="shared" ref="MC13:MC18" ca="1" si="180">IF(($F13&lt;&gt;"")*($G13&lt;&gt;"")*(LZ13&lt;&gt;"")*(MA13&lt;&gt;""),($F13&gt;$G13)*(LZ13&gt;MA13)+($F13=$G13)*(LZ13=MA13)+($F13&lt;$G13)*(LZ13&lt;MA13),"")</f>
        <v/>
      </c>
      <c r="MD13" s="449" t="str">
        <f ca="1">IF((MC13&lt;&gt;""),IF(OR($F13&lt;&gt;$G13,PrSettings!$M$4="●"),(($F13-$G13)=(LZ13-MA13))*1,0),"")</f>
        <v/>
      </c>
      <c r="ME13" s="449" t="str">
        <f t="shared" ref="ME13:ME18" ca="1" si="181">IF((MC13&lt;&gt;""),($F13=LZ13)*($G13=MA13),"")</f>
        <v/>
      </c>
      <c r="MF13" s="449" t="str">
        <f ca="1">IF(MC13&lt;&gt;"",IF(ABS($F13-$G13)&gt;=PrSettings!$M$7,(ABS($F13-$G13-LZ13+MA13)&lt;=1)*1,IF(AND(MC13,$F13=$G13,$F13&gt;=PrSettings!$M$6),(ABS(LZ13-$F13)&lt;=1)*1,IF(AND(ABS($F13-$G13-LZ13+MA13)&lt;=1,$F13+$G13&gt;=PrSettings!$M$8),(ABS(LZ13-$F13)&lt;=1)*(ABS(MA13-$G13)&lt;=1)*1,""))),"")</f>
        <v/>
      </c>
      <c r="MG13" s="454"/>
    </row>
    <row r="14" spans="1:345" x14ac:dyDescent="0.25">
      <c r="B14" s="447">
        <f ca="1">INDEX(Groups!$C$7:$C$35,MATCH(C14,Groups!$D$7:$D$35,0))</f>
        <v>18</v>
      </c>
      <c r="C14" s="448" t="str">
        <f ca="1">GrpB!$B$5</f>
        <v>Italy</v>
      </c>
      <c r="D14" s="449">
        <f ca="1">INDEX(Groups!$C$7:$C$35,MATCH(E14,Groups!$D$7:$D$35,0))</f>
        <v>10</v>
      </c>
      <c r="E14" s="448" t="str">
        <f ca="1">GrpB!$D$5</f>
        <v>Albania</v>
      </c>
      <c r="F14" s="450" t="str">
        <f ca="1">GrpB!$E$5</f>
        <v/>
      </c>
      <c r="G14" s="451" t="str">
        <f ca="1">GrpB!$G$5</f>
        <v/>
      </c>
      <c r="I14" s="447">
        <f t="shared" ca="1" si="0"/>
        <v>18</v>
      </c>
      <c r="J14" s="448" t="str">
        <f ca="1">GrpB!$B$5</f>
        <v>Italy</v>
      </c>
      <c r="K14" s="449">
        <f t="shared" ca="1" si="104"/>
        <v>10</v>
      </c>
      <c r="L14" s="448" t="str">
        <f ca="1">GrpB!$D$5</f>
        <v>Albania</v>
      </c>
      <c r="M14" s="452"/>
      <c r="N14" s="452"/>
      <c r="O14" s="455"/>
      <c r="P14" s="449" t="str">
        <f t="shared" ca="1" si="105"/>
        <v/>
      </c>
      <c r="Q14" s="449" t="str">
        <f ca="1">IF((P14&lt;&gt;""),IF(OR($F14&lt;&gt;$G14,PrSettings!$M$4="●"),(($F14-$G14)=(M14-N14))*1,0),"")</f>
        <v/>
      </c>
      <c r="R14" s="449" t="str">
        <f t="shared" ca="1" si="106"/>
        <v/>
      </c>
      <c r="S14" s="449" t="str">
        <f ca="1">IF(P14&lt;&gt;"",IF(ABS($F14-$G14)&gt;=PrSettings!$M$7,(ABS($F14-$G14-M14+N14)&lt;=1)*1,IF(AND(P14,$F14=$G14,$F14&gt;=PrSettings!$M$6),(ABS(M14-$F14)&lt;=1)*1,IF(AND(ABS($F14-$G14-M14+N14)&lt;=1,$F14+$G14&gt;=PrSettings!$M$8),(ABS(M14-$F14)&lt;=1)*(ABS(N14-$G14)&lt;=1)*1,""))),"")</f>
        <v/>
      </c>
      <c r="T14" s="456"/>
      <c r="V14" s="447">
        <f t="shared" ca="1" si="1"/>
        <v>18</v>
      </c>
      <c r="W14" s="448" t="str">
        <f ca="1">GrpB!$B$5</f>
        <v>Italy</v>
      </c>
      <c r="X14" s="449">
        <f t="shared" ca="1" si="107"/>
        <v>10</v>
      </c>
      <c r="Y14" s="448" t="str">
        <f ca="1">GrpB!$D$5</f>
        <v>Albania</v>
      </c>
      <c r="Z14" s="452"/>
      <c r="AA14" s="452"/>
      <c r="AB14" s="455"/>
      <c r="AC14" s="449" t="str">
        <f t="shared" ca="1" si="108"/>
        <v/>
      </c>
      <c r="AD14" s="449" t="str">
        <f ca="1">IF((AC14&lt;&gt;""),IF(OR($F14&lt;&gt;$G14,PrSettings!$M$4="●"),(($F14-$G14)=(Z14-AA14))*1,0),"")</f>
        <v/>
      </c>
      <c r="AE14" s="449" t="str">
        <f t="shared" ca="1" si="109"/>
        <v/>
      </c>
      <c r="AF14" s="449" t="str">
        <f ca="1">IF(AC14&lt;&gt;"",IF(ABS($F14-$G14)&gt;=PrSettings!$M$7,(ABS($F14-$G14-Z14+AA14)&lt;=1)*1,IF(AND(AC14,$F14=$G14,$F14&gt;=PrSettings!$M$6),(ABS(Z14-$F14)&lt;=1)*1,IF(AND(ABS($F14-$G14-Z14+AA14)&lt;=1,$F14+$G14&gt;=PrSettings!$M$8),(ABS(Z14-$F14)&lt;=1)*(ABS(AA14-$G14)&lt;=1)*1,""))),"")</f>
        <v/>
      </c>
      <c r="AG14" s="456"/>
      <c r="AI14" s="447">
        <f t="shared" ca="1" si="2"/>
        <v>18</v>
      </c>
      <c r="AJ14" s="448" t="str">
        <f ca="1">GrpB!$B$5</f>
        <v>Italy</v>
      </c>
      <c r="AK14" s="449">
        <f t="shared" ca="1" si="110"/>
        <v>10</v>
      </c>
      <c r="AL14" s="448" t="str">
        <f ca="1">GrpB!$D$5</f>
        <v>Albania</v>
      </c>
      <c r="AM14" s="452"/>
      <c r="AN14" s="452"/>
      <c r="AO14" s="455"/>
      <c r="AP14" s="449" t="str">
        <f t="shared" ca="1" si="111"/>
        <v/>
      </c>
      <c r="AQ14" s="449" t="str">
        <f ca="1">IF((AP14&lt;&gt;""),IF(OR($F14&lt;&gt;$G14,PrSettings!$M$4="●"),(($F14-$G14)=(AM14-AN14))*1,0),"")</f>
        <v/>
      </c>
      <c r="AR14" s="449" t="str">
        <f t="shared" ca="1" si="112"/>
        <v/>
      </c>
      <c r="AS14" s="449" t="str">
        <f ca="1">IF(AP14&lt;&gt;"",IF(ABS($F14-$G14)&gt;=PrSettings!$M$7,(ABS($F14-$G14-AM14+AN14)&lt;=1)*1,IF(AND(AP14,$F14=$G14,$F14&gt;=PrSettings!$M$6),(ABS(AM14-$F14)&lt;=1)*1,IF(AND(ABS($F14-$G14-AM14+AN14)&lt;=1,$F14+$G14&gt;=PrSettings!$M$8),(ABS(AM14-$F14)&lt;=1)*(ABS(AN14-$G14)&lt;=1)*1,""))),"")</f>
        <v/>
      </c>
      <c r="AT14" s="456"/>
      <c r="AV14" s="447">
        <f t="shared" ca="1" si="3"/>
        <v>18</v>
      </c>
      <c r="AW14" s="448" t="str">
        <f ca="1">GrpB!$B$5</f>
        <v>Italy</v>
      </c>
      <c r="AX14" s="449">
        <f t="shared" ca="1" si="113"/>
        <v>10</v>
      </c>
      <c r="AY14" s="448" t="str">
        <f ca="1">GrpB!$D$5</f>
        <v>Albania</v>
      </c>
      <c r="AZ14" s="452"/>
      <c r="BA14" s="452"/>
      <c r="BB14" s="455"/>
      <c r="BC14" s="449" t="str">
        <f t="shared" ca="1" si="114"/>
        <v/>
      </c>
      <c r="BD14" s="449" t="str">
        <f ca="1">IF((BC14&lt;&gt;""),IF(OR($F14&lt;&gt;$G14,PrSettings!$M$4="●"),(($F14-$G14)=(AZ14-BA14))*1,0),"")</f>
        <v/>
      </c>
      <c r="BE14" s="449" t="str">
        <f t="shared" ca="1" si="115"/>
        <v/>
      </c>
      <c r="BF14" s="449" t="str">
        <f ca="1">IF(BC14&lt;&gt;"",IF(ABS($F14-$G14)&gt;=PrSettings!$M$7,(ABS($F14-$G14-AZ14+BA14)&lt;=1)*1,IF(AND(BC14,$F14=$G14,$F14&gt;=PrSettings!$M$6),(ABS(AZ14-$F14)&lt;=1)*1,IF(AND(ABS($F14-$G14-AZ14+BA14)&lt;=1,$F14+$G14&gt;=PrSettings!$M$8),(ABS(AZ14-$F14)&lt;=1)*(ABS(BA14-$G14)&lt;=1)*1,""))),"")</f>
        <v/>
      </c>
      <c r="BG14" s="456"/>
      <c r="BI14" s="447">
        <f t="shared" ca="1" si="4"/>
        <v>18</v>
      </c>
      <c r="BJ14" s="448" t="str">
        <f ca="1">GrpB!$B$5</f>
        <v>Italy</v>
      </c>
      <c r="BK14" s="449">
        <f t="shared" ca="1" si="116"/>
        <v>10</v>
      </c>
      <c r="BL14" s="448" t="str">
        <f ca="1">GrpB!$D$5</f>
        <v>Albania</v>
      </c>
      <c r="BM14" s="452"/>
      <c r="BN14" s="452"/>
      <c r="BO14" s="455"/>
      <c r="BP14" s="449" t="str">
        <f t="shared" ca="1" si="117"/>
        <v/>
      </c>
      <c r="BQ14" s="449" t="str">
        <f ca="1">IF((BP14&lt;&gt;""),IF(OR($F14&lt;&gt;$G14,PrSettings!$M$4="●"),(($F14-$G14)=(BM14-BN14))*1,0),"")</f>
        <v/>
      </c>
      <c r="BR14" s="449" t="str">
        <f t="shared" ca="1" si="118"/>
        <v/>
      </c>
      <c r="BS14" s="449" t="str">
        <f ca="1">IF(BP14&lt;&gt;"",IF(ABS($F14-$G14)&gt;=PrSettings!$M$7,(ABS($F14-$G14-BM14+BN14)&lt;=1)*1,IF(AND(BP14,$F14=$G14,$F14&gt;=PrSettings!$M$6),(ABS(BM14-$F14)&lt;=1)*1,IF(AND(ABS($F14-$G14-BM14+BN14)&lt;=1,$F14+$G14&gt;=PrSettings!$M$8),(ABS(BM14-$F14)&lt;=1)*(ABS(BN14-$G14)&lt;=1)*1,""))),"")</f>
        <v/>
      </c>
      <c r="BT14" s="456"/>
      <c r="BV14" s="447">
        <f t="shared" ca="1" si="5"/>
        <v>18</v>
      </c>
      <c r="BW14" s="448" t="str">
        <f ca="1">GrpB!$B$5</f>
        <v>Italy</v>
      </c>
      <c r="BX14" s="449">
        <f t="shared" ca="1" si="119"/>
        <v>10</v>
      </c>
      <c r="BY14" s="448" t="str">
        <f ca="1">GrpB!$D$5</f>
        <v>Albania</v>
      </c>
      <c r="BZ14" s="452"/>
      <c r="CA14" s="452"/>
      <c r="CB14" s="455"/>
      <c r="CC14" s="449" t="str">
        <f t="shared" ca="1" si="120"/>
        <v/>
      </c>
      <c r="CD14" s="449" t="str">
        <f ca="1">IF((CC14&lt;&gt;""),IF(OR($F14&lt;&gt;$G14,PrSettings!$M$4="●"),(($F14-$G14)=(BZ14-CA14))*1,0),"")</f>
        <v/>
      </c>
      <c r="CE14" s="449" t="str">
        <f t="shared" ca="1" si="121"/>
        <v/>
      </c>
      <c r="CF14" s="449" t="str">
        <f ca="1">IF(CC14&lt;&gt;"",IF(ABS($F14-$G14)&gt;=PrSettings!$M$7,(ABS($F14-$G14-BZ14+CA14)&lt;=1)*1,IF(AND(CC14,$F14=$G14,$F14&gt;=PrSettings!$M$6),(ABS(BZ14-$F14)&lt;=1)*1,IF(AND(ABS($F14-$G14-BZ14+CA14)&lt;=1,$F14+$G14&gt;=PrSettings!$M$8),(ABS(BZ14-$F14)&lt;=1)*(ABS(CA14-$G14)&lt;=1)*1,""))),"")</f>
        <v/>
      </c>
      <c r="CG14" s="456"/>
      <c r="CI14" s="447">
        <f t="shared" ca="1" si="6"/>
        <v>18</v>
      </c>
      <c r="CJ14" s="448" t="str">
        <f ca="1">GrpB!$B$5</f>
        <v>Italy</v>
      </c>
      <c r="CK14" s="449">
        <f t="shared" ca="1" si="122"/>
        <v>10</v>
      </c>
      <c r="CL14" s="448" t="str">
        <f ca="1">GrpB!$D$5</f>
        <v>Albania</v>
      </c>
      <c r="CM14" s="452"/>
      <c r="CN14" s="452"/>
      <c r="CO14" s="455"/>
      <c r="CP14" s="449" t="str">
        <f t="shared" ca="1" si="123"/>
        <v/>
      </c>
      <c r="CQ14" s="449" t="str">
        <f ca="1">IF((CP14&lt;&gt;""),IF(OR($F14&lt;&gt;$G14,PrSettings!$M$4="●"),(($F14-$G14)=(CM14-CN14))*1,0),"")</f>
        <v/>
      </c>
      <c r="CR14" s="449" t="str">
        <f t="shared" ca="1" si="124"/>
        <v/>
      </c>
      <c r="CS14" s="449" t="str">
        <f ca="1">IF(CP14&lt;&gt;"",IF(ABS($F14-$G14)&gt;=PrSettings!$M$7,(ABS($F14-$G14-CM14+CN14)&lt;=1)*1,IF(AND(CP14,$F14=$G14,$F14&gt;=PrSettings!$M$6),(ABS(CM14-$F14)&lt;=1)*1,IF(AND(ABS($F14-$G14-CM14+CN14)&lt;=1,$F14+$G14&gt;=PrSettings!$M$8),(ABS(CM14-$F14)&lt;=1)*(ABS(CN14-$G14)&lt;=1)*1,""))),"")</f>
        <v/>
      </c>
      <c r="CT14" s="456"/>
      <c r="CV14" s="447">
        <f t="shared" ca="1" si="7"/>
        <v>18</v>
      </c>
      <c r="CW14" s="448" t="str">
        <f ca="1">GrpB!$B$5</f>
        <v>Italy</v>
      </c>
      <c r="CX14" s="449">
        <f t="shared" ca="1" si="125"/>
        <v>10</v>
      </c>
      <c r="CY14" s="448" t="str">
        <f ca="1">GrpB!$D$5</f>
        <v>Albania</v>
      </c>
      <c r="CZ14" s="452"/>
      <c r="DA14" s="452"/>
      <c r="DB14" s="455"/>
      <c r="DC14" s="449" t="str">
        <f t="shared" ca="1" si="126"/>
        <v/>
      </c>
      <c r="DD14" s="449" t="str">
        <f ca="1">IF((DC14&lt;&gt;""),IF(OR($F14&lt;&gt;$G14,PrSettings!$M$4="●"),(($F14-$G14)=(CZ14-DA14))*1,0),"")</f>
        <v/>
      </c>
      <c r="DE14" s="449" t="str">
        <f t="shared" ca="1" si="127"/>
        <v/>
      </c>
      <c r="DF14" s="449" t="str">
        <f ca="1">IF(DC14&lt;&gt;"",IF(ABS($F14-$G14)&gt;=PrSettings!$M$7,(ABS($F14-$G14-CZ14+DA14)&lt;=1)*1,IF(AND(DC14,$F14=$G14,$F14&gt;=PrSettings!$M$6),(ABS(CZ14-$F14)&lt;=1)*1,IF(AND(ABS($F14-$G14-CZ14+DA14)&lt;=1,$F14+$G14&gt;=PrSettings!$M$8),(ABS(CZ14-$F14)&lt;=1)*(ABS(DA14-$G14)&lt;=1)*1,""))),"")</f>
        <v/>
      </c>
      <c r="DG14" s="456"/>
      <c r="DI14" s="447">
        <f t="shared" ca="1" si="8"/>
        <v>18</v>
      </c>
      <c r="DJ14" s="448" t="str">
        <f ca="1">GrpB!$B$5</f>
        <v>Italy</v>
      </c>
      <c r="DK14" s="449">
        <f t="shared" ca="1" si="128"/>
        <v>10</v>
      </c>
      <c r="DL14" s="448" t="str">
        <f ca="1">GrpB!$D$5</f>
        <v>Albania</v>
      </c>
      <c r="DM14" s="452"/>
      <c r="DN14" s="452"/>
      <c r="DO14" s="455"/>
      <c r="DP14" s="449" t="str">
        <f t="shared" ca="1" si="129"/>
        <v/>
      </c>
      <c r="DQ14" s="449" t="str">
        <f ca="1">IF((DP14&lt;&gt;""),IF(OR($F14&lt;&gt;$G14,PrSettings!$M$4="●"),(($F14-$G14)=(DM14-DN14))*1,0),"")</f>
        <v/>
      </c>
      <c r="DR14" s="449" t="str">
        <f t="shared" ca="1" si="130"/>
        <v/>
      </c>
      <c r="DS14" s="449" t="str">
        <f ca="1">IF(DP14&lt;&gt;"",IF(ABS($F14-$G14)&gt;=PrSettings!$M$7,(ABS($F14-$G14-DM14+DN14)&lt;=1)*1,IF(AND(DP14,$F14=$G14,$F14&gt;=PrSettings!$M$6),(ABS(DM14-$F14)&lt;=1)*1,IF(AND(ABS($F14-$G14-DM14+DN14)&lt;=1,$F14+$G14&gt;=PrSettings!$M$8),(ABS(DM14-$F14)&lt;=1)*(ABS(DN14-$G14)&lt;=1)*1,""))),"")</f>
        <v/>
      </c>
      <c r="DT14" s="456"/>
      <c r="DV14" s="447">
        <f t="shared" ca="1" si="9"/>
        <v>18</v>
      </c>
      <c r="DW14" s="448" t="str">
        <f ca="1">GrpB!$B$5</f>
        <v>Italy</v>
      </c>
      <c r="DX14" s="449">
        <f t="shared" ca="1" si="131"/>
        <v>10</v>
      </c>
      <c r="DY14" s="448" t="str">
        <f ca="1">GrpB!$D$5</f>
        <v>Albania</v>
      </c>
      <c r="DZ14" s="452"/>
      <c r="EA14" s="452"/>
      <c r="EB14" s="455"/>
      <c r="EC14" s="449" t="str">
        <f t="shared" ca="1" si="132"/>
        <v/>
      </c>
      <c r="ED14" s="449" t="str">
        <f ca="1">IF((EC14&lt;&gt;""),IF(OR($F14&lt;&gt;$G14,PrSettings!$M$4="●"),(($F14-$G14)=(DZ14-EA14))*1,0),"")</f>
        <v/>
      </c>
      <c r="EE14" s="449" t="str">
        <f t="shared" ca="1" si="133"/>
        <v/>
      </c>
      <c r="EF14" s="449" t="str">
        <f ca="1">IF(EC14&lt;&gt;"",IF(ABS($F14-$G14)&gt;=PrSettings!$M$7,(ABS($F14-$G14-DZ14+EA14)&lt;=1)*1,IF(AND(EC14,$F14=$G14,$F14&gt;=PrSettings!$M$6),(ABS(DZ14-$F14)&lt;=1)*1,IF(AND(ABS($F14-$G14-DZ14+EA14)&lt;=1,$F14+$G14&gt;=PrSettings!$M$8),(ABS(DZ14-$F14)&lt;=1)*(ABS(EA14-$G14)&lt;=1)*1,""))),"")</f>
        <v/>
      </c>
      <c r="EG14" s="456"/>
      <c r="EI14" s="447">
        <f t="shared" ca="1" si="10"/>
        <v>18</v>
      </c>
      <c r="EJ14" s="448" t="str">
        <f ca="1">GrpB!$B$5</f>
        <v>Italy</v>
      </c>
      <c r="EK14" s="449">
        <f t="shared" ca="1" si="134"/>
        <v>10</v>
      </c>
      <c r="EL14" s="448" t="str">
        <f ca="1">GrpB!$D$5</f>
        <v>Albania</v>
      </c>
      <c r="EM14" s="452"/>
      <c r="EN14" s="452"/>
      <c r="EO14" s="455"/>
      <c r="EP14" s="449" t="str">
        <f t="shared" ca="1" si="135"/>
        <v/>
      </c>
      <c r="EQ14" s="449" t="str">
        <f ca="1">IF((EP14&lt;&gt;""),IF(OR($F14&lt;&gt;$G14,PrSettings!$M$4="●"),(($F14-$G14)=(EM14-EN14))*1,0),"")</f>
        <v/>
      </c>
      <c r="ER14" s="449" t="str">
        <f t="shared" ca="1" si="136"/>
        <v/>
      </c>
      <c r="ES14" s="449" t="str">
        <f ca="1">IF(EP14&lt;&gt;"",IF(ABS($F14-$G14)&gt;=PrSettings!$M$7,(ABS($F14-$G14-EM14+EN14)&lt;=1)*1,IF(AND(EP14,$F14=$G14,$F14&gt;=PrSettings!$M$6),(ABS(EM14-$F14)&lt;=1)*1,IF(AND(ABS($F14-$G14-EM14+EN14)&lt;=1,$F14+$G14&gt;=PrSettings!$M$8),(ABS(EM14-$F14)&lt;=1)*(ABS(EN14-$G14)&lt;=1)*1,""))),"")</f>
        <v/>
      </c>
      <c r="ET14" s="456"/>
      <c r="EV14" s="447">
        <f t="shared" ca="1" si="11"/>
        <v>18</v>
      </c>
      <c r="EW14" s="448" t="str">
        <f ca="1">GrpB!$B$5</f>
        <v>Italy</v>
      </c>
      <c r="EX14" s="449">
        <f t="shared" ca="1" si="137"/>
        <v>10</v>
      </c>
      <c r="EY14" s="448" t="str">
        <f ca="1">GrpB!$D$5</f>
        <v>Albania</v>
      </c>
      <c r="EZ14" s="452"/>
      <c r="FA14" s="452"/>
      <c r="FB14" s="455"/>
      <c r="FC14" s="449" t="str">
        <f t="shared" ca="1" si="138"/>
        <v/>
      </c>
      <c r="FD14" s="449" t="str">
        <f ca="1">IF((FC14&lt;&gt;""),IF(OR($F14&lt;&gt;$G14,PrSettings!$M$4="●"),(($F14-$G14)=(EZ14-FA14))*1,0),"")</f>
        <v/>
      </c>
      <c r="FE14" s="449" t="str">
        <f t="shared" ca="1" si="139"/>
        <v/>
      </c>
      <c r="FF14" s="449" t="str">
        <f ca="1">IF(FC14&lt;&gt;"",IF(ABS($F14-$G14)&gt;=PrSettings!$M$7,(ABS($F14-$G14-EZ14+FA14)&lt;=1)*1,IF(AND(FC14,$F14=$G14,$F14&gt;=PrSettings!$M$6),(ABS(EZ14-$F14)&lt;=1)*1,IF(AND(ABS($F14-$G14-EZ14+FA14)&lt;=1,$F14+$G14&gt;=PrSettings!$M$8),(ABS(EZ14-$F14)&lt;=1)*(ABS(FA14-$G14)&lt;=1)*1,""))),"")</f>
        <v/>
      </c>
      <c r="FG14" s="456"/>
      <c r="FI14" s="447">
        <f t="shared" ca="1" si="12"/>
        <v>18</v>
      </c>
      <c r="FJ14" s="448" t="str">
        <f ca="1">GrpB!$B$5</f>
        <v>Italy</v>
      </c>
      <c r="FK14" s="449">
        <f t="shared" ca="1" si="140"/>
        <v>10</v>
      </c>
      <c r="FL14" s="448" t="str">
        <f ca="1">GrpB!$D$5</f>
        <v>Albania</v>
      </c>
      <c r="FM14" s="452"/>
      <c r="FN14" s="452"/>
      <c r="FO14" s="455"/>
      <c r="FP14" s="449" t="str">
        <f t="shared" ca="1" si="141"/>
        <v/>
      </c>
      <c r="FQ14" s="449" t="str">
        <f ca="1">IF((FP14&lt;&gt;""),IF(OR($F14&lt;&gt;$G14,PrSettings!$M$4="●"),(($F14-$G14)=(FM14-FN14))*1,0),"")</f>
        <v/>
      </c>
      <c r="FR14" s="449" t="str">
        <f t="shared" ca="1" si="142"/>
        <v/>
      </c>
      <c r="FS14" s="449" t="str">
        <f ca="1">IF(FP14&lt;&gt;"",IF(ABS($F14-$G14)&gt;=PrSettings!$M$7,(ABS($F14-$G14-FM14+FN14)&lt;=1)*1,IF(AND(FP14,$F14=$G14,$F14&gt;=PrSettings!$M$6),(ABS(FM14-$F14)&lt;=1)*1,IF(AND(ABS($F14-$G14-FM14+FN14)&lt;=1,$F14+$G14&gt;=PrSettings!$M$8),(ABS(FM14-$F14)&lt;=1)*(ABS(FN14-$G14)&lt;=1)*1,""))),"")</f>
        <v/>
      </c>
      <c r="FT14" s="456"/>
      <c r="FV14" s="447">
        <f t="shared" ca="1" si="13"/>
        <v>18</v>
      </c>
      <c r="FW14" s="448" t="str">
        <f ca="1">GrpB!$B$5</f>
        <v>Italy</v>
      </c>
      <c r="FX14" s="449">
        <f t="shared" ca="1" si="143"/>
        <v>10</v>
      </c>
      <c r="FY14" s="448" t="str">
        <f ca="1">GrpB!$D$5</f>
        <v>Albania</v>
      </c>
      <c r="FZ14" s="452"/>
      <c r="GA14" s="452"/>
      <c r="GB14" s="455"/>
      <c r="GC14" s="449" t="str">
        <f t="shared" ca="1" si="144"/>
        <v/>
      </c>
      <c r="GD14" s="449" t="str">
        <f ca="1">IF((GC14&lt;&gt;""),IF(OR($F14&lt;&gt;$G14,PrSettings!$M$4="●"),(($F14-$G14)=(FZ14-GA14))*1,0),"")</f>
        <v/>
      </c>
      <c r="GE14" s="449" t="str">
        <f t="shared" ca="1" si="145"/>
        <v/>
      </c>
      <c r="GF14" s="449" t="str">
        <f ca="1">IF(GC14&lt;&gt;"",IF(ABS($F14-$G14)&gt;=PrSettings!$M$7,(ABS($F14-$G14-FZ14+GA14)&lt;=1)*1,IF(AND(GC14,$F14=$G14,$F14&gt;=PrSettings!$M$6),(ABS(FZ14-$F14)&lt;=1)*1,IF(AND(ABS($F14-$G14-FZ14+GA14)&lt;=1,$F14+$G14&gt;=PrSettings!$M$8),(ABS(FZ14-$F14)&lt;=1)*(ABS(GA14-$G14)&lt;=1)*1,""))),"")</f>
        <v/>
      </c>
      <c r="GG14" s="456"/>
      <c r="GI14" s="447">
        <f t="shared" ca="1" si="14"/>
        <v>18</v>
      </c>
      <c r="GJ14" s="448" t="str">
        <f ca="1">GrpB!$B$5</f>
        <v>Italy</v>
      </c>
      <c r="GK14" s="449">
        <f t="shared" ca="1" si="146"/>
        <v>10</v>
      </c>
      <c r="GL14" s="448" t="str">
        <f ca="1">GrpB!$D$5</f>
        <v>Albania</v>
      </c>
      <c r="GM14" s="452"/>
      <c r="GN14" s="452"/>
      <c r="GO14" s="455"/>
      <c r="GP14" s="449" t="str">
        <f t="shared" ca="1" si="147"/>
        <v/>
      </c>
      <c r="GQ14" s="449" t="str">
        <f ca="1">IF((GP14&lt;&gt;""),IF(OR($F14&lt;&gt;$G14,PrSettings!$M$4="●"),(($F14-$G14)=(GM14-GN14))*1,0),"")</f>
        <v/>
      </c>
      <c r="GR14" s="449" t="str">
        <f t="shared" ca="1" si="148"/>
        <v/>
      </c>
      <c r="GS14" s="449" t="str">
        <f ca="1">IF(GP14&lt;&gt;"",IF(ABS($F14-$G14)&gt;=PrSettings!$M$7,(ABS($F14-$G14-GM14+GN14)&lt;=1)*1,IF(AND(GP14,$F14=$G14,$F14&gt;=PrSettings!$M$6),(ABS(GM14-$F14)&lt;=1)*1,IF(AND(ABS($F14-$G14-GM14+GN14)&lt;=1,$F14+$G14&gt;=PrSettings!$M$8),(ABS(GM14-$F14)&lt;=1)*(ABS(GN14-$G14)&lt;=1)*1,""))),"")</f>
        <v/>
      </c>
      <c r="GT14" s="456"/>
      <c r="GV14" s="447">
        <f t="shared" ca="1" si="15"/>
        <v>18</v>
      </c>
      <c r="GW14" s="448" t="str">
        <f ca="1">GrpB!$B$5</f>
        <v>Italy</v>
      </c>
      <c r="GX14" s="449">
        <f t="shared" ca="1" si="149"/>
        <v>10</v>
      </c>
      <c r="GY14" s="448" t="str">
        <f ca="1">GrpB!$D$5</f>
        <v>Albania</v>
      </c>
      <c r="GZ14" s="452"/>
      <c r="HA14" s="452"/>
      <c r="HB14" s="455"/>
      <c r="HC14" s="449" t="str">
        <f t="shared" ca="1" si="150"/>
        <v/>
      </c>
      <c r="HD14" s="449" t="str">
        <f ca="1">IF((HC14&lt;&gt;""),IF(OR($F14&lt;&gt;$G14,PrSettings!$M$4="●"),(($F14-$G14)=(GZ14-HA14))*1,0),"")</f>
        <v/>
      </c>
      <c r="HE14" s="449" t="str">
        <f t="shared" ca="1" si="151"/>
        <v/>
      </c>
      <c r="HF14" s="449" t="str">
        <f ca="1">IF(HC14&lt;&gt;"",IF(ABS($F14-$G14)&gt;=PrSettings!$M$7,(ABS($F14-$G14-GZ14+HA14)&lt;=1)*1,IF(AND(HC14,$F14=$G14,$F14&gt;=PrSettings!$M$6),(ABS(GZ14-$F14)&lt;=1)*1,IF(AND(ABS($F14-$G14-GZ14+HA14)&lt;=1,$F14+$G14&gt;=PrSettings!$M$8),(ABS(GZ14-$F14)&lt;=1)*(ABS(HA14-$G14)&lt;=1)*1,""))),"")</f>
        <v/>
      </c>
      <c r="HG14" s="456"/>
      <c r="HI14" s="447">
        <f t="shared" ca="1" si="16"/>
        <v>18</v>
      </c>
      <c r="HJ14" s="448" t="str">
        <f ca="1">GrpB!$B$5</f>
        <v>Italy</v>
      </c>
      <c r="HK14" s="449">
        <f t="shared" ca="1" si="152"/>
        <v>10</v>
      </c>
      <c r="HL14" s="448" t="str">
        <f ca="1">GrpB!$D$5</f>
        <v>Albania</v>
      </c>
      <c r="HM14" s="452"/>
      <c r="HN14" s="452"/>
      <c r="HO14" s="455"/>
      <c r="HP14" s="449" t="str">
        <f t="shared" ca="1" si="153"/>
        <v/>
      </c>
      <c r="HQ14" s="449" t="str">
        <f ca="1">IF((HP14&lt;&gt;""),IF(OR($F14&lt;&gt;$G14,PrSettings!$M$4="●"),(($F14-$G14)=(HM14-HN14))*1,0),"")</f>
        <v/>
      </c>
      <c r="HR14" s="449" t="str">
        <f t="shared" ca="1" si="154"/>
        <v/>
      </c>
      <c r="HS14" s="449" t="str">
        <f ca="1">IF(HP14&lt;&gt;"",IF(ABS($F14-$G14)&gt;=PrSettings!$M$7,(ABS($F14-$G14-HM14+HN14)&lt;=1)*1,IF(AND(HP14,$F14=$G14,$F14&gt;=PrSettings!$M$6),(ABS(HM14-$F14)&lt;=1)*1,IF(AND(ABS($F14-$G14-HM14+HN14)&lt;=1,$F14+$G14&gt;=PrSettings!$M$8),(ABS(HM14-$F14)&lt;=1)*(ABS(HN14-$G14)&lt;=1)*1,""))),"")</f>
        <v/>
      </c>
      <c r="HT14" s="456"/>
      <c r="HV14" s="447">
        <f t="shared" ca="1" si="17"/>
        <v>18</v>
      </c>
      <c r="HW14" s="448" t="str">
        <f ca="1">GrpB!$B$5</f>
        <v>Italy</v>
      </c>
      <c r="HX14" s="449">
        <f t="shared" ca="1" si="155"/>
        <v>10</v>
      </c>
      <c r="HY14" s="448" t="str">
        <f ca="1">GrpB!$D$5</f>
        <v>Albania</v>
      </c>
      <c r="HZ14" s="452"/>
      <c r="IA14" s="452"/>
      <c r="IB14" s="455"/>
      <c r="IC14" s="449" t="str">
        <f t="shared" ca="1" si="156"/>
        <v/>
      </c>
      <c r="ID14" s="449" t="str">
        <f ca="1">IF((IC14&lt;&gt;""),IF(OR($F14&lt;&gt;$G14,PrSettings!$M$4="●"),(($F14-$G14)=(HZ14-IA14))*1,0),"")</f>
        <v/>
      </c>
      <c r="IE14" s="449" t="str">
        <f t="shared" ca="1" si="157"/>
        <v/>
      </c>
      <c r="IF14" s="449" t="str">
        <f ca="1">IF(IC14&lt;&gt;"",IF(ABS($F14-$G14)&gt;=PrSettings!$M$7,(ABS($F14-$G14-HZ14+IA14)&lt;=1)*1,IF(AND(IC14,$F14=$G14,$F14&gt;=PrSettings!$M$6),(ABS(HZ14-$F14)&lt;=1)*1,IF(AND(ABS($F14-$G14-HZ14+IA14)&lt;=1,$F14+$G14&gt;=PrSettings!$M$8),(ABS(HZ14-$F14)&lt;=1)*(ABS(IA14-$G14)&lt;=1)*1,""))),"")</f>
        <v/>
      </c>
      <c r="IG14" s="456"/>
      <c r="II14" s="447">
        <f t="shared" ca="1" si="18"/>
        <v>18</v>
      </c>
      <c r="IJ14" s="448" t="str">
        <f ca="1">GrpB!$B$5</f>
        <v>Italy</v>
      </c>
      <c r="IK14" s="449">
        <f t="shared" ca="1" si="158"/>
        <v>10</v>
      </c>
      <c r="IL14" s="448" t="str">
        <f ca="1">GrpB!$D$5</f>
        <v>Albania</v>
      </c>
      <c r="IM14" s="452"/>
      <c r="IN14" s="452"/>
      <c r="IO14" s="455"/>
      <c r="IP14" s="449" t="str">
        <f t="shared" ca="1" si="159"/>
        <v/>
      </c>
      <c r="IQ14" s="449" t="str">
        <f ca="1">IF((IP14&lt;&gt;""),IF(OR($F14&lt;&gt;$G14,PrSettings!$M$4="●"),(($F14-$G14)=(IM14-IN14))*1,0),"")</f>
        <v/>
      </c>
      <c r="IR14" s="449" t="str">
        <f t="shared" ca="1" si="160"/>
        <v/>
      </c>
      <c r="IS14" s="449" t="str">
        <f ca="1">IF(IP14&lt;&gt;"",IF(ABS($F14-$G14)&gt;=PrSettings!$M$7,(ABS($F14-$G14-IM14+IN14)&lt;=1)*1,IF(AND(IP14,$F14=$G14,$F14&gt;=PrSettings!$M$6),(ABS(IM14-$F14)&lt;=1)*1,IF(AND(ABS($F14-$G14-IM14+IN14)&lt;=1,$F14+$G14&gt;=PrSettings!$M$8),(ABS(IM14-$F14)&lt;=1)*(ABS(IN14-$G14)&lt;=1)*1,""))),"")</f>
        <v/>
      </c>
      <c r="IT14" s="456"/>
      <c r="IV14" s="447">
        <f t="shared" ca="1" si="19"/>
        <v>18</v>
      </c>
      <c r="IW14" s="448" t="str">
        <f ca="1">GrpB!$B$5</f>
        <v>Italy</v>
      </c>
      <c r="IX14" s="449">
        <f t="shared" ca="1" si="161"/>
        <v>10</v>
      </c>
      <c r="IY14" s="448" t="str">
        <f ca="1">GrpB!$D$5</f>
        <v>Albania</v>
      </c>
      <c r="IZ14" s="452"/>
      <c r="JA14" s="452"/>
      <c r="JB14" s="455"/>
      <c r="JC14" s="449" t="str">
        <f t="shared" ca="1" si="162"/>
        <v/>
      </c>
      <c r="JD14" s="449" t="str">
        <f ca="1">IF((JC14&lt;&gt;""),IF(OR($F14&lt;&gt;$G14,PrSettings!$M$4="●"),(($F14-$G14)=(IZ14-JA14))*1,0),"")</f>
        <v/>
      </c>
      <c r="JE14" s="449" t="str">
        <f t="shared" ca="1" si="163"/>
        <v/>
      </c>
      <c r="JF14" s="449" t="str">
        <f ca="1">IF(JC14&lt;&gt;"",IF(ABS($F14-$G14)&gt;=PrSettings!$M$7,(ABS($F14-$G14-IZ14+JA14)&lt;=1)*1,IF(AND(JC14,$F14=$G14,$F14&gt;=PrSettings!$M$6),(ABS(IZ14-$F14)&lt;=1)*1,IF(AND(ABS($F14-$G14-IZ14+JA14)&lt;=1,$F14+$G14&gt;=PrSettings!$M$8),(ABS(IZ14-$F14)&lt;=1)*(ABS(JA14-$G14)&lt;=1)*1,""))),"")</f>
        <v/>
      </c>
      <c r="JG14" s="456"/>
      <c r="JI14" s="447">
        <f t="shared" ca="1" si="20"/>
        <v>18</v>
      </c>
      <c r="JJ14" s="448" t="str">
        <f ca="1">GrpB!$B$5</f>
        <v>Italy</v>
      </c>
      <c r="JK14" s="449">
        <f t="shared" ca="1" si="164"/>
        <v>10</v>
      </c>
      <c r="JL14" s="448" t="str">
        <f ca="1">GrpB!$D$5</f>
        <v>Albania</v>
      </c>
      <c r="JM14" s="452"/>
      <c r="JN14" s="452"/>
      <c r="JO14" s="455"/>
      <c r="JP14" s="449" t="str">
        <f t="shared" ca="1" si="165"/>
        <v/>
      </c>
      <c r="JQ14" s="449" t="str">
        <f ca="1">IF((JP14&lt;&gt;""),IF(OR($F14&lt;&gt;$G14,PrSettings!$M$4="●"),(($F14-$G14)=(JM14-JN14))*1,0),"")</f>
        <v/>
      </c>
      <c r="JR14" s="449" t="str">
        <f t="shared" ca="1" si="166"/>
        <v/>
      </c>
      <c r="JS14" s="449" t="str">
        <f ca="1">IF(JP14&lt;&gt;"",IF(ABS($F14-$G14)&gt;=PrSettings!$M$7,(ABS($F14-$G14-JM14+JN14)&lt;=1)*1,IF(AND(JP14,$F14=$G14,$F14&gt;=PrSettings!$M$6),(ABS(JM14-$F14)&lt;=1)*1,IF(AND(ABS($F14-$G14-JM14+JN14)&lt;=1,$F14+$G14&gt;=PrSettings!$M$8),(ABS(JM14-$F14)&lt;=1)*(ABS(JN14-$G14)&lt;=1)*1,""))),"")</f>
        <v/>
      </c>
      <c r="JT14" s="456"/>
      <c r="JV14" s="447">
        <f t="shared" ca="1" si="21"/>
        <v>18</v>
      </c>
      <c r="JW14" s="448" t="str">
        <f ca="1">GrpB!$B$5</f>
        <v>Italy</v>
      </c>
      <c r="JX14" s="449">
        <f t="shared" ca="1" si="167"/>
        <v>10</v>
      </c>
      <c r="JY14" s="448" t="str">
        <f ca="1">GrpB!$D$5</f>
        <v>Albania</v>
      </c>
      <c r="JZ14" s="452"/>
      <c r="KA14" s="452"/>
      <c r="KB14" s="455"/>
      <c r="KC14" s="449" t="str">
        <f t="shared" ca="1" si="168"/>
        <v/>
      </c>
      <c r="KD14" s="449" t="str">
        <f ca="1">IF((KC14&lt;&gt;""),IF(OR($F14&lt;&gt;$G14,PrSettings!$M$4="●"),(($F14-$G14)=(JZ14-KA14))*1,0),"")</f>
        <v/>
      </c>
      <c r="KE14" s="449" t="str">
        <f t="shared" ca="1" si="169"/>
        <v/>
      </c>
      <c r="KF14" s="449" t="str">
        <f ca="1">IF(KC14&lt;&gt;"",IF(ABS($F14-$G14)&gt;=PrSettings!$M$7,(ABS($F14-$G14-JZ14+KA14)&lt;=1)*1,IF(AND(KC14,$F14=$G14,$F14&gt;=PrSettings!$M$6),(ABS(JZ14-$F14)&lt;=1)*1,IF(AND(ABS($F14-$G14-JZ14+KA14)&lt;=1,$F14+$G14&gt;=PrSettings!$M$8),(ABS(JZ14-$F14)&lt;=1)*(ABS(KA14-$G14)&lt;=1)*1,""))),"")</f>
        <v/>
      </c>
      <c r="KG14" s="456"/>
      <c r="KI14" s="447">
        <f t="shared" ca="1" si="22"/>
        <v>18</v>
      </c>
      <c r="KJ14" s="448" t="str">
        <f ca="1">GrpB!$B$5</f>
        <v>Italy</v>
      </c>
      <c r="KK14" s="449">
        <f t="shared" ca="1" si="170"/>
        <v>10</v>
      </c>
      <c r="KL14" s="448" t="str">
        <f ca="1">GrpB!$D$5</f>
        <v>Albania</v>
      </c>
      <c r="KM14" s="452"/>
      <c r="KN14" s="452"/>
      <c r="KO14" s="455"/>
      <c r="KP14" s="449" t="str">
        <f t="shared" ca="1" si="171"/>
        <v/>
      </c>
      <c r="KQ14" s="449" t="str">
        <f ca="1">IF((KP14&lt;&gt;""),IF(OR($F14&lt;&gt;$G14,PrSettings!$M$4="●"),(($F14-$G14)=(KM14-KN14))*1,0),"")</f>
        <v/>
      </c>
      <c r="KR14" s="449" t="str">
        <f t="shared" ca="1" si="172"/>
        <v/>
      </c>
      <c r="KS14" s="449" t="str">
        <f ca="1">IF(KP14&lt;&gt;"",IF(ABS($F14-$G14)&gt;=PrSettings!$M$7,(ABS($F14-$G14-KM14+KN14)&lt;=1)*1,IF(AND(KP14,$F14=$G14,$F14&gt;=PrSettings!$M$6),(ABS(KM14-$F14)&lt;=1)*1,IF(AND(ABS($F14-$G14-KM14+KN14)&lt;=1,$F14+$G14&gt;=PrSettings!$M$8),(ABS(KM14-$F14)&lt;=1)*(ABS(KN14-$G14)&lt;=1)*1,""))),"")</f>
        <v/>
      </c>
      <c r="KT14" s="456"/>
      <c r="KV14" s="447">
        <f t="shared" ca="1" si="23"/>
        <v>18</v>
      </c>
      <c r="KW14" s="448" t="str">
        <f ca="1">GrpB!$B$5</f>
        <v>Italy</v>
      </c>
      <c r="KX14" s="449">
        <f t="shared" ca="1" si="173"/>
        <v>10</v>
      </c>
      <c r="KY14" s="448" t="str">
        <f ca="1">GrpB!$D$5</f>
        <v>Albania</v>
      </c>
      <c r="KZ14" s="452"/>
      <c r="LA14" s="452"/>
      <c r="LB14" s="455"/>
      <c r="LC14" s="449" t="str">
        <f t="shared" ca="1" si="174"/>
        <v/>
      </c>
      <c r="LD14" s="449" t="str">
        <f ca="1">IF((LC14&lt;&gt;""),IF(OR($F14&lt;&gt;$G14,PrSettings!$M$4="●"),(($F14-$G14)=(KZ14-LA14))*1,0),"")</f>
        <v/>
      </c>
      <c r="LE14" s="449" t="str">
        <f t="shared" ca="1" si="175"/>
        <v/>
      </c>
      <c r="LF14" s="449" t="str">
        <f ca="1">IF(LC14&lt;&gt;"",IF(ABS($F14-$G14)&gt;=PrSettings!$M$7,(ABS($F14-$G14-KZ14+LA14)&lt;=1)*1,IF(AND(LC14,$F14=$G14,$F14&gt;=PrSettings!$M$6),(ABS(KZ14-$F14)&lt;=1)*1,IF(AND(ABS($F14-$G14-KZ14+LA14)&lt;=1,$F14+$G14&gt;=PrSettings!$M$8),(ABS(KZ14-$F14)&lt;=1)*(ABS(LA14-$G14)&lt;=1)*1,""))),"")</f>
        <v/>
      </c>
      <c r="LG14" s="456"/>
      <c r="LI14" s="447">
        <f t="shared" ca="1" si="24"/>
        <v>18</v>
      </c>
      <c r="LJ14" s="448" t="str">
        <f ca="1">GrpB!$B$5</f>
        <v>Italy</v>
      </c>
      <c r="LK14" s="449">
        <f t="shared" ca="1" si="176"/>
        <v>10</v>
      </c>
      <c r="LL14" s="448" t="str">
        <f ca="1">GrpB!$D$5</f>
        <v>Albania</v>
      </c>
      <c r="LM14" s="452"/>
      <c r="LN14" s="452"/>
      <c r="LO14" s="455"/>
      <c r="LP14" s="449" t="str">
        <f t="shared" ca="1" si="177"/>
        <v/>
      </c>
      <c r="LQ14" s="449" t="str">
        <f ca="1">IF((LP14&lt;&gt;""),IF(OR($F14&lt;&gt;$G14,PrSettings!$M$4="●"),(($F14-$G14)=(LM14-LN14))*1,0),"")</f>
        <v/>
      </c>
      <c r="LR14" s="449" t="str">
        <f t="shared" ca="1" si="178"/>
        <v/>
      </c>
      <c r="LS14" s="449" t="str">
        <f ca="1">IF(LP14&lt;&gt;"",IF(ABS($F14-$G14)&gt;=PrSettings!$M$7,(ABS($F14-$G14-LM14+LN14)&lt;=1)*1,IF(AND(LP14,$F14=$G14,$F14&gt;=PrSettings!$M$6),(ABS(LM14-$F14)&lt;=1)*1,IF(AND(ABS($F14-$G14-LM14+LN14)&lt;=1,$F14+$G14&gt;=PrSettings!$M$8),(ABS(LM14-$F14)&lt;=1)*(ABS(LN14-$G14)&lt;=1)*1,""))),"")</f>
        <v/>
      </c>
      <c r="LT14" s="456"/>
      <c r="LV14" s="447">
        <f t="shared" ca="1" si="25"/>
        <v>18</v>
      </c>
      <c r="LW14" s="448" t="str">
        <f ca="1">GrpB!$B$5</f>
        <v>Italy</v>
      </c>
      <c r="LX14" s="449">
        <f t="shared" ca="1" si="179"/>
        <v>10</v>
      </c>
      <c r="LY14" s="448" t="str">
        <f ca="1">GrpB!$D$5</f>
        <v>Albania</v>
      </c>
      <c r="LZ14" s="452"/>
      <c r="MA14" s="452"/>
      <c r="MB14" s="455"/>
      <c r="MC14" s="449" t="str">
        <f t="shared" ca="1" si="180"/>
        <v/>
      </c>
      <c r="MD14" s="449" t="str">
        <f ca="1">IF((MC14&lt;&gt;""),IF(OR($F14&lt;&gt;$G14,PrSettings!$M$4="●"),(($F14-$G14)=(LZ14-MA14))*1,0),"")</f>
        <v/>
      </c>
      <c r="ME14" s="449" t="str">
        <f t="shared" ca="1" si="181"/>
        <v/>
      </c>
      <c r="MF14" s="449" t="str">
        <f ca="1">IF(MC14&lt;&gt;"",IF(ABS($F14-$G14)&gt;=PrSettings!$M$7,(ABS($F14-$G14-LZ14+MA14)&lt;=1)*1,IF(AND(MC14,$F14=$G14,$F14&gt;=PrSettings!$M$6),(ABS(LZ14-$F14)&lt;=1)*1,IF(AND(ABS($F14-$G14-LZ14+MA14)&lt;=1,$F14+$G14&gt;=PrSettings!$M$8),(ABS(LZ14-$F14)&lt;=1)*(ABS(MA14-$G14)&lt;=1)*1,""))),"")</f>
        <v/>
      </c>
      <c r="MG14" s="456"/>
    </row>
    <row r="15" spans="1:345" x14ac:dyDescent="0.25">
      <c r="B15" s="447">
        <f ca="1">INDEX(Groups!$C$7:$C$35,MATCH(C15,Groups!$D$7:$D$35,0))</f>
        <v>14</v>
      </c>
      <c r="C15" s="448" t="str">
        <f ca="1">GrpB!$B$6</f>
        <v>Croatia</v>
      </c>
      <c r="D15" s="449">
        <f ca="1">INDEX(Groups!$C$7:$C$35,MATCH(E15,Groups!$D$7:$D$35,0))</f>
        <v>10</v>
      </c>
      <c r="E15" s="448" t="str">
        <f ca="1">GrpB!$D$6</f>
        <v>Albania</v>
      </c>
      <c r="F15" s="450" t="str">
        <f ca="1">GrpB!$E$6</f>
        <v/>
      </c>
      <c r="G15" s="451" t="str">
        <f ca="1">GrpB!$G$6</f>
        <v/>
      </c>
      <c r="I15" s="447">
        <f t="shared" ca="1" si="0"/>
        <v>14</v>
      </c>
      <c r="J15" s="448" t="str">
        <f ca="1">GrpB!$B$6</f>
        <v>Croatia</v>
      </c>
      <c r="K15" s="449">
        <f t="shared" ca="1" si="104"/>
        <v>10</v>
      </c>
      <c r="L15" s="448" t="str">
        <f ca="1">GrpB!$D$6</f>
        <v>Albania</v>
      </c>
      <c r="M15" s="452"/>
      <c r="N15" s="452"/>
      <c r="O15" s="455"/>
      <c r="P15" s="449" t="str">
        <f t="shared" ca="1" si="105"/>
        <v/>
      </c>
      <c r="Q15" s="449" t="str">
        <f ca="1">IF((P15&lt;&gt;""),IF(OR($F15&lt;&gt;$G15,PrSettings!$M$4="●"),(($F15-$G15)=(M15-N15))*1,0),"")</f>
        <v/>
      </c>
      <c r="R15" s="449" t="str">
        <f t="shared" ca="1" si="106"/>
        <v/>
      </c>
      <c r="S15" s="449" t="str">
        <f ca="1">IF(P15&lt;&gt;"",IF(ABS($F15-$G15)&gt;=PrSettings!$M$7,(ABS($F15-$G15-M15+N15)&lt;=1)*1,IF(AND(P15,$F15=$G15,$F15&gt;=PrSettings!$M$6),(ABS(M15-$F15)&lt;=1)*1,IF(AND(ABS($F15-$G15-M15+N15)&lt;=1,$F15+$G15&gt;=PrSettings!$M$8),(ABS(M15-$F15)&lt;=1)*(ABS(N15-$G15)&lt;=1)*1,""))),"")</f>
        <v/>
      </c>
      <c r="T15" s="456"/>
      <c r="V15" s="447">
        <f t="shared" ca="1" si="1"/>
        <v>14</v>
      </c>
      <c r="W15" s="448" t="str">
        <f ca="1">GrpB!$B$6</f>
        <v>Croatia</v>
      </c>
      <c r="X15" s="449">
        <f t="shared" ca="1" si="107"/>
        <v>10</v>
      </c>
      <c r="Y15" s="448" t="str">
        <f ca="1">GrpB!$D$6</f>
        <v>Albania</v>
      </c>
      <c r="Z15" s="452"/>
      <c r="AA15" s="452"/>
      <c r="AB15" s="455"/>
      <c r="AC15" s="449" t="str">
        <f t="shared" ca="1" si="108"/>
        <v/>
      </c>
      <c r="AD15" s="449" t="str">
        <f ca="1">IF((AC15&lt;&gt;""),IF(OR($F15&lt;&gt;$G15,PrSettings!$M$4="●"),(($F15-$G15)=(Z15-AA15))*1,0),"")</f>
        <v/>
      </c>
      <c r="AE15" s="449" t="str">
        <f t="shared" ca="1" si="109"/>
        <v/>
      </c>
      <c r="AF15" s="449" t="str">
        <f ca="1">IF(AC15&lt;&gt;"",IF(ABS($F15-$G15)&gt;=PrSettings!$M$7,(ABS($F15-$G15-Z15+AA15)&lt;=1)*1,IF(AND(AC15,$F15=$G15,$F15&gt;=PrSettings!$M$6),(ABS(Z15-$F15)&lt;=1)*1,IF(AND(ABS($F15-$G15-Z15+AA15)&lt;=1,$F15+$G15&gt;=PrSettings!$M$8),(ABS(Z15-$F15)&lt;=1)*(ABS(AA15-$G15)&lt;=1)*1,""))),"")</f>
        <v/>
      </c>
      <c r="AG15" s="456"/>
      <c r="AI15" s="447">
        <f t="shared" ca="1" si="2"/>
        <v>14</v>
      </c>
      <c r="AJ15" s="448" t="str">
        <f ca="1">GrpB!$B$6</f>
        <v>Croatia</v>
      </c>
      <c r="AK15" s="449">
        <f t="shared" ca="1" si="110"/>
        <v>10</v>
      </c>
      <c r="AL15" s="448" t="str">
        <f ca="1">GrpB!$D$6</f>
        <v>Albania</v>
      </c>
      <c r="AM15" s="452"/>
      <c r="AN15" s="452"/>
      <c r="AO15" s="455"/>
      <c r="AP15" s="449" t="str">
        <f t="shared" ca="1" si="111"/>
        <v/>
      </c>
      <c r="AQ15" s="449" t="str">
        <f ca="1">IF((AP15&lt;&gt;""),IF(OR($F15&lt;&gt;$G15,PrSettings!$M$4="●"),(($F15-$G15)=(AM15-AN15))*1,0),"")</f>
        <v/>
      </c>
      <c r="AR15" s="449" t="str">
        <f t="shared" ca="1" si="112"/>
        <v/>
      </c>
      <c r="AS15" s="449" t="str">
        <f ca="1">IF(AP15&lt;&gt;"",IF(ABS($F15-$G15)&gt;=PrSettings!$M$7,(ABS($F15-$G15-AM15+AN15)&lt;=1)*1,IF(AND(AP15,$F15=$G15,$F15&gt;=PrSettings!$M$6),(ABS(AM15-$F15)&lt;=1)*1,IF(AND(ABS($F15-$G15-AM15+AN15)&lt;=1,$F15+$G15&gt;=PrSettings!$M$8),(ABS(AM15-$F15)&lt;=1)*(ABS(AN15-$G15)&lt;=1)*1,""))),"")</f>
        <v/>
      </c>
      <c r="AT15" s="456"/>
      <c r="AV15" s="447">
        <f t="shared" ca="1" si="3"/>
        <v>14</v>
      </c>
      <c r="AW15" s="448" t="str">
        <f ca="1">GrpB!$B$6</f>
        <v>Croatia</v>
      </c>
      <c r="AX15" s="449">
        <f t="shared" ca="1" si="113"/>
        <v>10</v>
      </c>
      <c r="AY15" s="448" t="str">
        <f ca="1">GrpB!$D$6</f>
        <v>Albania</v>
      </c>
      <c r="AZ15" s="452"/>
      <c r="BA15" s="452"/>
      <c r="BB15" s="455"/>
      <c r="BC15" s="449" t="str">
        <f t="shared" ca="1" si="114"/>
        <v/>
      </c>
      <c r="BD15" s="449" t="str">
        <f ca="1">IF((BC15&lt;&gt;""),IF(OR($F15&lt;&gt;$G15,PrSettings!$M$4="●"),(($F15-$G15)=(AZ15-BA15))*1,0),"")</f>
        <v/>
      </c>
      <c r="BE15" s="449" t="str">
        <f t="shared" ca="1" si="115"/>
        <v/>
      </c>
      <c r="BF15" s="449" t="str">
        <f ca="1">IF(BC15&lt;&gt;"",IF(ABS($F15-$G15)&gt;=PrSettings!$M$7,(ABS($F15-$G15-AZ15+BA15)&lt;=1)*1,IF(AND(BC15,$F15=$G15,$F15&gt;=PrSettings!$M$6),(ABS(AZ15-$F15)&lt;=1)*1,IF(AND(ABS($F15-$G15-AZ15+BA15)&lt;=1,$F15+$G15&gt;=PrSettings!$M$8),(ABS(AZ15-$F15)&lt;=1)*(ABS(BA15-$G15)&lt;=1)*1,""))),"")</f>
        <v/>
      </c>
      <c r="BG15" s="456"/>
      <c r="BI15" s="447">
        <f t="shared" ca="1" si="4"/>
        <v>14</v>
      </c>
      <c r="BJ15" s="448" t="str">
        <f ca="1">GrpB!$B$6</f>
        <v>Croatia</v>
      </c>
      <c r="BK15" s="449">
        <f t="shared" ca="1" si="116"/>
        <v>10</v>
      </c>
      <c r="BL15" s="448" t="str">
        <f ca="1">GrpB!$D$6</f>
        <v>Albania</v>
      </c>
      <c r="BM15" s="452"/>
      <c r="BN15" s="452"/>
      <c r="BO15" s="455"/>
      <c r="BP15" s="449" t="str">
        <f t="shared" ca="1" si="117"/>
        <v/>
      </c>
      <c r="BQ15" s="449" t="str">
        <f ca="1">IF((BP15&lt;&gt;""),IF(OR($F15&lt;&gt;$G15,PrSettings!$M$4="●"),(($F15-$G15)=(BM15-BN15))*1,0),"")</f>
        <v/>
      </c>
      <c r="BR15" s="449" t="str">
        <f t="shared" ca="1" si="118"/>
        <v/>
      </c>
      <c r="BS15" s="449" t="str">
        <f ca="1">IF(BP15&lt;&gt;"",IF(ABS($F15-$G15)&gt;=PrSettings!$M$7,(ABS($F15-$G15-BM15+BN15)&lt;=1)*1,IF(AND(BP15,$F15=$G15,$F15&gt;=PrSettings!$M$6),(ABS(BM15-$F15)&lt;=1)*1,IF(AND(ABS($F15-$G15-BM15+BN15)&lt;=1,$F15+$G15&gt;=PrSettings!$M$8),(ABS(BM15-$F15)&lt;=1)*(ABS(BN15-$G15)&lt;=1)*1,""))),"")</f>
        <v/>
      </c>
      <c r="BT15" s="456"/>
      <c r="BV15" s="447">
        <f t="shared" ca="1" si="5"/>
        <v>14</v>
      </c>
      <c r="BW15" s="448" t="str">
        <f ca="1">GrpB!$B$6</f>
        <v>Croatia</v>
      </c>
      <c r="BX15" s="449">
        <f t="shared" ca="1" si="119"/>
        <v>10</v>
      </c>
      <c r="BY15" s="448" t="str">
        <f ca="1">GrpB!$D$6</f>
        <v>Albania</v>
      </c>
      <c r="BZ15" s="452"/>
      <c r="CA15" s="452"/>
      <c r="CB15" s="455"/>
      <c r="CC15" s="449" t="str">
        <f t="shared" ca="1" si="120"/>
        <v/>
      </c>
      <c r="CD15" s="449" t="str">
        <f ca="1">IF((CC15&lt;&gt;""),IF(OR($F15&lt;&gt;$G15,PrSettings!$M$4="●"),(($F15-$G15)=(BZ15-CA15))*1,0),"")</f>
        <v/>
      </c>
      <c r="CE15" s="449" t="str">
        <f t="shared" ca="1" si="121"/>
        <v/>
      </c>
      <c r="CF15" s="449" t="str">
        <f ca="1">IF(CC15&lt;&gt;"",IF(ABS($F15-$G15)&gt;=PrSettings!$M$7,(ABS($F15-$G15-BZ15+CA15)&lt;=1)*1,IF(AND(CC15,$F15=$G15,$F15&gt;=PrSettings!$M$6),(ABS(BZ15-$F15)&lt;=1)*1,IF(AND(ABS($F15-$G15-BZ15+CA15)&lt;=1,$F15+$G15&gt;=PrSettings!$M$8),(ABS(BZ15-$F15)&lt;=1)*(ABS(CA15-$G15)&lt;=1)*1,""))),"")</f>
        <v/>
      </c>
      <c r="CG15" s="456"/>
      <c r="CI15" s="447">
        <f t="shared" ca="1" si="6"/>
        <v>14</v>
      </c>
      <c r="CJ15" s="448" t="str">
        <f ca="1">GrpB!$B$6</f>
        <v>Croatia</v>
      </c>
      <c r="CK15" s="449">
        <f t="shared" ca="1" si="122"/>
        <v>10</v>
      </c>
      <c r="CL15" s="448" t="str">
        <f ca="1">GrpB!$D$6</f>
        <v>Albania</v>
      </c>
      <c r="CM15" s="452"/>
      <c r="CN15" s="452"/>
      <c r="CO15" s="455"/>
      <c r="CP15" s="449" t="str">
        <f t="shared" ca="1" si="123"/>
        <v/>
      </c>
      <c r="CQ15" s="449" t="str">
        <f ca="1">IF((CP15&lt;&gt;""),IF(OR($F15&lt;&gt;$G15,PrSettings!$M$4="●"),(($F15-$G15)=(CM15-CN15))*1,0),"")</f>
        <v/>
      </c>
      <c r="CR15" s="449" t="str">
        <f t="shared" ca="1" si="124"/>
        <v/>
      </c>
      <c r="CS15" s="449" t="str">
        <f ca="1">IF(CP15&lt;&gt;"",IF(ABS($F15-$G15)&gt;=PrSettings!$M$7,(ABS($F15-$G15-CM15+CN15)&lt;=1)*1,IF(AND(CP15,$F15=$G15,$F15&gt;=PrSettings!$M$6),(ABS(CM15-$F15)&lt;=1)*1,IF(AND(ABS($F15-$G15-CM15+CN15)&lt;=1,$F15+$G15&gt;=PrSettings!$M$8),(ABS(CM15-$F15)&lt;=1)*(ABS(CN15-$G15)&lt;=1)*1,""))),"")</f>
        <v/>
      </c>
      <c r="CT15" s="456"/>
      <c r="CV15" s="447">
        <f t="shared" ca="1" si="7"/>
        <v>14</v>
      </c>
      <c r="CW15" s="448" t="str">
        <f ca="1">GrpB!$B$6</f>
        <v>Croatia</v>
      </c>
      <c r="CX15" s="449">
        <f t="shared" ca="1" si="125"/>
        <v>10</v>
      </c>
      <c r="CY15" s="448" t="str">
        <f ca="1">GrpB!$D$6</f>
        <v>Albania</v>
      </c>
      <c r="CZ15" s="452"/>
      <c r="DA15" s="452"/>
      <c r="DB15" s="455"/>
      <c r="DC15" s="449" t="str">
        <f t="shared" ca="1" si="126"/>
        <v/>
      </c>
      <c r="DD15" s="449" t="str">
        <f ca="1">IF((DC15&lt;&gt;""),IF(OR($F15&lt;&gt;$G15,PrSettings!$M$4="●"),(($F15-$G15)=(CZ15-DA15))*1,0),"")</f>
        <v/>
      </c>
      <c r="DE15" s="449" t="str">
        <f t="shared" ca="1" si="127"/>
        <v/>
      </c>
      <c r="DF15" s="449" t="str">
        <f ca="1">IF(DC15&lt;&gt;"",IF(ABS($F15-$G15)&gt;=PrSettings!$M$7,(ABS($F15-$G15-CZ15+DA15)&lt;=1)*1,IF(AND(DC15,$F15=$G15,$F15&gt;=PrSettings!$M$6),(ABS(CZ15-$F15)&lt;=1)*1,IF(AND(ABS($F15-$G15-CZ15+DA15)&lt;=1,$F15+$G15&gt;=PrSettings!$M$8),(ABS(CZ15-$F15)&lt;=1)*(ABS(DA15-$G15)&lt;=1)*1,""))),"")</f>
        <v/>
      </c>
      <c r="DG15" s="456"/>
      <c r="DI15" s="447">
        <f t="shared" ca="1" si="8"/>
        <v>14</v>
      </c>
      <c r="DJ15" s="448" t="str">
        <f ca="1">GrpB!$B$6</f>
        <v>Croatia</v>
      </c>
      <c r="DK15" s="449">
        <f t="shared" ca="1" si="128"/>
        <v>10</v>
      </c>
      <c r="DL15" s="448" t="str">
        <f ca="1">GrpB!$D$6</f>
        <v>Albania</v>
      </c>
      <c r="DM15" s="452"/>
      <c r="DN15" s="452"/>
      <c r="DO15" s="455"/>
      <c r="DP15" s="449" t="str">
        <f t="shared" ca="1" si="129"/>
        <v/>
      </c>
      <c r="DQ15" s="449" t="str">
        <f ca="1">IF((DP15&lt;&gt;""),IF(OR($F15&lt;&gt;$G15,PrSettings!$M$4="●"),(($F15-$G15)=(DM15-DN15))*1,0),"")</f>
        <v/>
      </c>
      <c r="DR15" s="449" t="str">
        <f t="shared" ca="1" si="130"/>
        <v/>
      </c>
      <c r="DS15" s="449" t="str">
        <f ca="1">IF(DP15&lt;&gt;"",IF(ABS($F15-$G15)&gt;=PrSettings!$M$7,(ABS($F15-$G15-DM15+DN15)&lt;=1)*1,IF(AND(DP15,$F15=$G15,$F15&gt;=PrSettings!$M$6),(ABS(DM15-$F15)&lt;=1)*1,IF(AND(ABS($F15-$G15-DM15+DN15)&lt;=1,$F15+$G15&gt;=PrSettings!$M$8),(ABS(DM15-$F15)&lt;=1)*(ABS(DN15-$G15)&lt;=1)*1,""))),"")</f>
        <v/>
      </c>
      <c r="DT15" s="456"/>
      <c r="DV15" s="447">
        <f t="shared" ca="1" si="9"/>
        <v>14</v>
      </c>
      <c r="DW15" s="448" t="str">
        <f ca="1">GrpB!$B$6</f>
        <v>Croatia</v>
      </c>
      <c r="DX15" s="449">
        <f t="shared" ca="1" si="131"/>
        <v>10</v>
      </c>
      <c r="DY15" s="448" t="str">
        <f ca="1">GrpB!$D$6</f>
        <v>Albania</v>
      </c>
      <c r="DZ15" s="452"/>
      <c r="EA15" s="452"/>
      <c r="EB15" s="455"/>
      <c r="EC15" s="449" t="str">
        <f t="shared" ca="1" si="132"/>
        <v/>
      </c>
      <c r="ED15" s="449" t="str">
        <f ca="1">IF((EC15&lt;&gt;""),IF(OR($F15&lt;&gt;$G15,PrSettings!$M$4="●"),(($F15-$G15)=(DZ15-EA15))*1,0),"")</f>
        <v/>
      </c>
      <c r="EE15" s="449" t="str">
        <f t="shared" ca="1" si="133"/>
        <v/>
      </c>
      <c r="EF15" s="449" t="str">
        <f ca="1">IF(EC15&lt;&gt;"",IF(ABS($F15-$G15)&gt;=PrSettings!$M$7,(ABS($F15-$G15-DZ15+EA15)&lt;=1)*1,IF(AND(EC15,$F15=$G15,$F15&gt;=PrSettings!$M$6),(ABS(DZ15-$F15)&lt;=1)*1,IF(AND(ABS($F15-$G15-DZ15+EA15)&lt;=1,$F15+$G15&gt;=PrSettings!$M$8),(ABS(DZ15-$F15)&lt;=1)*(ABS(EA15-$G15)&lt;=1)*1,""))),"")</f>
        <v/>
      </c>
      <c r="EG15" s="456"/>
      <c r="EI15" s="447">
        <f t="shared" ca="1" si="10"/>
        <v>14</v>
      </c>
      <c r="EJ15" s="448" t="str">
        <f ca="1">GrpB!$B$6</f>
        <v>Croatia</v>
      </c>
      <c r="EK15" s="449">
        <f t="shared" ca="1" si="134"/>
        <v>10</v>
      </c>
      <c r="EL15" s="448" t="str">
        <f ca="1">GrpB!$D$6</f>
        <v>Albania</v>
      </c>
      <c r="EM15" s="452"/>
      <c r="EN15" s="452"/>
      <c r="EO15" s="455"/>
      <c r="EP15" s="449" t="str">
        <f t="shared" ca="1" si="135"/>
        <v/>
      </c>
      <c r="EQ15" s="449" t="str">
        <f ca="1">IF((EP15&lt;&gt;""),IF(OR($F15&lt;&gt;$G15,PrSettings!$M$4="●"),(($F15-$G15)=(EM15-EN15))*1,0),"")</f>
        <v/>
      </c>
      <c r="ER15" s="449" t="str">
        <f t="shared" ca="1" si="136"/>
        <v/>
      </c>
      <c r="ES15" s="449" t="str">
        <f ca="1">IF(EP15&lt;&gt;"",IF(ABS($F15-$G15)&gt;=PrSettings!$M$7,(ABS($F15-$G15-EM15+EN15)&lt;=1)*1,IF(AND(EP15,$F15=$G15,$F15&gt;=PrSettings!$M$6),(ABS(EM15-$F15)&lt;=1)*1,IF(AND(ABS($F15-$G15-EM15+EN15)&lt;=1,$F15+$G15&gt;=PrSettings!$M$8),(ABS(EM15-$F15)&lt;=1)*(ABS(EN15-$G15)&lt;=1)*1,""))),"")</f>
        <v/>
      </c>
      <c r="ET15" s="456"/>
      <c r="EV15" s="447">
        <f t="shared" ca="1" si="11"/>
        <v>14</v>
      </c>
      <c r="EW15" s="448" t="str">
        <f ca="1">GrpB!$B$6</f>
        <v>Croatia</v>
      </c>
      <c r="EX15" s="449">
        <f t="shared" ca="1" si="137"/>
        <v>10</v>
      </c>
      <c r="EY15" s="448" t="str">
        <f ca="1">GrpB!$D$6</f>
        <v>Albania</v>
      </c>
      <c r="EZ15" s="452"/>
      <c r="FA15" s="452"/>
      <c r="FB15" s="455"/>
      <c r="FC15" s="449" t="str">
        <f t="shared" ca="1" si="138"/>
        <v/>
      </c>
      <c r="FD15" s="449" t="str">
        <f ca="1">IF((FC15&lt;&gt;""),IF(OR($F15&lt;&gt;$G15,PrSettings!$M$4="●"),(($F15-$G15)=(EZ15-FA15))*1,0),"")</f>
        <v/>
      </c>
      <c r="FE15" s="449" t="str">
        <f t="shared" ca="1" si="139"/>
        <v/>
      </c>
      <c r="FF15" s="449" t="str">
        <f ca="1">IF(FC15&lt;&gt;"",IF(ABS($F15-$G15)&gt;=PrSettings!$M$7,(ABS($F15-$G15-EZ15+FA15)&lt;=1)*1,IF(AND(FC15,$F15=$G15,$F15&gt;=PrSettings!$M$6),(ABS(EZ15-$F15)&lt;=1)*1,IF(AND(ABS($F15-$G15-EZ15+FA15)&lt;=1,$F15+$G15&gt;=PrSettings!$M$8),(ABS(EZ15-$F15)&lt;=1)*(ABS(FA15-$G15)&lt;=1)*1,""))),"")</f>
        <v/>
      </c>
      <c r="FG15" s="456"/>
      <c r="FI15" s="447">
        <f t="shared" ca="1" si="12"/>
        <v>14</v>
      </c>
      <c r="FJ15" s="448" t="str">
        <f ca="1">GrpB!$B$6</f>
        <v>Croatia</v>
      </c>
      <c r="FK15" s="449">
        <f t="shared" ca="1" si="140"/>
        <v>10</v>
      </c>
      <c r="FL15" s="448" t="str">
        <f ca="1">GrpB!$D$6</f>
        <v>Albania</v>
      </c>
      <c r="FM15" s="452"/>
      <c r="FN15" s="452"/>
      <c r="FO15" s="455"/>
      <c r="FP15" s="449" t="str">
        <f t="shared" ca="1" si="141"/>
        <v/>
      </c>
      <c r="FQ15" s="449" t="str">
        <f ca="1">IF((FP15&lt;&gt;""),IF(OR($F15&lt;&gt;$G15,PrSettings!$M$4="●"),(($F15-$G15)=(FM15-FN15))*1,0),"")</f>
        <v/>
      </c>
      <c r="FR15" s="449" t="str">
        <f t="shared" ca="1" si="142"/>
        <v/>
      </c>
      <c r="FS15" s="449" t="str">
        <f ca="1">IF(FP15&lt;&gt;"",IF(ABS($F15-$G15)&gt;=PrSettings!$M$7,(ABS($F15-$G15-FM15+FN15)&lt;=1)*1,IF(AND(FP15,$F15=$G15,$F15&gt;=PrSettings!$M$6),(ABS(FM15-$F15)&lt;=1)*1,IF(AND(ABS($F15-$G15-FM15+FN15)&lt;=1,$F15+$G15&gt;=PrSettings!$M$8),(ABS(FM15-$F15)&lt;=1)*(ABS(FN15-$G15)&lt;=1)*1,""))),"")</f>
        <v/>
      </c>
      <c r="FT15" s="456"/>
      <c r="FV15" s="447">
        <f t="shared" ca="1" si="13"/>
        <v>14</v>
      </c>
      <c r="FW15" s="448" t="str">
        <f ca="1">GrpB!$B$6</f>
        <v>Croatia</v>
      </c>
      <c r="FX15" s="449">
        <f t="shared" ca="1" si="143"/>
        <v>10</v>
      </c>
      <c r="FY15" s="448" t="str">
        <f ca="1">GrpB!$D$6</f>
        <v>Albania</v>
      </c>
      <c r="FZ15" s="452"/>
      <c r="GA15" s="452"/>
      <c r="GB15" s="455"/>
      <c r="GC15" s="449" t="str">
        <f t="shared" ca="1" si="144"/>
        <v/>
      </c>
      <c r="GD15" s="449" t="str">
        <f ca="1">IF((GC15&lt;&gt;""),IF(OR($F15&lt;&gt;$G15,PrSettings!$M$4="●"),(($F15-$G15)=(FZ15-GA15))*1,0),"")</f>
        <v/>
      </c>
      <c r="GE15" s="449" t="str">
        <f t="shared" ca="1" si="145"/>
        <v/>
      </c>
      <c r="GF15" s="449" t="str">
        <f ca="1">IF(GC15&lt;&gt;"",IF(ABS($F15-$G15)&gt;=PrSettings!$M$7,(ABS($F15-$G15-FZ15+GA15)&lt;=1)*1,IF(AND(GC15,$F15=$G15,$F15&gt;=PrSettings!$M$6),(ABS(FZ15-$F15)&lt;=1)*1,IF(AND(ABS($F15-$G15-FZ15+GA15)&lt;=1,$F15+$G15&gt;=PrSettings!$M$8),(ABS(FZ15-$F15)&lt;=1)*(ABS(GA15-$G15)&lt;=1)*1,""))),"")</f>
        <v/>
      </c>
      <c r="GG15" s="456"/>
      <c r="GI15" s="447">
        <f t="shared" ca="1" si="14"/>
        <v>14</v>
      </c>
      <c r="GJ15" s="448" t="str">
        <f ca="1">GrpB!$B$6</f>
        <v>Croatia</v>
      </c>
      <c r="GK15" s="449">
        <f t="shared" ca="1" si="146"/>
        <v>10</v>
      </c>
      <c r="GL15" s="448" t="str">
        <f ca="1">GrpB!$D$6</f>
        <v>Albania</v>
      </c>
      <c r="GM15" s="452"/>
      <c r="GN15" s="452"/>
      <c r="GO15" s="455"/>
      <c r="GP15" s="449" t="str">
        <f t="shared" ca="1" si="147"/>
        <v/>
      </c>
      <c r="GQ15" s="449" t="str">
        <f ca="1">IF((GP15&lt;&gt;""),IF(OR($F15&lt;&gt;$G15,PrSettings!$M$4="●"),(($F15-$G15)=(GM15-GN15))*1,0),"")</f>
        <v/>
      </c>
      <c r="GR15" s="449" t="str">
        <f t="shared" ca="1" si="148"/>
        <v/>
      </c>
      <c r="GS15" s="449" t="str">
        <f ca="1">IF(GP15&lt;&gt;"",IF(ABS($F15-$G15)&gt;=PrSettings!$M$7,(ABS($F15-$G15-GM15+GN15)&lt;=1)*1,IF(AND(GP15,$F15=$G15,$F15&gt;=PrSettings!$M$6),(ABS(GM15-$F15)&lt;=1)*1,IF(AND(ABS($F15-$G15-GM15+GN15)&lt;=1,$F15+$G15&gt;=PrSettings!$M$8),(ABS(GM15-$F15)&lt;=1)*(ABS(GN15-$G15)&lt;=1)*1,""))),"")</f>
        <v/>
      </c>
      <c r="GT15" s="456"/>
      <c r="GV15" s="447">
        <f t="shared" ca="1" si="15"/>
        <v>14</v>
      </c>
      <c r="GW15" s="448" t="str">
        <f ca="1">GrpB!$B$6</f>
        <v>Croatia</v>
      </c>
      <c r="GX15" s="449">
        <f t="shared" ca="1" si="149"/>
        <v>10</v>
      </c>
      <c r="GY15" s="448" t="str">
        <f ca="1">GrpB!$D$6</f>
        <v>Albania</v>
      </c>
      <c r="GZ15" s="452"/>
      <c r="HA15" s="452"/>
      <c r="HB15" s="455"/>
      <c r="HC15" s="449" t="str">
        <f t="shared" ca="1" si="150"/>
        <v/>
      </c>
      <c r="HD15" s="449" t="str">
        <f ca="1">IF((HC15&lt;&gt;""),IF(OR($F15&lt;&gt;$G15,PrSettings!$M$4="●"),(($F15-$G15)=(GZ15-HA15))*1,0),"")</f>
        <v/>
      </c>
      <c r="HE15" s="449" t="str">
        <f t="shared" ca="1" si="151"/>
        <v/>
      </c>
      <c r="HF15" s="449" t="str">
        <f ca="1">IF(HC15&lt;&gt;"",IF(ABS($F15-$G15)&gt;=PrSettings!$M$7,(ABS($F15-$G15-GZ15+HA15)&lt;=1)*1,IF(AND(HC15,$F15=$G15,$F15&gt;=PrSettings!$M$6),(ABS(GZ15-$F15)&lt;=1)*1,IF(AND(ABS($F15-$G15-GZ15+HA15)&lt;=1,$F15+$G15&gt;=PrSettings!$M$8),(ABS(GZ15-$F15)&lt;=1)*(ABS(HA15-$G15)&lt;=1)*1,""))),"")</f>
        <v/>
      </c>
      <c r="HG15" s="456"/>
      <c r="HI15" s="447">
        <f t="shared" ca="1" si="16"/>
        <v>14</v>
      </c>
      <c r="HJ15" s="448" t="str">
        <f ca="1">GrpB!$B$6</f>
        <v>Croatia</v>
      </c>
      <c r="HK15" s="449">
        <f t="shared" ca="1" si="152"/>
        <v>10</v>
      </c>
      <c r="HL15" s="448" t="str">
        <f ca="1">GrpB!$D$6</f>
        <v>Albania</v>
      </c>
      <c r="HM15" s="452"/>
      <c r="HN15" s="452"/>
      <c r="HO15" s="455"/>
      <c r="HP15" s="449" t="str">
        <f t="shared" ca="1" si="153"/>
        <v/>
      </c>
      <c r="HQ15" s="449" t="str">
        <f ca="1">IF((HP15&lt;&gt;""),IF(OR($F15&lt;&gt;$G15,PrSettings!$M$4="●"),(($F15-$G15)=(HM15-HN15))*1,0),"")</f>
        <v/>
      </c>
      <c r="HR15" s="449" t="str">
        <f t="shared" ca="1" si="154"/>
        <v/>
      </c>
      <c r="HS15" s="449" t="str">
        <f ca="1">IF(HP15&lt;&gt;"",IF(ABS($F15-$G15)&gt;=PrSettings!$M$7,(ABS($F15-$G15-HM15+HN15)&lt;=1)*1,IF(AND(HP15,$F15=$G15,$F15&gt;=PrSettings!$M$6),(ABS(HM15-$F15)&lt;=1)*1,IF(AND(ABS($F15-$G15-HM15+HN15)&lt;=1,$F15+$G15&gt;=PrSettings!$M$8),(ABS(HM15-$F15)&lt;=1)*(ABS(HN15-$G15)&lt;=1)*1,""))),"")</f>
        <v/>
      </c>
      <c r="HT15" s="456"/>
      <c r="HV15" s="447">
        <f t="shared" ca="1" si="17"/>
        <v>14</v>
      </c>
      <c r="HW15" s="448" t="str">
        <f ca="1">GrpB!$B$6</f>
        <v>Croatia</v>
      </c>
      <c r="HX15" s="449">
        <f t="shared" ca="1" si="155"/>
        <v>10</v>
      </c>
      <c r="HY15" s="448" t="str">
        <f ca="1">GrpB!$D$6</f>
        <v>Albania</v>
      </c>
      <c r="HZ15" s="452"/>
      <c r="IA15" s="452"/>
      <c r="IB15" s="455"/>
      <c r="IC15" s="449" t="str">
        <f t="shared" ca="1" si="156"/>
        <v/>
      </c>
      <c r="ID15" s="449" t="str">
        <f ca="1">IF((IC15&lt;&gt;""),IF(OR($F15&lt;&gt;$G15,PrSettings!$M$4="●"),(($F15-$G15)=(HZ15-IA15))*1,0),"")</f>
        <v/>
      </c>
      <c r="IE15" s="449" t="str">
        <f t="shared" ca="1" si="157"/>
        <v/>
      </c>
      <c r="IF15" s="449" t="str">
        <f ca="1">IF(IC15&lt;&gt;"",IF(ABS($F15-$G15)&gt;=PrSettings!$M$7,(ABS($F15-$G15-HZ15+IA15)&lt;=1)*1,IF(AND(IC15,$F15=$G15,$F15&gt;=PrSettings!$M$6),(ABS(HZ15-$F15)&lt;=1)*1,IF(AND(ABS($F15-$G15-HZ15+IA15)&lt;=1,$F15+$G15&gt;=PrSettings!$M$8),(ABS(HZ15-$F15)&lt;=1)*(ABS(IA15-$G15)&lt;=1)*1,""))),"")</f>
        <v/>
      </c>
      <c r="IG15" s="456"/>
      <c r="II15" s="447">
        <f t="shared" ca="1" si="18"/>
        <v>14</v>
      </c>
      <c r="IJ15" s="448" t="str">
        <f ca="1">GrpB!$B$6</f>
        <v>Croatia</v>
      </c>
      <c r="IK15" s="449">
        <f t="shared" ca="1" si="158"/>
        <v>10</v>
      </c>
      <c r="IL15" s="448" t="str">
        <f ca="1">GrpB!$D$6</f>
        <v>Albania</v>
      </c>
      <c r="IM15" s="452"/>
      <c r="IN15" s="452"/>
      <c r="IO15" s="455"/>
      <c r="IP15" s="449" t="str">
        <f t="shared" ca="1" si="159"/>
        <v/>
      </c>
      <c r="IQ15" s="449" t="str">
        <f ca="1">IF((IP15&lt;&gt;""),IF(OR($F15&lt;&gt;$G15,PrSettings!$M$4="●"),(($F15-$G15)=(IM15-IN15))*1,0),"")</f>
        <v/>
      </c>
      <c r="IR15" s="449" t="str">
        <f t="shared" ca="1" si="160"/>
        <v/>
      </c>
      <c r="IS15" s="449" t="str">
        <f ca="1">IF(IP15&lt;&gt;"",IF(ABS($F15-$G15)&gt;=PrSettings!$M$7,(ABS($F15-$G15-IM15+IN15)&lt;=1)*1,IF(AND(IP15,$F15=$G15,$F15&gt;=PrSettings!$M$6),(ABS(IM15-$F15)&lt;=1)*1,IF(AND(ABS($F15-$G15-IM15+IN15)&lt;=1,$F15+$G15&gt;=PrSettings!$M$8),(ABS(IM15-$F15)&lt;=1)*(ABS(IN15-$G15)&lt;=1)*1,""))),"")</f>
        <v/>
      </c>
      <c r="IT15" s="456"/>
      <c r="IV15" s="447">
        <f t="shared" ca="1" si="19"/>
        <v>14</v>
      </c>
      <c r="IW15" s="448" t="str">
        <f ca="1">GrpB!$B$6</f>
        <v>Croatia</v>
      </c>
      <c r="IX15" s="449">
        <f t="shared" ca="1" si="161"/>
        <v>10</v>
      </c>
      <c r="IY15" s="448" t="str">
        <f ca="1">GrpB!$D$6</f>
        <v>Albania</v>
      </c>
      <c r="IZ15" s="452"/>
      <c r="JA15" s="452"/>
      <c r="JB15" s="455"/>
      <c r="JC15" s="449" t="str">
        <f t="shared" ca="1" si="162"/>
        <v/>
      </c>
      <c r="JD15" s="449" t="str">
        <f ca="1">IF((JC15&lt;&gt;""),IF(OR($F15&lt;&gt;$G15,PrSettings!$M$4="●"),(($F15-$G15)=(IZ15-JA15))*1,0),"")</f>
        <v/>
      </c>
      <c r="JE15" s="449" t="str">
        <f t="shared" ca="1" si="163"/>
        <v/>
      </c>
      <c r="JF15" s="449" t="str">
        <f ca="1">IF(JC15&lt;&gt;"",IF(ABS($F15-$G15)&gt;=PrSettings!$M$7,(ABS($F15-$G15-IZ15+JA15)&lt;=1)*1,IF(AND(JC15,$F15=$G15,$F15&gt;=PrSettings!$M$6),(ABS(IZ15-$F15)&lt;=1)*1,IF(AND(ABS($F15-$G15-IZ15+JA15)&lt;=1,$F15+$G15&gt;=PrSettings!$M$8),(ABS(IZ15-$F15)&lt;=1)*(ABS(JA15-$G15)&lt;=1)*1,""))),"")</f>
        <v/>
      </c>
      <c r="JG15" s="456"/>
      <c r="JI15" s="447">
        <f t="shared" ca="1" si="20"/>
        <v>14</v>
      </c>
      <c r="JJ15" s="448" t="str">
        <f ca="1">GrpB!$B$6</f>
        <v>Croatia</v>
      </c>
      <c r="JK15" s="449">
        <f t="shared" ca="1" si="164"/>
        <v>10</v>
      </c>
      <c r="JL15" s="448" t="str">
        <f ca="1">GrpB!$D$6</f>
        <v>Albania</v>
      </c>
      <c r="JM15" s="452"/>
      <c r="JN15" s="452"/>
      <c r="JO15" s="455"/>
      <c r="JP15" s="449" t="str">
        <f t="shared" ca="1" si="165"/>
        <v/>
      </c>
      <c r="JQ15" s="449" t="str">
        <f ca="1">IF((JP15&lt;&gt;""),IF(OR($F15&lt;&gt;$G15,PrSettings!$M$4="●"),(($F15-$G15)=(JM15-JN15))*1,0),"")</f>
        <v/>
      </c>
      <c r="JR15" s="449" t="str">
        <f t="shared" ca="1" si="166"/>
        <v/>
      </c>
      <c r="JS15" s="449" t="str">
        <f ca="1">IF(JP15&lt;&gt;"",IF(ABS($F15-$G15)&gt;=PrSettings!$M$7,(ABS($F15-$G15-JM15+JN15)&lt;=1)*1,IF(AND(JP15,$F15=$G15,$F15&gt;=PrSettings!$M$6),(ABS(JM15-$F15)&lt;=1)*1,IF(AND(ABS($F15-$G15-JM15+JN15)&lt;=1,$F15+$G15&gt;=PrSettings!$M$8),(ABS(JM15-$F15)&lt;=1)*(ABS(JN15-$G15)&lt;=1)*1,""))),"")</f>
        <v/>
      </c>
      <c r="JT15" s="456"/>
      <c r="JV15" s="447">
        <f t="shared" ca="1" si="21"/>
        <v>14</v>
      </c>
      <c r="JW15" s="448" t="str">
        <f ca="1">GrpB!$B$6</f>
        <v>Croatia</v>
      </c>
      <c r="JX15" s="449">
        <f t="shared" ca="1" si="167"/>
        <v>10</v>
      </c>
      <c r="JY15" s="448" t="str">
        <f ca="1">GrpB!$D$6</f>
        <v>Albania</v>
      </c>
      <c r="JZ15" s="452"/>
      <c r="KA15" s="452"/>
      <c r="KB15" s="455"/>
      <c r="KC15" s="449" t="str">
        <f t="shared" ca="1" si="168"/>
        <v/>
      </c>
      <c r="KD15" s="449" t="str">
        <f ca="1">IF((KC15&lt;&gt;""),IF(OR($F15&lt;&gt;$G15,PrSettings!$M$4="●"),(($F15-$G15)=(JZ15-KA15))*1,0),"")</f>
        <v/>
      </c>
      <c r="KE15" s="449" t="str">
        <f t="shared" ca="1" si="169"/>
        <v/>
      </c>
      <c r="KF15" s="449" t="str">
        <f ca="1">IF(KC15&lt;&gt;"",IF(ABS($F15-$G15)&gt;=PrSettings!$M$7,(ABS($F15-$G15-JZ15+KA15)&lt;=1)*1,IF(AND(KC15,$F15=$G15,$F15&gt;=PrSettings!$M$6),(ABS(JZ15-$F15)&lt;=1)*1,IF(AND(ABS($F15-$G15-JZ15+KA15)&lt;=1,$F15+$G15&gt;=PrSettings!$M$8),(ABS(JZ15-$F15)&lt;=1)*(ABS(KA15-$G15)&lt;=1)*1,""))),"")</f>
        <v/>
      </c>
      <c r="KG15" s="456"/>
      <c r="KI15" s="447">
        <f t="shared" ca="1" si="22"/>
        <v>14</v>
      </c>
      <c r="KJ15" s="448" t="str">
        <f ca="1">GrpB!$B$6</f>
        <v>Croatia</v>
      </c>
      <c r="KK15" s="449">
        <f t="shared" ca="1" si="170"/>
        <v>10</v>
      </c>
      <c r="KL15" s="448" t="str">
        <f ca="1">GrpB!$D$6</f>
        <v>Albania</v>
      </c>
      <c r="KM15" s="452"/>
      <c r="KN15" s="452"/>
      <c r="KO15" s="455"/>
      <c r="KP15" s="449" t="str">
        <f t="shared" ca="1" si="171"/>
        <v/>
      </c>
      <c r="KQ15" s="449" t="str">
        <f ca="1">IF((KP15&lt;&gt;""),IF(OR($F15&lt;&gt;$G15,PrSettings!$M$4="●"),(($F15-$G15)=(KM15-KN15))*1,0),"")</f>
        <v/>
      </c>
      <c r="KR15" s="449" t="str">
        <f t="shared" ca="1" si="172"/>
        <v/>
      </c>
      <c r="KS15" s="449" t="str">
        <f ca="1">IF(KP15&lt;&gt;"",IF(ABS($F15-$G15)&gt;=PrSettings!$M$7,(ABS($F15-$G15-KM15+KN15)&lt;=1)*1,IF(AND(KP15,$F15=$G15,$F15&gt;=PrSettings!$M$6),(ABS(KM15-$F15)&lt;=1)*1,IF(AND(ABS($F15-$G15-KM15+KN15)&lt;=1,$F15+$G15&gt;=PrSettings!$M$8),(ABS(KM15-$F15)&lt;=1)*(ABS(KN15-$G15)&lt;=1)*1,""))),"")</f>
        <v/>
      </c>
      <c r="KT15" s="456"/>
      <c r="KV15" s="447">
        <f t="shared" ca="1" si="23"/>
        <v>14</v>
      </c>
      <c r="KW15" s="448" t="str">
        <f ca="1">GrpB!$B$6</f>
        <v>Croatia</v>
      </c>
      <c r="KX15" s="449">
        <f t="shared" ca="1" si="173"/>
        <v>10</v>
      </c>
      <c r="KY15" s="448" t="str">
        <f ca="1">GrpB!$D$6</f>
        <v>Albania</v>
      </c>
      <c r="KZ15" s="452"/>
      <c r="LA15" s="452"/>
      <c r="LB15" s="455"/>
      <c r="LC15" s="449" t="str">
        <f t="shared" ca="1" si="174"/>
        <v/>
      </c>
      <c r="LD15" s="449" t="str">
        <f ca="1">IF((LC15&lt;&gt;""),IF(OR($F15&lt;&gt;$G15,PrSettings!$M$4="●"),(($F15-$G15)=(KZ15-LA15))*1,0),"")</f>
        <v/>
      </c>
      <c r="LE15" s="449" t="str">
        <f t="shared" ca="1" si="175"/>
        <v/>
      </c>
      <c r="LF15" s="449" t="str">
        <f ca="1">IF(LC15&lt;&gt;"",IF(ABS($F15-$G15)&gt;=PrSettings!$M$7,(ABS($F15-$G15-KZ15+LA15)&lt;=1)*1,IF(AND(LC15,$F15=$G15,$F15&gt;=PrSettings!$M$6),(ABS(KZ15-$F15)&lt;=1)*1,IF(AND(ABS($F15-$G15-KZ15+LA15)&lt;=1,$F15+$G15&gt;=PrSettings!$M$8),(ABS(KZ15-$F15)&lt;=1)*(ABS(LA15-$G15)&lt;=1)*1,""))),"")</f>
        <v/>
      </c>
      <c r="LG15" s="456"/>
      <c r="LI15" s="447">
        <f t="shared" ca="1" si="24"/>
        <v>14</v>
      </c>
      <c r="LJ15" s="448" t="str">
        <f ca="1">GrpB!$B$6</f>
        <v>Croatia</v>
      </c>
      <c r="LK15" s="449">
        <f t="shared" ca="1" si="176"/>
        <v>10</v>
      </c>
      <c r="LL15" s="448" t="str">
        <f ca="1">GrpB!$D$6</f>
        <v>Albania</v>
      </c>
      <c r="LM15" s="452"/>
      <c r="LN15" s="452"/>
      <c r="LO15" s="455"/>
      <c r="LP15" s="449" t="str">
        <f t="shared" ca="1" si="177"/>
        <v/>
      </c>
      <c r="LQ15" s="449" t="str">
        <f ca="1">IF((LP15&lt;&gt;""),IF(OR($F15&lt;&gt;$G15,PrSettings!$M$4="●"),(($F15-$G15)=(LM15-LN15))*1,0),"")</f>
        <v/>
      </c>
      <c r="LR15" s="449" t="str">
        <f t="shared" ca="1" si="178"/>
        <v/>
      </c>
      <c r="LS15" s="449" t="str">
        <f ca="1">IF(LP15&lt;&gt;"",IF(ABS($F15-$G15)&gt;=PrSettings!$M$7,(ABS($F15-$G15-LM15+LN15)&lt;=1)*1,IF(AND(LP15,$F15=$G15,$F15&gt;=PrSettings!$M$6),(ABS(LM15-$F15)&lt;=1)*1,IF(AND(ABS($F15-$G15-LM15+LN15)&lt;=1,$F15+$G15&gt;=PrSettings!$M$8),(ABS(LM15-$F15)&lt;=1)*(ABS(LN15-$G15)&lt;=1)*1,""))),"")</f>
        <v/>
      </c>
      <c r="LT15" s="456"/>
      <c r="LV15" s="447">
        <f t="shared" ca="1" si="25"/>
        <v>14</v>
      </c>
      <c r="LW15" s="448" t="str">
        <f ca="1">GrpB!$B$6</f>
        <v>Croatia</v>
      </c>
      <c r="LX15" s="449">
        <f t="shared" ca="1" si="179"/>
        <v>10</v>
      </c>
      <c r="LY15" s="448" t="str">
        <f ca="1">GrpB!$D$6</f>
        <v>Albania</v>
      </c>
      <c r="LZ15" s="452"/>
      <c r="MA15" s="452"/>
      <c r="MB15" s="455"/>
      <c r="MC15" s="449" t="str">
        <f t="shared" ca="1" si="180"/>
        <v/>
      </c>
      <c r="MD15" s="449" t="str">
        <f ca="1">IF((MC15&lt;&gt;""),IF(OR($F15&lt;&gt;$G15,PrSettings!$M$4="●"),(($F15-$G15)=(LZ15-MA15))*1,0),"")</f>
        <v/>
      </c>
      <c r="ME15" s="449" t="str">
        <f t="shared" ca="1" si="181"/>
        <v/>
      </c>
      <c r="MF15" s="449" t="str">
        <f ca="1">IF(MC15&lt;&gt;"",IF(ABS($F15-$G15)&gt;=PrSettings!$M$7,(ABS($F15-$G15-LZ15+MA15)&lt;=1)*1,IF(AND(MC15,$F15=$G15,$F15&gt;=PrSettings!$M$6),(ABS(LZ15-$F15)&lt;=1)*1,IF(AND(ABS($F15-$G15-LZ15+MA15)&lt;=1,$F15+$G15&gt;=PrSettings!$M$8),(ABS(LZ15-$F15)&lt;=1)*(ABS(MA15-$G15)&lt;=1)*1,""))),"")</f>
        <v/>
      </c>
      <c r="MG15" s="456"/>
    </row>
    <row r="16" spans="1:345" x14ac:dyDescent="0.25">
      <c r="B16" s="447">
        <f ca="1">INDEX(Groups!$C$7:$C$35,MATCH(C16,Groups!$D$7:$D$35,0))</f>
        <v>3</v>
      </c>
      <c r="C16" s="448" t="str">
        <f ca="1">GrpB!$B$7</f>
        <v>Spain</v>
      </c>
      <c r="D16" s="449">
        <f ca="1">INDEX(Groups!$C$7:$C$35,MATCH(E16,Groups!$D$7:$D$35,0))</f>
        <v>18</v>
      </c>
      <c r="E16" s="448" t="str">
        <f ca="1">GrpB!$D$7</f>
        <v>Italy</v>
      </c>
      <c r="F16" s="450" t="str">
        <f ca="1">GrpB!$E$7</f>
        <v/>
      </c>
      <c r="G16" s="451" t="str">
        <f ca="1">GrpB!$G$7</f>
        <v/>
      </c>
      <c r="I16" s="447">
        <f t="shared" ca="1" si="0"/>
        <v>3</v>
      </c>
      <c r="J16" s="448" t="str">
        <f ca="1">GrpB!$B$7</f>
        <v>Spain</v>
      </c>
      <c r="K16" s="449">
        <f t="shared" ca="1" si="104"/>
        <v>18</v>
      </c>
      <c r="L16" s="448" t="str">
        <f ca="1">GrpB!$D$7</f>
        <v>Italy</v>
      </c>
      <c r="M16" s="452"/>
      <c r="N16" s="452"/>
      <c r="O16" s="455"/>
      <c r="P16" s="449" t="str">
        <f t="shared" ca="1" si="105"/>
        <v/>
      </c>
      <c r="Q16" s="449" t="str">
        <f ca="1">IF((P16&lt;&gt;""),IF(OR($F16&lt;&gt;$G16,PrSettings!$M$4="●"),(($F16-$G16)=(M16-N16))*1,0),"")</f>
        <v/>
      </c>
      <c r="R16" s="449" t="str">
        <f t="shared" ca="1" si="106"/>
        <v/>
      </c>
      <c r="S16" s="449" t="str">
        <f ca="1">IF(P16&lt;&gt;"",IF(ABS($F16-$G16)&gt;=PrSettings!$M$7,(ABS($F16-$G16-M16+N16)&lt;=1)*1,IF(AND(P16,$F16=$G16,$F16&gt;=PrSettings!$M$6),(ABS(M16-$F16)&lt;=1)*1,IF(AND(ABS($F16-$G16-M16+N16)&lt;=1,$F16+$G16&gt;=PrSettings!$M$8),(ABS(M16-$F16)&lt;=1)*(ABS(N16-$G16)&lt;=1)*1,""))),"")</f>
        <v/>
      </c>
      <c r="T16" s="456"/>
      <c r="V16" s="447">
        <f t="shared" ca="1" si="1"/>
        <v>3</v>
      </c>
      <c r="W16" s="448" t="str">
        <f ca="1">GrpB!$B$7</f>
        <v>Spain</v>
      </c>
      <c r="X16" s="449">
        <f t="shared" ca="1" si="107"/>
        <v>18</v>
      </c>
      <c r="Y16" s="448" t="str">
        <f ca="1">GrpB!$D$7</f>
        <v>Italy</v>
      </c>
      <c r="Z16" s="452"/>
      <c r="AA16" s="452"/>
      <c r="AB16" s="455"/>
      <c r="AC16" s="449" t="str">
        <f t="shared" ca="1" si="108"/>
        <v/>
      </c>
      <c r="AD16" s="449" t="str">
        <f ca="1">IF((AC16&lt;&gt;""),IF(OR($F16&lt;&gt;$G16,PrSettings!$M$4="●"),(($F16-$G16)=(Z16-AA16))*1,0),"")</f>
        <v/>
      </c>
      <c r="AE16" s="449" t="str">
        <f t="shared" ca="1" si="109"/>
        <v/>
      </c>
      <c r="AF16" s="449" t="str">
        <f ca="1">IF(AC16&lt;&gt;"",IF(ABS($F16-$G16)&gt;=PrSettings!$M$7,(ABS($F16-$G16-Z16+AA16)&lt;=1)*1,IF(AND(AC16,$F16=$G16,$F16&gt;=PrSettings!$M$6),(ABS(Z16-$F16)&lt;=1)*1,IF(AND(ABS($F16-$G16-Z16+AA16)&lt;=1,$F16+$G16&gt;=PrSettings!$M$8),(ABS(Z16-$F16)&lt;=1)*(ABS(AA16-$G16)&lt;=1)*1,""))),"")</f>
        <v/>
      </c>
      <c r="AG16" s="456"/>
      <c r="AI16" s="447">
        <f t="shared" ca="1" si="2"/>
        <v>3</v>
      </c>
      <c r="AJ16" s="448" t="str">
        <f ca="1">GrpB!$B$7</f>
        <v>Spain</v>
      </c>
      <c r="AK16" s="449">
        <f t="shared" ca="1" si="110"/>
        <v>18</v>
      </c>
      <c r="AL16" s="448" t="str">
        <f ca="1">GrpB!$D$7</f>
        <v>Italy</v>
      </c>
      <c r="AM16" s="452"/>
      <c r="AN16" s="452"/>
      <c r="AO16" s="455"/>
      <c r="AP16" s="449" t="str">
        <f t="shared" ca="1" si="111"/>
        <v/>
      </c>
      <c r="AQ16" s="449" t="str">
        <f ca="1">IF((AP16&lt;&gt;""),IF(OR($F16&lt;&gt;$G16,PrSettings!$M$4="●"),(($F16-$G16)=(AM16-AN16))*1,0),"")</f>
        <v/>
      </c>
      <c r="AR16" s="449" t="str">
        <f t="shared" ca="1" si="112"/>
        <v/>
      </c>
      <c r="AS16" s="449" t="str">
        <f ca="1">IF(AP16&lt;&gt;"",IF(ABS($F16-$G16)&gt;=PrSettings!$M$7,(ABS($F16-$G16-AM16+AN16)&lt;=1)*1,IF(AND(AP16,$F16=$G16,$F16&gt;=PrSettings!$M$6),(ABS(AM16-$F16)&lt;=1)*1,IF(AND(ABS($F16-$G16-AM16+AN16)&lt;=1,$F16+$G16&gt;=PrSettings!$M$8),(ABS(AM16-$F16)&lt;=1)*(ABS(AN16-$G16)&lt;=1)*1,""))),"")</f>
        <v/>
      </c>
      <c r="AT16" s="456"/>
      <c r="AV16" s="447">
        <f t="shared" ca="1" si="3"/>
        <v>3</v>
      </c>
      <c r="AW16" s="448" t="str">
        <f ca="1">GrpB!$B$7</f>
        <v>Spain</v>
      </c>
      <c r="AX16" s="449">
        <f t="shared" ca="1" si="113"/>
        <v>18</v>
      </c>
      <c r="AY16" s="448" t="str">
        <f ca="1">GrpB!$D$7</f>
        <v>Italy</v>
      </c>
      <c r="AZ16" s="452"/>
      <c r="BA16" s="452"/>
      <c r="BB16" s="455"/>
      <c r="BC16" s="449" t="str">
        <f t="shared" ca="1" si="114"/>
        <v/>
      </c>
      <c r="BD16" s="449" t="str">
        <f ca="1">IF((BC16&lt;&gt;""),IF(OR($F16&lt;&gt;$G16,PrSettings!$M$4="●"),(($F16-$G16)=(AZ16-BA16))*1,0),"")</f>
        <v/>
      </c>
      <c r="BE16" s="449" t="str">
        <f t="shared" ca="1" si="115"/>
        <v/>
      </c>
      <c r="BF16" s="449" t="str">
        <f ca="1">IF(BC16&lt;&gt;"",IF(ABS($F16-$G16)&gt;=PrSettings!$M$7,(ABS($F16-$G16-AZ16+BA16)&lt;=1)*1,IF(AND(BC16,$F16=$G16,$F16&gt;=PrSettings!$M$6),(ABS(AZ16-$F16)&lt;=1)*1,IF(AND(ABS($F16-$G16-AZ16+BA16)&lt;=1,$F16+$G16&gt;=PrSettings!$M$8),(ABS(AZ16-$F16)&lt;=1)*(ABS(BA16-$G16)&lt;=1)*1,""))),"")</f>
        <v/>
      </c>
      <c r="BG16" s="456"/>
      <c r="BI16" s="447">
        <f t="shared" ca="1" si="4"/>
        <v>3</v>
      </c>
      <c r="BJ16" s="448" t="str">
        <f ca="1">GrpB!$B$7</f>
        <v>Spain</v>
      </c>
      <c r="BK16" s="449">
        <f t="shared" ca="1" si="116"/>
        <v>18</v>
      </c>
      <c r="BL16" s="448" t="str">
        <f ca="1">GrpB!$D$7</f>
        <v>Italy</v>
      </c>
      <c r="BM16" s="452"/>
      <c r="BN16" s="452"/>
      <c r="BO16" s="455"/>
      <c r="BP16" s="449" t="str">
        <f t="shared" ca="1" si="117"/>
        <v/>
      </c>
      <c r="BQ16" s="449" t="str">
        <f ca="1">IF((BP16&lt;&gt;""),IF(OR($F16&lt;&gt;$G16,PrSettings!$M$4="●"),(($F16-$G16)=(BM16-BN16))*1,0),"")</f>
        <v/>
      </c>
      <c r="BR16" s="449" t="str">
        <f t="shared" ca="1" si="118"/>
        <v/>
      </c>
      <c r="BS16" s="449" t="str">
        <f ca="1">IF(BP16&lt;&gt;"",IF(ABS($F16-$G16)&gt;=PrSettings!$M$7,(ABS($F16-$G16-BM16+BN16)&lt;=1)*1,IF(AND(BP16,$F16=$G16,$F16&gt;=PrSettings!$M$6),(ABS(BM16-$F16)&lt;=1)*1,IF(AND(ABS($F16-$G16-BM16+BN16)&lt;=1,$F16+$G16&gt;=PrSettings!$M$8),(ABS(BM16-$F16)&lt;=1)*(ABS(BN16-$G16)&lt;=1)*1,""))),"")</f>
        <v/>
      </c>
      <c r="BT16" s="456"/>
      <c r="BV16" s="447">
        <f t="shared" ca="1" si="5"/>
        <v>3</v>
      </c>
      <c r="BW16" s="448" t="str">
        <f ca="1">GrpB!$B$7</f>
        <v>Spain</v>
      </c>
      <c r="BX16" s="449">
        <f t="shared" ca="1" si="119"/>
        <v>18</v>
      </c>
      <c r="BY16" s="448" t="str">
        <f ca="1">GrpB!$D$7</f>
        <v>Italy</v>
      </c>
      <c r="BZ16" s="452"/>
      <c r="CA16" s="452"/>
      <c r="CB16" s="455"/>
      <c r="CC16" s="449" t="str">
        <f t="shared" ca="1" si="120"/>
        <v/>
      </c>
      <c r="CD16" s="449" t="str">
        <f ca="1">IF((CC16&lt;&gt;""),IF(OR($F16&lt;&gt;$G16,PrSettings!$M$4="●"),(($F16-$G16)=(BZ16-CA16))*1,0),"")</f>
        <v/>
      </c>
      <c r="CE16" s="449" t="str">
        <f t="shared" ca="1" si="121"/>
        <v/>
      </c>
      <c r="CF16" s="449" t="str">
        <f ca="1">IF(CC16&lt;&gt;"",IF(ABS($F16-$G16)&gt;=PrSettings!$M$7,(ABS($F16-$G16-BZ16+CA16)&lt;=1)*1,IF(AND(CC16,$F16=$G16,$F16&gt;=PrSettings!$M$6),(ABS(BZ16-$F16)&lt;=1)*1,IF(AND(ABS($F16-$G16-BZ16+CA16)&lt;=1,$F16+$G16&gt;=PrSettings!$M$8),(ABS(BZ16-$F16)&lt;=1)*(ABS(CA16-$G16)&lt;=1)*1,""))),"")</f>
        <v/>
      </c>
      <c r="CG16" s="456"/>
      <c r="CI16" s="447">
        <f t="shared" ca="1" si="6"/>
        <v>3</v>
      </c>
      <c r="CJ16" s="448" t="str">
        <f ca="1">GrpB!$B$7</f>
        <v>Spain</v>
      </c>
      <c r="CK16" s="449">
        <f t="shared" ca="1" si="122"/>
        <v>18</v>
      </c>
      <c r="CL16" s="448" t="str">
        <f ca="1">GrpB!$D$7</f>
        <v>Italy</v>
      </c>
      <c r="CM16" s="452"/>
      <c r="CN16" s="452"/>
      <c r="CO16" s="455"/>
      <c r="CP16" s="449" t="str">
        <f t="shared" ca="1" si="123"/>
        <v/>
      </c>
      <c r="CQ16" s="449" t="str">
        <f ca="1">IF((CP16&lt;&gt;""),IF(OR($F16&lt;&gt;$G16,PrSettings!$M$4="●"),(($F16-$G16)=(CM16-CN16))*1,0),"")</f>
        <v/>
      </c>
      <c r="CR16" s="449" t="str">
        <f t="shared" ca="1" si="124"/>
        <v/>
      </c>
      <c r="CS16" s="449" t="str">
        <f ca="1">IF(CP16&lt;&gt;"",IF(ABS($F16-$G16)&gt;=PrSettings!$M$7,(ABS($F16-$G16-CM16+CN16)&lt;=1)*1,IF(AND(CP16,$F16=$G16,$F16&gt;=PrSettings!$M$6),(ABS(CM16-$F16)&lt;=1)*1,IF(AND(ABS($F16-$G16-CM16+CN16)&lt;=1,$F16+$G16&gt;=PrSettings!$M$8),(ABS(CM16-$F16)&lt;=1)*(ABS(CN16-$G16)&lt;=1)*1,""))),"")</f>
        <v/>
      </c>
      <c r="CT16" s="456"/>
      <c r="CV16" s="447">
        <f t="shared" ca="1" si="7"/>
        <v>3</v>
      </c>
      <c r="CW16" s="448" t="str">
        <f ca="1">GrpB!$B$7</f>
        <v>Spain</v>
      </c>
      <c r="CX16" s="449">
        <f t="shared" ca="1" si="125"/>
        <v>18</v>
      </c>
      <c r="CY16" s="448" t="str">
        <f ca="1">GrpB!$D$7</f>
        <v>Italy</v>
      </c>
      <c r="CZ16" s="452"/>
      <c r="DA16" s="452"/>
      <c r="DB16" s="455"/>
      <c r="DC16" s="449" t="str">
        <f t="shared" ca="1" si="126"/>
        <v/>
      </c>
      <c r="DD16" s="449" t="str">
        <f ca="1">IF((DC16&lt;&gt;""),IF(OR($F16&lt;&gt;$G16,PrSettings!$M$4="●"),(($F16-$G16)=(CZ16-DA16))*1,0),"")</f>
        <v/>
      </c>
      <c r="DE16" s="449" t="str">
        <f t="shared" ca="1" si="127"/>
        <v/>
      </c>
      <c r="DF16" s="449" t="str">
        <f ca="1">IF(DC16&lt;&gt;"",IF(ABS($F16-$G16)&gt;=PrSettings!$M$7,(ABS($F16-$G16-CZ16+DA16)&lt;=1)*1,IF(AND(DC16,$F16=$G16,$F16&gt;=PrSettings!$M$6),(ABS(CZ16-$F16)&lt;=1)*1,IF(AND(ABS($F16-$G16-CZ16+DA16)&lt;=1,$F16+$G16&gt;=PrSettings!$M$8),(ABS(CZ16-$F16)&lt;=1)*(ABS(DA16-$G16)&lt;=1)*1,""))),"")</f>
        <v/>
      </c>
      <c r="DG16" s="456"/>
      <c r="DI16" s="447">
        <f t="shared" ca="1" si="8"/>
        <v>3</v>
      </c>
      <c r="DJ16" s="448" t="str">
        <f ca="1">GrpB!$B$7</f>
        <v>Spain</v>
      </c>
      <c r="DK16" s="449">
        <f t="shared" ca="1" si="128"/>
        <v>18</v>
      </c>
      <c r="DL16" s="448" t="str">
        <f ca="1">GrpB!$D$7</f>
        <v>Italy</v>
      </c>
      <c r="DM16" s="452"/>
      <c r="DN16" s="452"/>
      <c r="DO16" s="455"/>
      <c r="DP16" s="449" t="str">
        <f t="shared" ca="1" si="129"/>
        <v/>
      </c>
      <c r="DQ16" s="449" t="str">
        <f ca="1">IF((DP16&lt;&gt;""),IF(OR($F16&lt;&gt;$G16,PrSettings!$M$4="●"),(($F16-$G16)=(DM16-DN16))*1,0),"")</f>
        <v/>
      </c>
      <c r="DR16" s="449" t="str">
        <f t="shared" ca="1" si="130"/>
        <v/>
      </c>
      <c r="DS16" s="449" t="str">
        <f ca="1">IF(DP16&lt;&gt;"",IF(ABS($F16-$G16)&gt;=PrSettings!$M$7,(ABS($F16-$G16-DM16+DN16)&lt;=1)*1,IF(AND(DP16,$F16=$G16,$F16&gt;=PrSettings!$M$6),(ABS(DM16-$F16)&lt;=1)*1,IF(AND(ABS($F16-$G16-DM16+DN16)&lt;=1,$F16+$G16&gt;=PrSettings!$M$8),(ABS(DM16-$F16)&lt;=1)*(ABS(DN16-$G16)&lt;=1)*1,""))),"")</f>
        <v/>
      </c>
      <c r="DT16" s="456"/>
      <c r="DV16" s="447">
        <f t="shared" ca="1" si="9"/>
        <v>3</v>
      </c>
      <c r="DW16" s="448" t="str">
        <f ca="1">GrpB!$B$7</f>
        <v>Spain</v>
      </c>
      <c r="DX16" s="449">
        <f t="shared" ca="1" si="131"/>
        <v>18</v>
      </c>
      <c r="DY16" s="448" t="str">
        <f ca="1">GrpB!$D$7</f>
        <v>Italy</v>
      </c>
      <c r="DZ16" s="452"/>
      <c r="EA16" s="452"/>
      <c r="EB16" s="455"/>
      <c r="EC16" s="449" t="str">
        <f t="shared" ca="1" si="132"/>
        <v/>
      </c>
      <c r="ED16" s="449" t="str">
        <f ca="1">IF((EC16&lt;&gt;""),IF(OR($F16&lt;&gt;$G16,PrSettings!$M$4="●"),(($F16-$G16)=(DZ16-EA16))*1,0),"")</f>
        <v/>
      </c>
      <c r="EE16" s="449" t="str">
        <f t="shared" ca="1" si="133"/>
        <v/>
      </c>
      <c r="EF16" s="449" t="str">
        <f ca="1">IF(EC16&lt;&gt;"",IF(ABS($F16-$G16)&gt;=PrSettings!$M$7,(ABS($F16-$G16-DZ16+EA16)&lt;=1)*1,IF(AND(EC16,$F16=$G16,$F16&gt;=PrSettings!$M$6),(ABS(DZ16-$F16)&lt;=1)*1,IF(AND(ABS($F16-$G16-DZ16+EA16)&lt;=1,$F16+$G16&gt;=PrSettings!$M$8),(ABS(DZ16-$F16)&lt;=1)*(ABS(EA16-$G16)&lt;=1)*1,""))),"")</f>
        <v/>
      </c>
      <c r="EG16" s="456"/>
      <c r="EI16" s="447">
        <f t="shared" ca="1" si="10"/>
        <v>3</v>
      </c>
      <c r="EJ16" s="448" t="str">
        <f ca="1">GrpB!$B$7</f>
        <v>Spain</v>
      </c>
      <c r="EK16" s="449">
        <f t="shared" ca="1" si="134"/>
        <v>18</v>
      </c>
      <c r="EL16" s="448" t="str">
        <f ca="1">GrpB!$D$7</f>
        <v>Italy</v>
      </c>
      <c r="EM16" s="452"/>
      <c r="EN16" s="452"/>
      <c r="EO16" s="455"/>
      <c r="EP16" s="449" t="str">
        <f t="shared" ca="1" si="135"/>
        <v/>
      </c>
      <c r="EQ16" s="449" t="str">
        <f ca="1">IF((EP16&lt;&gt;""),IF(OR($F16&lt;&gt;$G16,PrSettings!$M$4="●"),(($F16-$G16)=(EM16-EN16))*1,0),"")</f>
        <v/>
      </c>
      <c r="ER16" s="449" t="str">
        <f t="shared" ca="1" si="136"/>
        <v/>
      </c>
      <c r="ES16" s="449" t="str">
        <f ca="1">IF(EP16&lt;&gt;"",IF(ABS($F16-$G16)&gt;=PrSettings!$M$7,(ABS($F16-$G16-EM16+EN16)&lt;=1)*1,IF(AND(EP16,$F16=$G16,$F16&gt;=PrSettings!$M$6),(ABS(EM16-$F16)&lt;=1)*1,IF(AND(ABS($F16-$G16-EM16+EN16)&lt;=1,$F16+$G16&gt;=PrSettings!$M$8),(ABS(EM16-$F16)&lt;=1)*(ABS(EN16-$G16)&lt;=1)*1,""))),"")</f>
        <v/>
      </c>
      <c r="ET16" s="456"/>
      <c r="EV16" s="447">
        <f t="shared" ca="1" si="11"/>
        <v>3</v>
      </c>
      <c r="EW16" s="448" t="str">
        <f ca="1">GrpB!$B$7</f>
        <v>Spain</v>
      </c>
      <c r="EX16" s="449">
        <f t="shared" ca="1" si="137"/>
        <v>18</v>
      </c>
      <c r="EY16" s="448" t="str">
        <f ca="1">GrpB!$D$7</f>
        <v>Italy</v>
      </c>
      <c r="EZ16" s="452"/>
      <c r="FA16" s="452"/>
      <c r="FB16" s="455"/>
      <c r="FC16" s="449" t="str">
        <f t="shared" ca="1" si="138"/>
        <v/>
      </c>
      <c r="FD16" s="449" t="str">
        <f ca="1">IF((FC16&lt;&gt;""),IF(OR($F16&lt;&gt;$G16,PrSettings!$M$4="●"),(($F16-$G16)=(EZ16-FA16))*1,0),"")</f>
        <v/>
      </c>
      <c r="FE16" s="449" t="str">
        <f t="shared" ca="1" si="139"/>
        <v/>
      </c>
      <c r="FF16" s="449" t="str">
        <f ca="1">IF(FC16&lt;&gt;"",IF(ABS($F16-$G16)&gt;=PrSettings!$M$7,(ABS($F16-$G16-EZ16+FA16)&lt;=1)*1,IF(AND(FC16,$F16=$G16,$F16&gt;=PrSettings!$M$6),(ABS(EZ16-$F16)&lt;=1)*1,IF(AND(ABS($F16-$G16-EZ16+FA16)&lt;=1,$F16+$G16&gt;=PrSettings!$M$8),(ABS(EZ16-$F16)&lt;=1)*(ABS(FA16-$G16)&lt;=1)*1,""))),"")</f>
        <v/>
      </c>
      <c r="FG16" s="456"/>
      <c r="FI16" s="447">
        <f t="shared" ca="1" si="12"/>
        <v>3</v>
      </c>
      <c r="FJ16" s="448" t="str">
        <f ca="1">GrpB!$B$7</f>
        <v>Spain</v>
      </c>
      <c r="FK16" s="449">
        <f t="shared" ca="1" si="140"/>
        <v>18</v>
      </c>
      <c r="FL16" s="448" t="str">
        <f ca="1">GrpB!$D$7</f>
        <v>Italy</v>
      </c>
      <c r="FM16" s="452"/>
      <c r="FN16" s="452"/>
      <c r="FO16" s="455"/>
      <c r="FP16" s="449" t="str">
        <f t="shared" ca="1" si="141"/>
        <v/>
      </c>
      <c r="FQ16" s="449" t="str">
        <f ca="1">IF((FP16&lt;&gt;""),IF(OR($F16&lt;&gt;$G16,PrSettings!$M$4="●"),(($F16-$G16)=(FM16-FN16))*1,0),"")</f>
        <v/>
      </c>
      <c r="FR16" s="449" t="str">
        <f t="shared" ca="1" si="142"/>
        <v/>
      </c>
      <c r="FS16" s="449" t="str">
        <f ca="1">IF(FP16&lt;&gt;"",IF(ABS($F16-$G16)&gt;=PrSettings!$M$7,(ABS($F16-$G16-FM16+FN16)&lt;=1)*1,IF(AND(FP16,$F16=$G16,$F16&gt;=PrSettings!$M$6),(ABS(FM16-$F16)&lt;=1)*1,IF(AND(ABS($F16-$G16-FM16+FN16)&lt;=1,$F16+$G16&gt;=PrSettings!$M$8),(ABS(FM16-$F16)&lt;=1)*(ABS(FN16-$G16)&lt;=1)*1,""))),"")</f>
        <v/>
      </c>
      <c r="FT16" s="456"/>
      <c r="FV16" s="447">
        <f t="shared" ca="1" si="13"/>
        <v>3</v>
      </c>
      <c r="FW16" s="448" t="str">
        <f ca="1">GrpB!$B$7</f>
        <v>Spain</v>
      </c>
      <c r="FX16" s="449">
        <f t="shared" ca="1" si="143"/>
        <v>18</v>
      </c>
      <c r="FY16" s="448" t="str">
        <f ca="1">GrpB!$D$7</f>
        <v>Italy</v>
      </c>
      <c r="FZ16" s="452"/>
      <c r="GA16" s="452"/>
      <c r="GB16" s="455"/>
      <c r="GC16" s="449" t="str">
        <f t="shared" ca="1" si="144"/>
        <v/>
      </c>
      <c r="GD16" s="449" t="str">
        <f ca="1">IF((GC16&lt;&gt;""),IF(OR($F16&lt;&gt;$G16,PrSettings!$M$4="●"),(($F16-$G16)=(FZ16-GA16))*1,0),"")</f>
        <v/>
      </c>
      <c r="GE16" s="449" t="str">
        <f t="shared" ca="1" si="145"/>
        <v/>
      </c>
      <c r="GF16" s="449" t="str">
        <f ca="1">IF(GC16&lt;&gt;"",IF(ABS($F16-$G16)&gt;=PrSettings!$M$7,(ABS($F16-$G16-FZ16+GA16)&lt;=1)*1,IF(AND(GC16,$F16=$G16,$F16&gt;=PrSettings!$M$6),(ABS(FZ16-$F16)&lt;=1)*1,IF(AND(ABS($F16-$G16-FZ16+GA16)&lt;=1,$F16+$G16&gt;=PrSettings!$M$8),(ABS(FZ16-$F16)&lt;=1)*(ABS(GA16-$G16)&lt;=1)*1,""))),"")</f>
        <v/>
      </c>
      <c r="GG16" s="456"/>
      <c r="GI16" s="447">
        <f t="shared" ca="1" si="14"/>
        <v>3</v>
      </c>
      <c r="GJ16" s="448" t="str">
        <f ca="1">GrpB!$B$7</f>
        <v>Spain</v>
      </c>
      <c r="GK16" s="449">
        <f t="shared" ca="1" si="146"/>
        <v>18</v>
      </c>
      <c r="GL16" s="448" t="str">
        <f ca="1">GrpB!$D$7</f>
        <v>Italy</v>
      </c>
      <c r="GM16" s="452"/>
      <c r="GN16" s="452"/>
      <c r="GO16" s="455"/>
      <c r="GP16" s="449" t="str">
        <f t="shared" ca="1" si="147"/>
        <v/>
      </c>
      <c r="GQ16" s="449" t="str">
        <f ca="1">IF((GP16&lt;&gt;""),IF(OR($F16&lt;&gt;$G16,PrSettings!$M$4="●"),(($F16-$G16)=(GM16-GN16))*1,0),"")</f>
        <v/>
      </c>
      <c r="GR16" s="449" t="str">
        <f t="shared" ca="1" si="148"/>
        <v/>
      </c>
      <c r="GS16" s="449" t="str">
        <f ca="1">IF(GP16&lt;&gt;"",IF(ABS($F16-$G16)&gt;=PrSettings!$M$7,(ABS($F16-$G16-GM16+GN16)&lt;=1)*1,IF(AND(GP16,$F16=$G16,$F16&gt;=PrSettings!$M$6),(ABS(GM16-$F16)&lt;=1)*1,IF(AND(ABS($F16-$G16-GM16+GN16)&lt;=1,$F16+$G16&gt;=PrSettings!$M$8),(ABS(GM16-$F16)&lt;=1)*(ABS(GN16-$G16)&lt;=1)*1,""))),"")</f>
        <v/>
      </c>
      <c r="GT16" s="456"/>
      <c r="GV16" s="447">
        <f t="shared" ca="1" si="15"/>
        <v>3</v>
      </c>
      <c r="GW16" s="448" t="str">
        <f ca="1">GrpB!$B$7</f>
        <v>Spain</v>
      </c>
      <c r="GX16" s="449">
        <f t="shared" ca="1" si="149"/>
        <v>18</v>
      </c>
      <c r="GY16" s="448" t="str">
        <f ca="1">GrpB!$D$7</f>
        <v>Italy</v>
      </c>
      <c r="GZ16" s="452"/>
      <c r="HA16" s="452"/>
      <c r="HB16" s="455"/>
      <c r="HC16" s="449" t="str">
        <f t="shared" ca="1" si="150"/>
        <v/>
      </c>
      <c r="HD16" s="449" t="str">
        <f ca="1">IF((HC16&lt;&gt;""),IF(OR($F16&lt;&gt;$G16,PrSettings!$M$4="●"),(($F16-$G16)=(GZ16-HA16))*1,0),"")</f>
        <v/>
      </c>
      <c r="HE16" s="449" t="str">
        <f t="shared" ca="1" si="151"/>
        <v/>
      </c>
      <c r="HF16" s="449" t="str">
        <f ca="1">IF(HC16&lt;&gt;"",IF(ABS($F16-$G16)&gt;=PrSettings!$M$7,(ABS($F16-$G16-GZ16+HA16)&lt;=1)*1,IF(AND(HC16,$F16=$G16,$F16&gt;=PrSettings!$M$6),(ABS(GZ16-$F16)&lt;=1)*1,IF(AND(ABS($F16-$G16-GZ16+HA16)&lt;=1,$F16+$G16&gt;=PrSettings!$M$8),(ABS(GZ16-$F16)&lt;=1)*(ABS(HA16-$G16)&lt;=1)*1,""))),"")</f>
        <v/>
      </c>
      <c r="HG16" s="456"/>
      <c r="HI16" s="447">
        <f t="shared" ca="1" si="16"/>
        <v>3</v>
      </c>
      <c r="HJ16" s="448" t="str">
        <f ca="1">GrpB!$B$7</f>
        <v>Spain</v>
      </c>
      <c r="HK16" s="449">
        <f t="shared" ca="1" si="152"/>
        <v>18</v>
      </c>
      <c r="HL16" s="448" t="str">
        <f ca="1">GrpB!$D$7</f>
        <v>Italy</v>
      </c>
      <c r="HM16" s="452"/>
      <c r="HN16" s="452"/>
      <c r="HO16" s="455"/>
      <c r="HP16" s="449" t="str">
        <f t="shared" ca="1" si="153"/>
        <v/>
      </c>
      <c r="HQ16" s="449" t="str">
        <f ca="1">IF((HP16&lt;&gt;""),IF(OR($F16&lt;&gt;$G16,PrSettings!$M$4="●"),(($F16-$G16)=(HM16-HN16))*1,0),"")</f>
        <v/>
      </c>
      <c r="HR16" s="449" t="str">
        <f t="shared" ca="1" si="154"/>
        <v/>
      </c>
      <c r="HS16" s="449" t="str">
        <f ca="1">IF(HP16&lt;&gt;"",IF(ABS($F16-$G16)&gt;=PrSettings!$M$7,(ABS($F16-$G16-HM16+HN16)&lt;=1)*1,IF(AND(HP16,$F16=$G16,$F16&gt;=PrSettings!$M$6),(ABS(HM16-$F16)&lt;=1)*1,IF(AND(ABS($F16-$G16-HM16+HN16)&lt;=1,$F16+$G16&gt;=PrSettings!$M$8),(ABS(HM16-$F16)&lt;=1)*(ABS(HN16-$G16)&lt;=1)*1,""))),"")</f>
        <v/>
      </c>
      <c r="HT16" s="456"/>
      <c r="HV16" s="447">
        <f t="shared" ca="1" si="17"/>
        <v>3</v>
      </c>
      <c r="HW16" s="448" t="str">
        <f ca="1">GrpB!$B$7</f>
        <v>Spain</v>
      </c>
      <c r="HX16" s="449">
        <f t="shared" ca="1" si="155"/>
        <v>18</v>
      </c>
      <c r="HY16" s="448" t="str">
        <f ca="1">GrpB!$D$7</f>
        <v>Italy</v>
      </c>
      <c r="HZ16" s="452"/>
      <c r="IA16" s="452"/>
      <c r="IB16" s="455"/>
      <c r="IC16" s="449" t="str">
        <f t="shared" ca="1" si="156"/>
        <v/>
      </c>
      <c r="ID16" s="449" t="str">
        <f ca="1">IF((IC16&lt;&gt;""),IF(OR($F16&lt;&gt;$G16,PrSettings!$M$4="●"),(($F16-$G16)=(HZ16-IA16))*1,0),"")</f>
        <v/>
      </c>
      <c r="IE16" s="449" t="str">
        <f t="shared" ca="1" si="157"/>
        <v/>
      </c>
      <c r="IF16" s="449" t="str">
        <f ca="1">IF(IC16&lt;&gt;"",IF(ABS($F16-$G16)&gt;=PrSettings!$M$7,(ABS($F16-$G16-HZ16+IA16)&lt;=1)*1,IF(AND(IC16,$F16=$G16,$F16&gt;=PrSettings!$M$6),(ABS(HZ16-$F16)&lt;=1)*1,IF(AND(ABS($F16-$G16-HZ16+IA16)&lt;=1,$F16+$G16&gt;=PrSettings!$M$8),(ABS(HZ16-$F16)&lt;=1)*(ABS(IA16-$G16)&lt;=1)*1,""))),"")</f>
        <v/>
      </c>
      <c r="IG16" s="456"/>
      <c r="II16" s="447">
        <f t="shared" ca="1" si="18"/>
        <v>3</v>
      </c>
      <c r="IJ16" s="448" t="str">
        <f ca="1">GrpB!$B$7</f>
        <v>Spain</v>
      </c>
      <c r="IK16" s="449">
        <f t="shared" ca="1" si="158"/>
        <v>18</v>
      </c>
      <c r="IL16" s="448" t="str">
        <f ca="1">GrpB!$D$7</f>
        <v>Italy</v>
      </c>
      <c r="IM16" s="452"/>
      <c r="IN16" s="452"/>
      <c r="IO16" s="455"/>
      <c r="IP16" s="449" t="str">
        <f t="shared" ca="1" si="159"/>
        <v/>
      </c>
      <c r="IQ16" s="449" t="str">
        <f ca="1">IF((IP16&lt;&gt;""),IF(OR($F16&lt;&gt;$G16,PrSettings!$M$4="●"),(($F16-$G16)=(IM16-IN16))*1,0),"")</f>
        <v/>
      </c>
      <c r="IR16" s="449" t="str">
        <f t="shared" ca="1" si="160"/>
        <v/>
      </c>
      <c r="IS16" s="449" t="str">
        <f ca="1">IF(IP16&lt;&gt;"",IF(ABS($F16-$G16)&gt;=PrSettings!$M$7,(ABS($F16-$G16-IM16+IN16)&lt;=1)*1,IF(AND(IP16,$F16=$G16,$F16&gt;=PrSettings!$M$6),(ABS(IM16-$F16)&lt;=1)*1,IF(AND(ABS($F16-$G16-IM16+IN16)&lt;=1,$F16+$G16&gt;=PrSettings!$M$8),(ABS(IM16-$F16)&lt;=1)*(ABS(IN16-$G16)&lt;=1)*1,""))),"")</f>
        <v/>
      </c>
      <c r="IT16" s="456"/>
      <c r="IV16" s="447">
        <f t="shared" ca="1" si="19"/>
        <v>3</v>
      </c>
      <c r="IW16" s="448" t="str">
        <f ca="1">GrpB!$B$7</f>
        <v>Spain</v>
      </c>
      <c r="IX16" s="449">
        <f t="shared" ca="1" si="161"/>
        <v>18</v>
      </c>
      <c r="IY16" s="448" t="str">
        <f ca="1">GrpB!$D$7</f>
        <v>Italy</v>
      </c>
      <c r="IZ16" s="452"/>
      <c r="JA16" s="452"/>
      <c r="JB16" s="455"/>
      <c r="JC16" s="449" t="str">
        <f t="shared" ca="1" si="162"/>
        <v/>
      </c>
      <c r="JD16" s="449" t="str">
        <f ca="1">IF((JC16&lt;&gt;""),IF(OR($F16&lt;&gt;$G16,PrSettings!$M$4="●"),(($F16-$G16)=(IZ16-JA16))*1,0),"")</f>
        <v/>
      </c>
      <c r="JE16" s="449" t="str">
        <f t="shared" ca="1" si="163"/>
        <v/>
      </c>
      <c r="JF16" s="449" t="str">
        <f ca="1">IF(JC16&lt;&gt;"",IF(ABS($F16-$G16)&gt;=PrSettings!$M$7,(ABS($F16-$G16-IZ16+JA16)&lt;=1)*1,IF(AND(JC16,$F16=$G16,$F16&gt;=PrSettings!$M$6),(ABS(IZ16-$F16)&lt;=1)*1,IF(AND(ABS($F16-$G16-IZ16+JA16)&lt;=1,$F16+$G16&gt;=PrSettings!$M$8),(ABS(IZ16-$F16)&lt;=1)*(ABS(JA16-$G16)&lt;=1)*1,""))),"")</f>
        <v/>
      </c>
      <c r="JG16" s="456"/>
      <c r="JI16" s="447">
        <f t="shared" ca="1" si="20"/>
        <v>3</v>
      </c>
      <c r="JJ16" s="448" t="str">
        <f ca="1">GrpB!$B$7</f>
        <v>Spain</v>
      </c>
      <c r="JK16" s="449">
        <f t="shared" ca="1" si="164"/>
        <v>18</v>
      </c>
      <c r="JL16" s="448" t="str">
        <f ca="1">GrpB!$D$7</f>
        <v>Italy</v>
      </c>
      <c r="JM16" s="452"/>
      <c r="JN16" s="452"/>
      <c r="JO16" s="455"/>
      <c r="JP16" s="449" t="str">
        <f t="shared" ca="1" si="165"/>
        <v/>
      </c>
      <c r="JQ16" s="449" t="str">
        <f ca="1">IF((JP16&lt;&gt;""),IF(OR($F16&lt;&gt;$G16,PrSettings!$M$4="●"),(($F16-$G16)=(JM16-JN16))*1,0),"")</f>
        <v/>
      </c>
      <c r="JR16" s="449" t="str">
        <f t="shared" ca="1" si="166"/>
        <v/>
      </c>
      <c r="JS16" s="449" t="str">
        <f ca="1">IF(JP16&lt;&gt;"",IF(ABS($F16-$G16)&gt;=PrSettings!$M$7,(ABS($F16-$G16-JM16+JN16)&lt;=1)*1,IF(AND(JP16,$F16=$G16,$F16&gt;=PrSettings!$M$6),(ABS(JM16-$F16)&lt;=1)*1,IF(AND(ABS($F16-$G16-JM16+JN16)&lt;=1,$F16+$G16&gt;=PrSettings!$M$8),(ABS(JM16-$F16)&lt;=1)*(ABS(JN16-$G16)&lt;=1)*1,""))),"")</f>
        <v/>
      </c>
      <c r="JT16" s="456"/>
      <c r="JV16" s="447">
        <f t="shared" ca="1" si="21"/>
        <v>3</v>
      </c>
      <c r="JW16" s="448" t="str">
        <f ca="1">GrpB!$B$7</f>
        <v>Spain</v>
      </c>
      <c r="JX16" s="449">
        <f t="shared" ca="1" si="167"/>
        <v>18</v>
      </c>
      <c r="JY16" s="448" t="str">
        <f ca="1">GrpB!$D$7</f>
        <v>Italy</v>
      </c>
      <c r="JZ16" s="452"/>
      <c r="KA16" s="452"/>
      <c r="KB16" s="455"/>
      <c r="KC16" s="449" t="str">
        <f t="shared" ca="1" si="168"/>
        <v/>
      </c>
      <c r="KD16" s="449" t="str">
        <f ca="1">IF((KC16&lt;&gt;""),IF(OR($F16&lt;&gt;$G16,PrSettings!$M$4="●"),(($F16-$G16)=(JZ16-KA16))*1,0),"")</f>
        <v/>
      </c>
      <c r="KE16" s="449" t="str">
        <f t="shared" ca="1" si="169"/>
        <v/>
      </c>
      <c r="KF16" s="449" t="str">
        <f ca="1">IF(KC16&lt;&gt;"",IF(ABS($F16-$G16)&gt;=PrSettings!$M$7,(ABS($F16-$G16-JZ16+KA16)&lt;=1)*1,IF(AND(KC16,$F16=$G16,$F16&gt;=PrSettings!$M$6),(ABS(JZ16-$F16)&lt;=1)*1,IF(AND(ABS($F16-$G16-JZ16+KA16)&lt;=1,$F16+$G16&gt;=PrSettings!$M$8),(ABS(JZ16-$F16)&lt;=1)*(ABS(KA16-$G16)&lt;=1)*1,""))),"")</f>
        <v/>
      </c>
      <c r="KG16" s="456"/>
      <c r="KI16" s="447">
        <f t="shared" ca="1" si="22"/>
        <v>3</v>
      </c>
      <c r="KJ16" s="448" t="str">
        <f ca="1">GrpB!$B$7</f>
        <v>Spain</v>
      </c>
      <c r="KK16" s="449">
        <f t="shared" ca="1" si="170"/>
        <v>18</v>
      </c>
      <c r="KL16" s="448" t="str">
        <f ca="1">GrpB!$D$7</f>
        <v>Italy</v>
      </c>
      <c r="KM16" s="452"/>
      <c r="KN16" s="452"/>
      <c r="KO16" s="455"/>
      <c r="KP16" s="449" t="str">
        <f t="shared" ca="1" si="171"/>
        <v/>
      </c>
      <c r="KQ16" s="449" t="str">
        <f ca="1">IF((KP16&lt;&gt;""),IF(OR($F16&lt;&gt;$G16,PrSettings!$M$4="●"),(($F16-$G16)=(KM16-KN16))*1,0),"")</f>
        <v/>
      </c>
      <c r="KR16" s="449" t="str">
        <f t="shared" ca="1" si="172"/>
        <v/>
      </c>
      <c r="KS16" s="449" t="str">
        <f ca="1">IF(KP16&lt;&gt;"",IF(ABS($F16-$G16)&gt;=PrSettings!$M$7,(ABS($F16-$G16-KM16+KN16)&lt;=1)*1,IF(AND(KP16,$F16=$G16,$F16&gt;=PrSettings!$M$6),(ABS(KM16-$F16)&lt;=1)*1,IF(AND(ABS($F16-$G16-KM16+KN16)&lt;=1,$F16+$G16&gt;=PrSettings!$M$8),(ABS(KM16-$F16)&lt;=1)*(ABS(KN16-$G16)&lt;=1)*1,""))),"")</f>
        <v/>
      </c>
      <c r="KT16" s="456"/>
      <c r="KV16" s="447">
        <f t="shared" ca="1" si="23"/>
        <v>3</v>
      </c>
      <c r="KW16" s="448" t="str">
        <f ca="1">GrpB!$B$7</f>
        <v>Spain</v>
      </c>
      <c r="KX16" s="449">
        <f t="shared" ca="1" si="173"/>
        <v>18</v>
      </c>
      <c r="KY16" s="448" t="str">
        <f ca="1">GrpB!$D$7</f>
        <v>Italy</v>
      </c>
      <c r="KZ16" s="452"/>
      <c r="LA16" s="452"/>
      <c r="LB16" s="455"/>
      <c r="LC16" s="449" t="str">
        <f t="shared" ca="1" si="174"/>
        <v/>
      </c>
      <c r="LD16" s="449" t="str">
        <f ca="1">IF((LC16&lt;&gt;""),IF(OR($F16&lt;&gt;$G16,PrSettings!$M$4="●"),(($F16-$G16)=(KZ16-LA16))*1,0),"")</f>
        <v/>
      </c>
      <c r="LE16" s="449" t="str">
        <f t="shared" ca="1" si="175"/>
        <v/>
      </c>
      <c r="LF16" s="449" t="str">
        <f ca="1">IF(LC16&lt;&gt;"",IF(ABS($F16-$G16)&gt;=PrSettings!$M$7,(ABS($F16-$G16-KZ16+LA16)&lt;=1)*1,IF(AND(LC16,$F16=$G16,$F16&gt;=PrSettings!$M$6),(ABS(KZ16-$F16)&lt;=1)*1,IF(AND(ABS($F16-$G16-KZ16+LA16)&lt;=1,$F16+$G16&gt;=PrSettings!$M$8),(ABS(KZ16-$F16)&lt;=1)*(ABS(LA16-$G16)&lt;=1)*1,""))),"")</f>
        <v/>
      </c>
      <c r="LG16" s="456"/>
      <c r="LI16" s="447">
        <f t="shared" ca="1" si="24"/>
        <v>3</v>
      </c>
      <c r="LJ16" s="448" t="str">
        <f ca="1">GrpB!$B$7</f>
        <v>Spain</v>
      </c>
      <c r="LK16" s="449">
        <f t="shared" ca="1" si="176"/>
        <v>18</v>
      </c>
      <c r="LL16" s="448" t="str">
        <f ca="1">GrpB!$D$7</f>
        <v>Italy</v>
      </c>
      <c r="LM16" s="452"/>
      <c r="LN16" s="452"/>
      <c r="LO16" s="455"/>
      <c r="LP16" s="449" t="str">
        <f t="shared" ca="1" si="177"/>
        <v/>
      </c>
      <c r="LQ16" s="449" t="str">
        <f ca="1">IF((LP16&lt;&gt;""),IF(OR($F16&lt;&gt;$G16,PrSettings!$M$4="●"),(($F16-$G16)=(LM16-LN16))*1,0),"")</f>
        <v/>
      </c>
      <c r="LR16" s="449" t="str">
        <f t="shared" ca="1" si="178"/>
        <v/>
      </c>
      <c r="LS16" s="449" t="str">
        <f ca="1">IF(LP16&lt;&gt;"",IF(ABS($F16-$G16)&gt;=PrSettings!$M$7,(ABS($F16-$G16-LM16+LN16)&lt;=1)*1,IF(AND(LP16,$F16=$G16,$F16&gt;=PrSettings!$M$6),(ABS(LM16-$F16)&lt;=1)*1,IF(AND(ABS($F16-$G16-LM16+LN16)&lt;=1,$F16+$G16&gt;=PrSettings!$M$8),(ABS(LM16-$F16)&lt;=1)*(ABS(LN16-$G16)&lt;=1)*1,""))),"")</f>
        <v/>
      </c>
      <c r="LT16" s="456"/>
      <c r="LV16" s="447">
        <f t="shared" ca="1" si="25"/>
        <v>3</v>
      </c>
      <c r="LW16" s="448" t="str">
        <f ca="1">GrpB!$B$7</f>
        <v>Spain</v>
      </c>
      <c r="LX16" s="449">
        <f t="shared" ca="1" si="179"/>
        <v>18</v>
      </c>
      <c r="LY16" s="448" t="str">
        <f ca="1">GrpB!$D$7</f>
        <v>Italy</v>
      </c>
      <c r="LZ16" s="452"/>
      <c r="MA16" s="452"/>
      <c r="MB16" s="455"/>
      <c r="MC16" s="449" t="str">
        <f t="shared" ca="1" si="180"/>
        <v/>
      </c>
      <c r="MD16" s="449" t="str">
        <f ca="1">IF((MC16&lt;&gt;""),IF(OR($F16&lt;&gt;$G16,PrSettings!$M$4="●"),(($F16-$G16)=(LZ16-MA16))*1,0),"")</f>
        <v/>
      </c>
      <c r="ME16" s="449" t="str">
        <f t="shared" ca="1" si="181"/>
        <v/>
      </c>
      <c r="MF16" s="449" t="str">
        <f ca="1">IF(MC16&lt;&gt;"",IF(ABS($F16-$G16)&gt;=PrSettings!$M$7,(ABS($F16-$G16-LZ16+MA16)&lt;=1)*1,IF(AND(MC16,$F16=$G16,$F16&gt;=PrSettings!$M$6),(ABS(LZ16-$F16)&lt;=1)*1,IF(AND(ABS($F16-$G16-LZ16+MA16)&lt;=1,$F16+$G16&gt;=PrSettings!$M$8),(ABS(LZ16-$F16)&lt;=1)*(ABS(MA16-$G16)&lt;=1)*1,""))),"")</f>
        <v/>
      </c>
      <c r="MG16" s="456"/>
    </row>
    <row r="17" spans="2:345" x14ac:dyDescent="0.25">
      <c r="B17" s="447">
        <f ca="1">INDEX(Groups!$C$7:$C$35,MATCH(C17,Groups!$D$7:$D$35,0))</f>
        <v>10</v>
      </c>
      <c r="C17" s="448" t="str">
        <f ca="1">GrpB!$B$8</f>
        <v>Albania</v>
      </c>
      <c r="D17" s="449">
        <f ca="1">INDEX(Groups!$C$7:$C$35,MATCH(E17,Groups!$D$7:$D$35,0))</f>
        <v>3</v>
      </c>
      <c r="E17" s="448" t="str">
        <f ca="1">GrpB!$D$8</f>
        <v>Spain</v>
      </c>
      <c r="F17" s="450" t="str">
        <f ca="1">GrpB!$E$8</f>
        <v/>
      </c>
      <c r="G17" s="451" t="str">
        <f ca="1">GrpB!$G$8</f>
        <v/>
      </c>
      <c r="I17" s="447">
        <f t="shared" ca="1" si="0"/>
        <v>10</v>
      </c>
      <c r="J17" s="448" t="str">
        <f ca="1">GrpB!$B$8</f>
        <v>Albania</v>
      </c>
      <c r="K17" s="449">
        <f t="shared" ca="1" si="104"/>
        <v>3</v>
      </c>
      <c r="L17" s="448" t="str">
        <f ca="1">GrpB!$D$8</f>
        <v>Spain</v>
      </c>
      <c r="M17" s="452"/>
      <c r="N17" s="452"/>
      <c r="O17" s="455"/>
      <c r="P17" s="449" t="str">
        <f t="shared" ca="1" si="105"/>
        <v/>
      </c>
      <c r="Q17" s="449" t="str">
        <f ca="1">IF((P17&lt;&gt;""),IF(OR($F17&lt;&gt;$G17,PrSettings!$M$4="●"),(($F17-$G17)=(M17-N17))*1,0),"")</f>
        <v/>
      </c>
      <c r="R17" s="449" t="str">
        <f t="shared" ca="1" si="106"/>
        <v/>
      </c>
      <c r="S17" s="449" t="str">
        <f ca="1">IF(P17&lt;&gt;"",IF(ABS($F17-$G17)&gt;=PrSettings!$M$7,(ABS($F17-$G17-M17+N17)&lt;=1)*1,IF(AND(P17,$F17=$G17,$F17&gt;=PrSettings!$M$6),(ABS(M17-$F17)&lt;=1)*1,IF(AND(ABS($F17-$G17-M17+N17)&lt;=1,$F17+$G17&gt;=PrSettings!$M$8),(ABS(M17-$F17)&lt;=1)*(ABS(N17-$G17)&lt;=1)*1,""))),"")</f>
        <v/>
      </c>
      <c r="T17" s="456"/>
      <c r="V17" s="447">
        <f t="shared" ca="1" si="1"/>
        <v>10</v>
      </c>
      <c r="W17" s="448" t="str">
        <f ca="1">GrpB!$B$8</f>
        <v>Albania</v>
      </c>
      <c r="X17" s="449">
        <f t="shared" ca="1" si="107"/>
        <v>3</v>
      </c>
      <c r="Y17" s="448" t="str">
        <f ca="1">GrpB!$D$8</f>
        <v>Spain</v>
      </c>
      <c r="Z17" s="452"/>
      <c r="AA17" s="452"/>
      <c r="AB17" s="455"/>
      <c r="AC17" s="449" t="str">
        <f t="shared" ca="1" si="108"/>
        <v/>
      </c>
      <c r="AD17" s="449" t="str">
        <f ca="1">IF((AC17&lt;&gt;""),IF(OR($F17&lt;&gt;$G17,PrSettings!$M$4="●"),(($F17-$G17)=(Z17-AA17))*1,0),"")</f>
        <v/>
      </c>
      <c r="AE17" s="449" t="str">
        <f t="shared" ca="1" si="109"/>
        <v/>
      </c>
      <c r="AF17" s="449" t="str">
        <f ca="1">IF(AC17&lt;&gt;"",IF(ABS($F17-$G17)&gt;=PrSettings!$M$7,(ABS($F17-$G17-Z17+AA17)&lt;=1)*1,IF(AND(AC17,$F17=$G17,$F17&gt;=PrSettings!$M$6),(ABS(Z17-$F17)&lt;=1)*1,IF(AND(ABS($F17-$G17-Z17+AA17)&lt;=1,$F17+$G17&gt;=PrSettings!$M$8),(ABS(Z17-$F17)&lt;=1)*(ABS(AA17-$G17)&lt;=1)*1,""))),"")</f>
        <v/>
      </c>
      <c r="AG17" s="456"/>
      <c r="AI17" s="447">
        <f t="shared" ca="1" si="2"/>
        <v>10</v>
      </c>
      <c r="AJ17" s="448" t="str">
        <f ca="1">GrpB!$B$8</f>
        <v>Albania</v>
      </c>
      <c r="AK17" s="449">
        <f t="shared" ca="1" si="110"/>
        <v>3</v>
      </c>
      <c r="AL17" s="448" t="str">
        <f ca="1">GrpB!$D$8</f>
        <v>Spain</v>
      </c>
      <c r="AM17" s="452"/>
      <c r="AN17" s="452"/>
      <c r="AO17" s="455"/>
      <c r="AP17" s="449" t="str">
        <f t="shared" ca="1" si="111"/>
        <v/>
      </c>
      <c r="AQ17" s="449" t="str">
        <f ca="1">IF((AP17&lt;&gt;""),IF(OR($F17&lt;&gt;$G17,PrSettings!$M$4="●"),(($F17-$G17)=(AM17-AN17))*1,0),"")</f>
        <v/>
      </c>
      <c r="AR17" s="449" t="str">
        <f t="shared" ca="1" si="112"/>
        <v/>
      </c>
      <c r="AS17" s="449" t="str">
        <f ca="1">IF(AP17&lt;&gt;"",IF(ABS($F17-$G17)&gt;=PrSettings!$M$7,(ABS($F17-$G17-AM17+AN17)&lt;=1)*1,IF(AND(AP17,$F17=$G17,$F17&gt;=PrSettings!$M$6),(ABS(AM17-$F17)&lt;=1)*1,IF(AND(ABS($F17-$G17-AM17+AN17)&lt;=1,$F17+$G17&gt;=PrSettings!$M$8),(ABS(AM17-$F17)&lt;=1)*(ABS(AN17-$G17)&lt;=1)*1,""))),"")</f>
        <v/>
      </c>
      <c r="AT17" s="456"/>
      <c r="AV17" s="447">
        <f t="shared" ca="1" si="3"/>
        <v>10</v>
      </c>
      <c r="AW17" s="448" t="str">
        <f ca="1">GrpB!$B$8</f>
        <v>Albania</v>
      </c>
      <c r="AX17" s="449">
        <f t="shared" ca="1" si="113"/>
        <v>3</v>
      </c>
      <c r="AY17" s="448" t="str">
        <f ca="1">GrpB!$D$8</f>
        <v>Spain</v>
      </c>
      <c r="AZ17" s="452"/>
      <c r="BA17" s="452"/>
      <c r="BB17" s="455"/>
      <c r="BC17" s="449" t="str">
        <f t="shared" ca="1" si="114"/>
        <v/>
      </c>
      <c r="BD17" s="449" t="str">
        <f ca="1">IF((BC17&lt;&gt;""),IF(OR($F17&lt;&gt;$G17,PrSettings!$M$4="●"),(($F17-$G17)=(AZ17-BA17))*1,0),"")</f>
        <v/>
      </c>
      <c r="BE17" s="449" t="str">
        <f t="shared" ca="1" si="115"/>
        <v/>
      </c>
      <c r="BF17" s="449" t="str">
        <f ca="1">IF(BC17&lt;&gt;"",IF(ABS($F17-$G17)&gt;=PrSettings!$M$7,(ABS($F17-$G17-AZ17+BA17)&lt;=1)*1,IF(AND(BC17,$F17=$G17,$F17&gt;=PrSettings!$M$6),(ABS(AZ17-$F17)&lt;=1)*1,IF(AND(ABS($F17-$G17-AZ17+BA17)&lt;=1,$F17+$G17&gt;=PrSettings!$M$8),(ABS(AZ17-$F17)&lt;=1)*(ABS(BA17-$G17)&lt;=1)*1,""))),"")</f>
        <v/>
      </c>
      <c r="BG17" s="456"/>
      <c r="BI17" s="447">
        <f t="shared" ca="1" si="4"/>
        <v>10</v>
      </c>
      <c r="BJ17" s="448" t="str">
        <f ca="1">GrpB!$B$8</f>
        <v>Albania</v>
      </c>
      <c r="BK17" s="449">
        <f t="shared" ca="1" si="116"/>
        <v>3</v>
      </c>
      <c r="BL17" s="448" t="str">
        <f ca="1">GrpB!$D$8</f>
        <v>Spain</v>
      </c>
      <c r="BM17" s="452"/>
      <c r="BN17" s="452"/>
      <c r="BO17" s="455"/>
      <c r="BP17" s="449" t="str">
        <f t="shared" ca="1" si="117"/>
        <v/>
      </c>
      <c r="BQ17" s="449" t="str">
        <f ca="1">IF((BP17&lt;&gt;""),IF(OR($F17&lt;&gt;$G17,PrSettings!$M$4="●"),(($F17-$G17)=(BM17-BN17))*1,0),"")</f>
        <v/>
      </c>
      <c r="BR17" s="449" t="str">
        <f t="shared" ca="1" si="118"/>
        <v/>
      </c>
      <c r="BS17" s="449" t="str">
        <f ca="1">IF(BP17&lt;&gt;"",IF(ABS($F17-$G17)&gt;=PrSettings!$M$7,(ABS($F17-$G17-BM17+BN17)&lt;=1)*1,IF(AND(BP17,$F17=$G17,$F17&gt;=PrSettings!$M$6),(ABS(BM17-$F17)&lt;=1)*1,IF(AND(ABS($F17-$G17-BM17+BN17)&lt;=1,$F17+$G17&gt;=PrSettings!$M$8),(ABS(BM17-$F17)&lt;=1)*(ABS(BN17-$G17)&lt;=1)*1,""))),"")</f>
        <v/>
      </c>
      <c r="BT17" s="456"/>
      <c r="BV17" s="447">
        <f t="shared" ca="1" si="5"/>
        <v>10</v>
      </c>
      <c r="BW17" s="448" t="str">
        <f ca="1">GrpB!$B$8</f>
        <v>Albania</v>
      </c>
      <c r="BX17" s="449">
        <f t="shared" ca="1" si="119"/>
        <v>3</v>
      </c>
      <c r="BY17" s="448" t="str">
        <f ca="1">GrpB!$D$8</f>
        <v>Spain</v>
      </c>
      <c r="BZ17" s="452"/>
      <c r="CA17" s="452"/>
      <c r="CB17" s="455"/>
      <c r="CC17" s="449" t="str">
        <f t="shared" ca="1" si="120"/>
        <v/>
      </c>
      <c r="CD17" s="449" t="str">
        <f ca="1">IF((CC17&lt;&gt;""),IF(OR($F17&lt;&gt;$G17,PrSettings!$M$4="●"),(($F17-$G17)=(BZ17-CA17))*1,0),"")</f>
        <v/>
      </c>
      <c r="CE17" s="449" t="str">
        <f t="shared" ca="1" si="121"/>
        <v/>
      </c>
      <c r="CF17" s="449" t="str">
        <f ca="1">IF(CC17&lt;&gt;"",IF(ABS($F17-$G17)&gt;=PrSettings!$M$7,(ABS($F17-$G17-BZ17+CA17)&lt;=1)*1,IF(AND(CC17,$F17=$G17,$F17&gt;=PrSettings!$M$6),(ABS(BZ17-$F17)&lt;=1)*1,IF(AND(ABS($F17-$G17-BZ17+CA17)&lt;=1,$F17+$G17&gt;=PrSettings!$M$8),(ABS(BZ17-$F17)&lt;=1)*(ABS(CA17-$G17)&lt;=1)*1,""))),"")</f>
        <v/>
      </c>
      <c r="CG17" s="456"/>
      <c r="CI17" s="447">
        <f t="shared" ca="1" si="6"/>
        <v>10</v>
      </c>
      <c r="CJ17" s="448" t="str">
        <f ca="1">GrpB!$B$8</f>
        <v>Albania</v>
      </c>
      <c r="CK17" s="449">
        <f t="shared" ca="1" si="122"/>
        <v>3</v>
      </c>
      <c r="CL17" s="448" t="str">
        <f ca="1">GrpB!$D$8</f>
        <v>Spain</v>
      </c>
      <c r="CM17" s="452"/>
      <c r="CN17" s="452"/>
      <c r="CO17" s="455"/>
      <c r="CP17" s="449" t="str">
        <f t="shared" ca="1" si="123"/>
        <v/>
      </c>
      <c r="CQ17" s="449" t="str">
        <f ca="1">IF((CP17&lt;&gt;""),IF(OR($F17&lt;&gt;$G17,PrSettings!$M$4="●"),(($F17-$G17)=(CM17-CN17))*1,0),"")</f>
        <v/>
      </c>
      <c r="CR17" s="449" t="str">
        <f t="shared" ca="1" si="124"/>
        <v/>
      </c>
      <c r="CS17" s="449" t="str">
        <f ca="1">IF(CP17&lt;&gt;"",IF(ABS($F17-$G17)&gt;=PrSettings!$M$7,(ABS($F17-$G17-CM17+CN17)&lt;=1)*1,IF(AND(CP17,$F17=$G17,$F17&gt;=PrSettings!$M$6),(ABS(CM17-$F17)&lt;=1)*1,IF(AND(ABS($F17-$G17-CM17+CN17)&lt;=1,$F17+$G17&gt;=PrSettings!$M$8),(ABS(CM17-$F17)&lt;=1)*(ABS(CN17-$G17)&lt;=1)*1,""))),"")</f>
        <v/>
      </c>
      <c r="CT17" s="456"/>
      <c r="CV17" s="447">
        <f t="shared" ca="1" si="7"/>
        <v>10</v>
      </c>
      <c r="CW17" s="448" t="str">
        <f ca="1">GrpB!$B$8</f>
        <v>Albania</v>
      </c>
      <c r="CX17" s="449">
        <f t="shared" ca="1" si="125"/>
        <v>3</v>
      </c>
      <c r="CY17" s="448" t="str">
        <f ca="1">GrpB!$D$8</f>
        <v>Spain</v>
      </c>
      <c r="CZ17" s="452"/>
      <c r="DA17" s="452"/>
      <c r="DB17" s="455"/>
      <c r="DC17" s="449" t="str">
        <f t="shared" ca="1" si="126"/>
        <v/>
      </c>
      <c r="DD17" s="449" t="str">
        <f ca="1">IF((DC17&lt;&gt;""),IF(OR($F17&lt;&gt;$G17,PrSettings!$M$4="●"),(($F17-$G17)=(CZ17-DA17))*1,0),"")</f>
        <v/>
      </c>
      <c r="DE17" s="449" t="str">
        <f t="shared" ca="1" si="127"/>
        <v/>
      </c>
      <c r="DF17" s="449" t="str">
        <f ca="1">IF(DC17&lt;&gt;"",IF(ABS($F17-$G17)&gt;=PrSettings!$M$7,(ABS($F17-$G17-CZ17+DA17)&lt;=1)*1,IF(AND(DC17,$F17=$G17,$F17&gt;=PrSettings!$M$6),(ABS(CZ17-$F17)&lt;=1)*1,IF(AND(ABS($F17-$G17-CZ17+DA17)&lt;=1,$F17+$G17&gt;=PrSettings!$M$8),(ABS(CZ17-$F17)&lt;=1)*(ABS(DA17-$G17)&lt;=1)*1,""))),"")</f>
        <v/>
      </c>
      <c r="DG17" s="456"/>
      <c r="DI17" s="447">
        <f t="shared" ca="1" si="8"/>
        <v>10</v>
      </c>
      <c r="DJ17" s="448" t="str">
        <f ca="1">GrpB!$B$8</f>
        <v>Albania</v>
      </c>
      <c r="DK17" s="449">
        <f t="shared" ca="1" si="128"/>
        <v>3</v>
      </c>
      <c r="DL17" s="448" t="str">
        <f ca="1">GrpB!$D$8</f>
        <v>Spain</v>
      </c>
      <c r="DM17" s="452"/>
      <c r="DN17" s="452"/>
      <c r="DO17" s="455"/>
      <c r="DP17" s="449" t="str">
        <f t="shared" ca="1" si="129"/>
        <v/>
      </c>
      <c r="DQ17" s="449" t="str">
        <f ca="1">IF((DP17&lt;&gt;""),IF(OR($F17&lt;&gt;$G17,PrSettings!$M$4="●"),(($F17-$G17)=(DM17-DN17))*1,0),"")</f>
        <v/>
      </c>
      <c r="DR17" s="449" t="str">
        <f t="shared" ca="1" si="130"/>
        <v/>
      </c>
      <c r="DS17" s="449" t="str">
        <f ca="1">IF(DP17&lt;&gt;"",IF(ABS($F17-$G17)&gt;=PrSettings!$M$7,(ABS($F17-$G17-DM17+DN17)&lt;=1)*1,IF(AND(DP17,$F17=$G17,$F17&gt;=PrSettings!$M$6),(ABS(DM17-$F17)&lt;=1)*1,IF(AND(ABS($F17-$G17-DM17+DN17)&lt;=1,$F17+$G17&gt;=PrSettings!$M$8),(ABS(DM17-$F17)&lt;=1)*(ABS(DN17-$G17)&lt;=1)*1,""))),"")</f>
        <v/>
      </c>
      <c r="DT17" s="456"/>
      <c r="DV17" s="447">
        <f t="shared" ca="1" si="9"/>
        <v>10</v>
      </c>
      <c r="DW17" s="448" t="str">
        <f ca="1">GrpB!$B$8</f>
        <v>Albania</v>
      </c>
      <c r="DX17" s="449">
        <f t="shared" ca="1" si="131"/>
        <v>3</v>
      </c>
      <c r="DY17" s="448" t="str">
        <f ca="1">GrpB!$D$8</f>
        <v>Spain</v>
      </c>
      <c r="DZ17" s="452"/>
      <c r="EA17" s="452"/>
      <c r="EB17" s="455"/>
      <c r="EC17" s="449" t="str">
        <f t="shared" ca="1" si="132"/>
        <v/>
      </c>
      <c r="ED17" s="449" t="str">
        <f ca="1">IF((EC17&lt;&gt;""),IF(OR($F17&lt;&gt;$G17,PrSettings!$M$4="●"),(($F17-$G17)=(DZ17-EA17))*1,0),"")</f>
        <v/>
      </c>
      <c r="EE17" s="449" t="str">
        <f t="shared" ca="1" si="133"/>
        <v/>
      </c>
      <c r="EF17" s="449" t="str">
        <f ca="1">IF(EC17&lt;&gt;"",IF(ABS($F17-$G17)&gt;=PrSettings!$M$7,(ABS($F17-$G17-DZ17+EA17)&lt;=1)*1,IF(AND(EC17,$F17=$G17,$F17&gt;=PrSettings!$M$6),(ABS(DZ17-$F17)&lt;=1)*1,IF(AND(ABS($F17-$G17-DZ17+EA17)&lt;=1,$F17+$G17&gt;=PrSettings!$M$8),(ABS(DZ17-$F17)&lt;=1)*(ABS(EA17-$G17)&lt;=1)*1,""))),"")</f>
        <v/>
      </c>
      <c r="EG17" s="456"/>
      <c r="EI17" s="447">
        <f t="shared" ca="1" si="10"/>
        <v>10</v>
      </c>
      <c r="EJ17" s="448" t="str">
        <f ca="1">GrpB!$B$8</f>
        <v>Albania</v>
      </c>
      <c r="EK17" s="449">
        <f t="shared" ca="1" si="134"/>
        <v>3</v>
      </c>
      <c r="EL17" s="448" t="str">
        <f ca="1">GrpB!$D$8</f>
        <v>Spain</v>
      </c>
      <c r="EM17" s="452"/>
      <c r="EN17" s="452"/>
      <c r="EO17" s="455"/>
      <c r="EP17" s="449" t="str">
        <f t="shared" ca="1" si="135"/>
        <v/>
      </c>
      <c r="EQ17" s="449" t="str">
        <f ca="1">IF((EP17&lt;&gt;""),IF(OR($F17&lt;&gt;$G17,PrSettings!$M$4="●"),(($F17-$G17)=(EM17-EN17))*1,0),"")</f>
        <v/>
      </c>
      <c r="ER17" s="449" t="str">
        <f t="shared" ca="1" si="136"/>
        <v/>
      </c>
      <c r="ES17" s="449" t="str">
        <f ca="1">IF(EP17&lt;&gt;"",IF(ABS($F17-$G17)&gt;=PrSettings!$M$7,(ABS($F17-$G17-EM17+EN17)&lt;=1)*1,IF(AND(EP17,$F17=$G17,$F17&gt;=PrSettings!$M$6),(ABS(EM17-$F17)&lt;=1)*1,IF(AND(ABS($F17-$G17-EM17+EN17)&lt;=1,$F17+$G17&gt;=PrSettings!$M$8),(ABS(EM17-$F17)&lt;=1)*(ABS(EN17-$G17)&lt;=1)*1,""))),"")</f>
        <v/>
      </c>
      <c r="ET17" s="456"/>
      <c r="EV17" s="447">
        <f t="shared" ca="1" si="11"/>
        <v>10</v>
      </c>
      <c r="EW17" s="448" t="str">
        <f ca="1">GrpB!$B$8</f>
        <v>Albania</v>
      </c>
      <c r="EX17" s="449">
        <f t="shared" ca="1" si="137"/>
        <v>3</v>
      </c>
      <c r="EY17" s="448" t="str">
        <f ca="1">GrpB!$D$8</f>
        <v>Spain</v>
      </c>
      <c r="EZ17" s="452"/>
      <c r="FA17" s="452"/>
      <c r="FB17" s="455"/>
      <c r="FC17" s="449" t="str">
        <f t="shared" ca="1" si="138"/>
        <v/>
      </c>
      <c r="FD17" s="449" t="str">
        <f ca="1">IF((FC17&lt;&gt;""),IF(OR($F17&lt;&gt;$G17,PrSettings!$M$4="●"),(($F17-$G17)=(EZ17-FA17))*1,0),"")</f>
        <v/>
      </c>
      <c r="FE17" s="449" t="str">
        <f t="shared" ca="1" si="139"/>
        <v/>
      </c>
      <c r="FF17" s="449" t="str">
        <f ca="1">IF(FC17&lt;&gt;"",IF(ABS($F17-$G17)&gt;=PrSettings!$M$7,(ABS($F17-$G17-EZ17+FA17)&lt;=1)*1,IF(AND(FC17,$F17=$G17,$F17&gt;=PrSettings!$M$6),(ABS(EZ17-$F17)&lt;=1)*1,IF(AND(ABS($F17-$G17-EZ17+FA17)&lt;=1,$F17+$G17&gt;=PrSettings!$M$8),(ABS(EZ17-$F17)&lt;=1)*(ABS(FA17-$G17)&lt;=1)*1,""))),"")</f>
        <v/>
      </c>
      <c r="FG17" s="456"/>
      <c r="FI17" s="447">
        <f t="shared" ca="1" si="12"/>
        <v>10</v>
      </c>
      <c r="FJ17" s="448" t="str">
        <f ca="1">GrpB!$B$8</f>
        <v>Albania</v>
      </c>
      <c r="FK17" s="449">
        <f t="shared" ca="1" si="140"/>
        <v>3</v>
      </c>
      <c r="FL17" s="448" t="str">
        <f ca="1">GrpB!$D$8</f>
        <v>Spain</v>
      </c>
      <c r="FM17" s="452"/>
      <c r="FN17" s="452"/>
      <c r="FO17" s="455"/>
      <c r="FP17" s="449" t="str">
        <f t="shared" ca="1" si="141"/>
        <v/>
      </c>
      <c r="FQ17" s="449" t="str">
        <f ca="1">IF((FP17&lt;&gt;""),IF(OR($F17&lt;&gt;$G17,PrSettings!$M$4="●"),(($F17-$G17)=(FM17-FN17))*1,0),"")</f>
        <v/>
      </c>
      <c r="FR17" s="449" t="str">
        <f t="shared" ca="1" si="142"/>
        <v/>
      </c>
      <c r="FS17" s="449" t="str">
        <f ca="1">IF(FP17&lt;&gt;"",IF(ABS($F17-$G17)&gt;=PrSettings!$M$7,(ABS($F17-$G17-FM17+FN17)&lt;=1)*1,IF(AND(FP17,$F17=$G17,$F17&gt;=PrSettings!$M$6),(ABS(FM17-$F17)&lt;=1)*1,IF(AND(ABS($F17-$G17-FM17+FN17)&lt;=1,$F17+$G17&gt;=PrSettings!$M$8),(ABS(FM17-$F17)&lt;=1)*(ABS(FN17-$G17)&lt;=1)*1,""))),"")</f>
        <v/>
      </c>
      <c r="FT17" s="456"/>
      <c r="FV17" s="447">
        <f t="shared" ca="1" si="13"/>
        <v>10</v>
      </c>
      <c r="FW17" s="448" t="str">
        <f ca="1">GrpB!$B$8</f>
        <v>Albania</v>
      </c>
      <c r="FX17" s="449">
        <f t="shared" ca="1" si="143"/>
        <v>3</v>
      </c>
      <c r="FY17" s="448" t="str">
        <f ca="1">GrpB!$D$8</f>
        <v>Spain</v>
      </c>
      <c r="FZ17" s="452"/>
      <c r="GA17" s="452"/>
      <c r="GB17" s="455"/>
      <c r="GC17" s="449" t="str">
        <f t="shared" ca="1" si="144"/>
        <v/>
      </c>
      <c r="GD17" s="449" t="str">
        <f ca="1">IF((GC17&lt;&gt;""),IF(OR($F17&lt;&gt;$G17,PrSettings!$M$4="●"),(($F17-$G17)=(FZ17-GA17))*1,0),"")</f>
        <v/>
      </c>
      <c r="GE17" s="449" t="str">
        <f t="shared" ca="1" si="145"/>
        <v/>
      </c>
      <c r="GF17" s="449" t="str">
        <f ca="1">IF(GC17&lt;&gt;"",IF(ABS($F17-$G17)&gt;=PrSettings!$M$7,(ABS($F17-$G17-FZ17+GA17)&lt;=1)*1,IF(AND(GC17,$F17=$G17,$F17&gt;=PrSettings!$M$6),(ABS(FZ17-$F17)&lt;=1)*1,IF(AND(ABS($F17-$G17-FZ17+GA17)&lt;=1,$F17+$G17&gt;=PrSettings!$M$8),(ABS(FZ17-$F17)&lt;=1)*(ABS(GA17-$G17)&lt;=1)*1,""))),"")</f>
        <v/>
      </c>
      <c r="GG17" s="456"/>
      <c r="GI17" s="447">
        <f t="shared" ca="1" si="14"/>
        <v>10</v>
      </c>
      <c r="GJ17" s="448" t="str">
        <f ca="1">GrpB!$B$8</f>
        <v>Albania</v>
      </c>
      <c r="GK17" s="449">
        <f t="shared" ca="1" si="146"/>
        <v>3</v>
      </c>
      <c r="GL17" s="448" t="str">
        <f ca="1">GrpB!$D$8</f>
        <v>Spain</v>
      </c>
      <c r="GM17" s="452"/>
      <c r="GN17" s="452"/>
      <c r="GO17" s="455"/>
      <c r="GP17" s="449" t="str">
        <f t="shared" ca="1" si="147"/>
        <v/>
      </c>
      <c r="GQ17" s="449" t="str">
        <f ca="1">IF((GP17&lt;&gt;""),IF(OR($F17&lt;&gt;$G17,PrSettings!$M$4="●"),(($F17-$G17)=(GM17-GN17))*1,0),"")</f>
        <v/>
      </c>
      <c r="GR17" s="449" t="str">
        <f t="shared" ca="1" si="148"/>
        <v/>
      </c>
      <c r="GS17" s="449" t="str">
        <f ca="1">IF(GP17&lt;&gt;"",IF(ABS($F17-$G17)&gt;=PrSettings!$M$7,(ABS($F17-$G17-GM17+GN17)&lt;=1)*1,IF(AND(GP17,$F17=$G17,$F17&gt;=PrSettings!$M$6),(ABS(GM17-$F17)&lt;=1)*1,IF(AND(ABS($F17-$G17-GM17+GN17)&lt;=1,$F17+$G17&gt;=PrSettings!$M$8),(ABS(GM17-$F17)&lt;=1)*(ABS(GN17-$G17)&lt;=1)*1,""))),"")</f>
        <v/>
      </c>
      <c r="GT17" s="456"/>
      <c r="GV17" s="447">
        <f t="shared" ca="1" si="15"/>
        <v>10</v>
      </c>
      <c r="GW17" s="448" t="str">
        <f ca="1">GrpB!$B$8</f>
        <v>Albania</v>
      </c>
      <c r="GX17" s="449">
        <f t="shared" ca="1" si="149"/>
        <v>3</v>
      </c>
      <c r="GY17" s="448" t="str">
        <f ca="1">GrpB!$D$8</f>
        <v>Spain</v>
      </c>
      <c r="GZ17" s="452"/>
      <c r="HA17" s="452"/>
      <c r="HB17" s="455"/>
      <c r="HC17" s="449" t="str">
        <f t="shared" ca="1" si="150"/>
        <v/>
      </c>
      <c r="HD17" s="449" t="str">
        <f ca="1">IF((HC17&lt;&gt;""),IF(OR($F17&lt;&gt;$G17,PrSettings!$M$4="●"),(($F17-$G17)=(GZ17-HA17))*1,0),"")</f>
        <v/>
      </c>
      <c r="HE17" s="449" t="str">
        <f t="shared" ca="1" si="151"/>
        <v/>
      </c>
      <c r="HF17" s="449" t="str">
        <f ca="1">IF(HC17&lt;&gt;"",IF(ABS($F17-$G17)&gt;=PrSettings!$M$7,(ABS($F17-$G17-GZ17+HA17)&lt;=1)*1,IF(AND(HC17,$F17=$G17,$F17&gt;=PrSettings!$M$6),(ABS(GZ17-$F17)&lt;=1)*1,IF(AND(ABS($F17-$G17-GZ17+HA17)&lt;=1,$F17+$G17&gt;=PrSettings!$M$8),(ABS(GZ17-$F17)&lt;=1)*(ABS(HA17-$G17)&lt;=1)*1,""))),"")</f>
        <v/>
      </c>
      <c r="HG17" s="456"/>
      <c r="HI17" s="447">
        <f t="shared" ca="1" si="16"/>
        <v>10</v>
      </c>
      <c r="HJ17" s="448" t="str">
        <f ca="1">GrpB!$B$8</f>
        <v>Albania</v>
      </c>
      <c r="HK17" s="449">
        <f t="shared" ca="1" si="152"/>
        <v>3</v>
      </c>
      <c r="HL17" s="448" t="str">
        <f ca="1">GrpB!$D$8</f>
        <v>Spain</v>
      </c>
      <c r="HM17" s="452"/>
      <c r="HN17" s="452"/>
      <c r="HO17" s="455"/>
      <c r="HP17" s="449" t="str">
        <f t="shared" ca="1" si="153"/>
        <v/>
      </c>
      <c r="HQ17" s="449" t="str">
        <f ca="1">IF((HP17&lt;&gt;""),IF(OR($F17&lt;&gt;$G17,PrSettings!$M$4="●"),(($F17-$G17)=(HM17-HN17))*1,0),"")</f>
        <v/>
      </c>
      <c r="HR17" s="449" t="str">
        <f t="shared" ca="1" si="154"/>
        <v/>
      </c>
      <c r="HS17" s="449" t="str">
        <f ca="1">IF(HP17&lt;&gt;"",IF(ABS($F17-$G17)&gt;=PrSettings!$M$7,(ABS($F17-$G17-HM17+HN17)&lt;=1)*1,IF(AND(HP17,$F17=$G17,$F17&gt;=PrSettings!$M$6),(ABS(HM17-$F17)&lt;=1)*1,IF(AND(ABS($F17-$G17-HM17+HN17)&lt;=1,$F17+$G17&gt;=PrSettings!$M$8),(ABS(HM17-$F17)&lt;=1)*(ABS(HN17-$G17)&lt;=1)*1,""))),"")</f>
        <v/>
      </c>
      <c r="HT17" s="456"/>
      <c r="HV17" s="447">
        <f t="shared" ca="1" si="17"/>
        <v>10</v>
      </c>
      <c r="HW17" s="448" t="str">
        <f ca="1">GrpB!$B$8</f>
        <v>Albania</v>
      </c>
      <c r="HX17" s="449">
        <f t="shared" ca="1" si="155"/>
        <v>3</v>
      </c>
      <c r="HY17" s="448" t="str">
        <f ca="1">GrpB!$D$8</f>
        <v>Spain</v>
      </c>
      <c r="HZ17" s="452"/>
      <c r="IA17" s="452"/>
      <c r="IB17" s="455"/>
      <c r="IC17" s="449" t="str">
        <f t="shared" ca="1" si="156"/>
        <v/>
      </c>
      <c r="ID17" s="449" t="str">
        <f ca="1">IF((IC17&lt;&gt;""),IF(OR($F17&lt;&gt;$G17,PrSettings!$M$4="●"),(($F17-$G17)=(HZ17-IA17))*1,0),"")</f>
        <v/>
      </c>
      <c r="IE17" s="449" t="str">
        <f t="shared" ca="1" si="157"/>
        <v/>
      </c>
      <c r="IF17" s="449" t="str">
        <f ca="1">IF(IC17&lt;&gt;"",IF(ABS($F17-$G17)&gt;=PrSettings!$M$7,(ABS($F17-$G17-HZ17+IA17)&lt;=1)*1,IF(AND(IC17,$F17=$G17,$F17&gt;=PrSettings!$M$6),(ABS(HZ17-$F17)&lt;=1)*1,IF(AND(ABS($F17-$G17-HZ17+IA17)&lt;=1,$F17+$G17&gt;=PrSettings!$M$8),(ABS(HZ17-$F17)&lt;=1)*(ABS(IA17-$G17)&lt;=1)*1,""))),"")</f>
        <v/>
      </c>
      <c r="IG17" s="456"/>
      <c r="II17" s="447">
        <f t="shared" ca="1" si="18"/>
        <v>10</v>
      </c>
      <c r="IJ17" s="448" t="str">
        <f ca="1">GrpB!$B$8</f>
        <v>Albania</v>
      </c>
      <c r="IK17" s="449">
        <f t="shared" ca="1" si="158"/>
        <v>3</v>
      </c>
      <c r="IL17" s="448" t="str">
        <f ca="1">GrpB!$D$8</f>
        <v>Spain</v>
      </c>
      <c r="IM17" s="452"/>
      <c r="IN17" s="452"/>
      <c r="IO17" s="455"/>
      <c r="IP17" s="449" t="str">
        <f t="shared" ca="1" si="159"/>
        <v/>
      </c>
      <c r="IQ17" s="449" t="str">
        <f ca="1">IF((IP17&lt;&gt;""),IF(OR($F17&lt;&gt;$G17,PrSettings!$M$4="●"),(($F17-$G17)=(IM17-IN17))*1,0),"")</f>
        <v/>
      </c>
      <c r="IR17" s="449" t="str">
        <f t="shared" ca="1" si="160"/>
        <v/>
      </c>
      <c r="IS17" s="449" t="str">
        <f ca="1">IF(IP17&lt;&gt;"",IF(ABS($F17-$G17)&gt;=PrSettings!$M$7,(ABS($F17-$G17-IM17+IN17)&lt;=1)*1,IF(AND(IP17,$F17=$G17,$F17&gt;=PrSettings!$M$6),(ABS(IM17-$F17)&lt;=1)*1,IF(AND(ABS($F17-$G17-IM17+IN17)&lt;=1,$F17+$G17&gt;=PrSettings!$M$8),(ABS(IM17-$F17)&lt;=1)*(ABS(IN17-$G17)&lt;=1)*1,""))),"")</f>
        <v/>
      </c>
      <c r="IT17" s="456"/>
      <c r="IV17" s="447">
        <f t="shared" ca="1" si="19"/>
        <v>10</v>
      </c>
      <c r="IW17" s="448" t="str">
        <f ca="1">GrpB!$B$8</f>
        <v>Albania</v>
      </c>
      <c r="IX17" s="449">
        <f t="shared" ca="1" si="161"/>
        <v>3</v>
      </c>
      <c r="IY17" s="448" t="str">
        <f ca="1">GrpB!$D$8</f>
        <v>Spain</v>
      </c>
      <c r="IZ17" s="452"/>
      <c r="JA17" s="452"/>
      <c r="JB17" s="455"/>
      <c r="JC17" s="449" t="str">
        <f t="shared" ca="1" si="162"/>
        <v/>
      </c>
      <c r="JD17" s="449" t="str">
        <f ca="1">IF((JC17&lt;&gt;""),IF(OR($F17&lt;&gt;$G17,PrSettings!$M$4="●"),(($F17-$G17)=(IZ17-JA17))*1,0),"")</f>
        <v/>
      </c>
      <c r="JE17" s="449" t="str">
        <f t="shared" ca="1" si="163"/>
        <v/>
      </c>
      <c r="JF17" s="449" t="str">
        <f ca="1">IF(JC17&lt;&gt;"",IF(ABS($F17-$G17)&gt;=PrSettings!$M$7,(ABS($F17-$G17-IZ17+JA17)&lt;=1)*1,IF(AND(JC17,$F17=$G17,$F17&gt;=PrSettings!$M$6),(ABS(IZ17-$F17)&lt;=1)*1,IF(AND(ABS($F17-$G17-IZ17+JA17)&lt;=1,$F17+$G17&gt;=PrSettings!$M$8),(ABS(IZ17-$F17)&lt;=1)*(ABS(JA17-$G17)&lt;=1)*1,""))),"")</f>
        <v/>
      </c>
      <c r="JG17" s="456"/>
      <c r="JI17" s="447">
        <f t="shared" ca="1" si="20"/>
        <v>10</v>
      </c>
      <c r="JJ17" s="448" t="str">
        <f ca="1">GrpB!$B$8</f>
        <v>Albania</v>
      </c>
      <c r="JK17" s="449">
        <f t="shared" ca="1" si="164"/>
        <v>3</v>
      </c>
      <c r="JL17" s="448" t="str">
        <f ca="1">GrpB!$D$8</f>
        <v>Spain</v>
      </c>
      <c r="JM17" s="452"/>
      <c r="JN17" s="452"/>
      <c r="JO17" s="455"/>
      <c r="JP17" s="449" t="str">
        <f t="shared" ca="1" si="165"/>
        <v/>
      </c>
      <c r="JQ17" s="449" t="str">
        <f ca="1">IF((JP17&lt;&gt;""),IF(OR($F17&lt;&gt;$G17,PrSettings!$M$4="●"),(($F17-$G17)=(JM17-JN17))*1,0),"")</f>
        <v/>
      </c>
      <c r="JR17" s="449" t="str">
        <f t="shared" ca="1" si="166"/>
        <v/>
      </c>
      <c r="JS17" s="449" t="str">
        <f ca="1">IF(JP17&lt;&gt;"",IF(ABS($F17-$G17)&gt;=PrSettings!$M$7,(ABS($F17-$G17-JM17+JN17)&lt;=1)*1,IF(AND(JP17,$F17=$G17,$F17&gt;=PrSettings!$M$6),(ABS(JM17-$F17)&lt;=1)*1,IF(AND(ABS($F17-$G17-JM17+JN17)&lt;=1,$F17+$G17&gt;=PrSettings!$M$8),(ABS(JM17-$F17)&lt;=1)*(ABS(JN17-$G17)&lt;=1)*1,""))),"")</f>
        <v/>
      </c>
      <c r="JT17" s="456"/>
      <c r="JV17" s="447">
        <f t="shared" ca="1" si="21"/>
        <v>10</v>
      </c>
      <c r="JW17" s="448" t="str">
        <f ca="1">GrpB!$B$8</f>
        <v>Albania</v>
      </c>
      <c r="JX17" s="449">
        <f t="shared" ca="1" si="167"/>
        <v>3</v>
      </c>
      <c r="JY17" s="448" t="str">
        <f ca="1">GrpB!$D$8</f>
        <v>Spain</v>
      </c>
      <c r="JZ17" s="452"/>
      <c r="KA17" s="452"/>
      <c r="KB17" s="455"/>
      <c r="KC17" s="449" t="str">
        <f t="shared" ca="1" si="168"/>
        <v/>
      </c>
      <c r="KD17" s="449" t="str">
        <f ca="1">IF((KC17&lt;&gt;""),IF(OR($F17&lt;&gt;$G17,PrSettings!$M$4="●"),(($F17-$G17)=(JZ17-KA17))*1,0),"")</f>
        <v/>
      </c>
      <c r="KE17" s="449" t="str">
        <f t="shared" ca="1" si="169"/>
        <v/>
      </c>
      <c r="KF17" s="449" t="str">
        <f ca="1">IF(KC17&lt;&gt;"",IF(ABS($F17-$G17)&gt;=PrSettings!$M$7,(ABS($F17-$G17-JZ17+KA17)&lt;=1)*1,IF(AND(KC17,$F17=$G17,$F17&gt;=PrSettings!$M$6),(ABS(JZ17-$F17)&lt;=1)*1,IF(AND(ABS($F17-$G17-JZ17+KA17)&lt;=1,$F17+$G17&gt;=PrSettings!$M$8),(ABS(JZ17-$F17)&lt;=1)*(ABS(KA17-$G17)&lt;=1)*1,""))),"")</f>
        <v/>
      </c>
      <c r="KG17" s="456"/>
      <c r="KI17" s="447">
        <f t="shared" ca="1" si="22"/>
        <v>10</v>
      </c>
      <c r="KJ17" s="448" t="str">
        <f ca="1">GrpB!$B$8</f>
        <v>Albania</v>
      </c>
      <c r="KK17" s="449">
        <f t="shared" ca="1" si="170"/>
        <v>3</v>
      </c>
      <c r="KL17" s="448" t="str">
        <f ca="1">GrpB!$D$8</f>
        <v>Spain</v>
      </c>
      <c r="KM17" s="452"/>
      <c r="KN17" s="452"/>
      <c r="KO17" s="455"/>
      <c r="KP17" s="449" t="str">
        <f t="shared" ca="1" si="171"/>
        <v/>
      </c>
      <c r="KQ17" s="449" t="str">
        <f ca="1">IF((KP17&lt;&gt;""),IF(OR($F17&lt;&gt;$G17,PrSettings!$M$4="●"),(($F17-$G17)=(KM17-KN17))*1,0),"")</f>
        <v/>
      </c>
      <c r="KR17" s="449" t="str">
        <f t="shared" ca="1" si="172"/>
        <v/>
      </c>
      <c r="KS17" s="449" t="str">
        <f ca="1">IF(KP17&lt;&gt;"",IF(ABS($F17-$G17)&gt;=PrSettings!$M$7,(ABS($F17-$G17-KM17+KN17)&lt;=1)*1,IF(AND(KP17,$F17=$G17,$F17&gt;=PrSettings!$M$6),(ABS(KM17-$F17)&lt;=1)*1,IF(AND(ABS($F17-$G17-KM17+KN17)&lt;=1,$F17+$G17&gt;=PrSettings!$M$8),(ABS(KM17-$F17)&lt;=1)*(ABS(KN17-$G17)&lt;=1)*1,""))),"")</f>
        <v/>
      </c>
      <c r="KT17" s="456"/>
      <c r="KV17" s="447">
        <f t="shared" ca="1" si="23"/>
        <v>10</v>
      </c>
      <c r="KW17" s="448" t="str">
        <f ca="1">GrpB!$B$8</f>
        <v>Albania</v>
      </c>
      <c r="KX17" s="449">
        <f t="shared" ca="1" si="173"/>
        <v>3</v>
      </c>
      <c r="KY17" s="448" t="str">
        <f ca="1">GrpB!$D$8</f>
        <v>Spain</v>
      </c>
      <c r="KZ17" s="452"/>
      <c r="LA17" s="452"/>
      <c r="LB17" s="455"/>
      <c r="LC17" s="449" t="str">
        <f t="shared" ca="1" si="174"/>
        <v/>
      </c>
      <c r="LD17" s="449" t="str">
        <f ca="1">IF((LC17&lt;&gt;""),IF(OR($F17&lt;&gt;$G17,PrSettings!$M$4="●"),(($F17-$G17)=(KZ17-LA17))*1,0),"")</f>
        <v/>
      </c>
      <c r="LE17" s="449" t="str">
        <f t="shared" ca="1" si="175"/>
        <v/>
      </c>
      <c r="LF17" s="449" t="str">
        <f ca="1">IF(LC17&lt;&gt;"",IF(ABS($F17-$G17)&gt;=PrSettings!$M$7,(ABS($F17-$G17-KZ17+LA17)&lt;=1)*1,IF(AND(LC17,$F17=$G17,$F17&gt;=PrSettings!$M$6),(ABS(KZ17-$F17)&lt;=1)*1,IF(AND(ABS($F17-$G17-KZ17+LA17)&lt;=1,$F17+$G17&gt;=PrSettings!$M$8),(ABS(KZ17-$F17)&lt;=1)*(ABS(LA17-$G17)&lt;=1)*1,""))),"")</f>
        <v/>
      </c>
      <c r="LG17" s="456"/>
      <c r="LI17" s="447">
        <f t="shared" ca="1" si="24"/>
        <v>10</v>
      </c>
      <c r="LJ17" s="448" t="str">
        <f ca="1">GrpB!$B$8</f>
        <v>Albania</v>
      </c>
      <c r="LK17" s="449">
        <f t="shared" ca="1" si="176"/>
        <v>3</v>
      </c>
      <c r="LL17" s="448" t="str">
        <f ca="1">GrpB!$D$8</f>
        <v>Spain</v>
      </c>
      <c r="LM17" s="452"/>
      <c r="LN17" s="452"/>
      <c r="LO17" s="455"/>
      <c r="LP17" s="449" t="str">
        <f t="shared" ca="1" si="177"/>
        <v/>
      </c>
      <c r="LQ17" s="449" t="str">
        <f ca="1">IF((LP17&lt;&gt;""),IF(OR($F17&lt;&gt;$G17,PrSettings!$M$4="●"),(($F17-$G17)=(LM17-LN17))*1,0),"")</f>
        <v/>
      </c>
      <c r="LR17" s="449" t="str">
        <f t="shared" ca="1" si="178"/>
        <v/>
      </c>
      <c r="LS17" s="449" t="str">
        <f ca="1">IF(LP17&lt;&gt;"",IF(ABS($F17-$G17)&gt;=PrSettings!$M$7,(ABS($F17-$G17-LM17+LN17)&lt;=1)*1,IF(AND(LP17,$F17=$G17,$F17&gt;=PrSettings!$M$6),(ABS(LM17-$F17)&lt;=1)*1,IF(AND(ABS($F17-$G17-LM17+LN17)&lt;=1,$F17+$G17&gt;=PrSettings!$M$8),(ABS(LM17-$F17)&lt;=1)*(ABS(LN17-$G17)&lt;=1)*1,""))),"")</f>
        <v/>
      </c>
      <c r="LT17" s="456"/>
      <c r="LV17" s="447">
        <f t="shared" ca="1" si="25"/>
        <v>10</v>
      </c>
      <c r="LW17" s="448" t="str">
        <f ca="1">GrpB!$B$8</f>
        <v>Albania</v>
      </c>
      <c r="LX17" s="449">
        <f t="shared" ca="1" si="179"/>
        <v>3</v>
      </c>
      <c r="LY17" s="448" t="str">
        <f ca="1">GrpB!$D$8</f>
        <v>Spain</v>
      </c>
      <c r="LZ17" s="452"/>
      <c r="MA17" s="452"/>
      <c r="MB17" s="455"/>
      <c r="MC17" s="449" t="str">
        <f t="shared" ca="1" si="180"/>
        <v/>
      </c>
      <c r="MD17" s="449" t="str">
        <f ca="1">IF((MC17&lt;&gt;""),IF(OR($F17&lt;&gt;$G17,PrSettings!$M$4="●"),(($F17-$G17)=(LZ17-MA17))*1,0),"")</f>
        <v/>
      </c>
      <c r="ME17" s="449" t="str">
        <f t="shared" ca="1" si="181"/>
        <v/>
      </c>
      <c r="MF17" s="449" t="str">
        <f ca="1">IF(MC17&lt;&gt;"",IF(ABS($F17-$G17)&gt;=PrSettings!$M$7,(ABS($F17-$G17-LZ17+MA17)&lt;=1)*1,IF(AND(MC17,$F17=$G17,$F17&gt;=PrSettings!$M$6),(ABS(LZ17-$F17)&lt;=1)*1,IF(AND(ABS($F17-$G17-LZ17+MA17)&lt;=1,$F17+$G17&gt;=PrSettings!$M$8),(ABS(LZ17-$F17)&lt;=1)*(ABS(MA17-$G17)&lt;=1)*1,""))),"")</f>
        <v/>
      </c>
      <c r="MG17" s="456"/>
    </row>
    <row r="18" spans="2:345" x14ac:dyDescent="0.25">
      <c r="B18" s="447">
        <f ca="1">INDEX(Groups!$C$7:$C$35,MATCH(C18,Groups!$D$7:$D$35,0))</f>
        <v>14</v>
      </c>
      <c r="C18" s="448" t="str">
        <f ca="1">GrpB!$B$9</f>
        <v>Croatia</v>
      </c>
      <c r="D18" s="449">
        <f ca="1">INDEX(Groups!$C$7:$C$35,MATCH(E18,Groups!$D$7:$D$35,0))</f>
        <v>18</v>
      </c>
      <c r="E18" s="448" t="str">
        <f ca="1">GrpB!$D$9</f>
        <v>Italy</v>
      </c>
      <c r="F18" s="450" t="str">
        <f ca="1">GrpB!$E$9</f>
        <v/>
      </c>
      <c r="G18" s="451" t="str">
        <f ca="1">GrpB!$G$9</f>
        <v/>
      </c>
      <c r="I18" s="447">
        <f t="shared" ca="1" si="0"/>
        <v>14</v>
      </c>
      <c r="J18" s="448" t="str">
        <f ca="1">GrpB!$B$9</f>
        <v>Croatia</v>
      </c>
      <c r="K18" s="449">
        <f t="shared" ca="1" si="104"/>
        <v>18</v>
      </c>
      <c r="L18" s="448" t="str">
        <f ca="1">GrpB!$D$9</f>
        <v>Italy</v>
      </c>
      <c r="M18" s="452"/>
      <c r="N18" s="452"/>
      <c r="O18" s="457"/>
      <c r="P18" s="449" t="str">
        <f t="shared" ca="1" si="105"/>
        <v/>
      </c>
      <c r="Q18" s="449" t="str">
        <f ca="1">IF((P18&lt;&gt;""),IF(OR($F18&lt;&gt;$G18,PrSettings!$M$4="●"),(($F18-$G18)=(M18-N18))*1,0),"")</f>
        <v/>
      </c>
      <c r="R18" s="449" t="str">
        <f t="shared" ca="1" si="106"/>
        <v/>
      </c>
      <c r="S18" s="449" t="str">
        <f ca="1">IF(P18&lt;&gt;"",IF(ABS($F18-$G18)&gt;=PrSettings!$M$7,(ABS($F18-$G18-M18+N18)&lt;=1)*1,IF(AND(P18,$F18=$G18,$F18&gt;=PrSettings!$M$6),(ABS(M18-$F18)&lt;=1)*1,IF(AND(ABS($F18-$G18-M18+N18)&lt;=1,$F18+$G18&gt;=PrSettings!$M$8),(ABS(M18-$F18)&lt;=1)*(ABS(N18-$G18)&lt;=1)*1,""))),"")</f>
        <v/>
      </c>
      <c r="T18" s="458"/>
      <c r="V18" s="447">
        <f t="shared" ca="1" si="1"/>
        <v>14</v>
      </c>
      <c r="W18" s="448" t="str">
        <f ca="1">GrpB!$B$9</f>
        <v>Croatia</v>
      </c>
      <c r="X18" s="449">
        <f t="shared" ca="1" si="107"/>
        <v>18</v>
      </c>
      <c r="Y18" s="448" t="str">
        <f ca="1">GrpB!$D$9</f>
        <v>Italy</v>
      </c>
      <c r="Z18" s="452"/>
      <c r="AA18" s="452"/>
      <c r="AB18" s="457"/>
      <c r="AC18" s="449" t="str">
        <f t="shared" ca="1" si="108"/>
        <v/>
      </c>
      <c r="AD18" s="449" t="str">
        <f ca="1">IF((AC18&lt;&gt;""),IF(OR($F18&lt;&gt;$G18,PrSettings!$M$4="●"),(($F18-$G18)=(Z18-AA18))*1,0),"")</f>
        <v/>
      </c>
      <c r="AE18" s="449" t="str">
        <f t="shared" ca="1" si="109"/>
        <v/>
      </c>
      <c r="AF18" s="449" t="str">
        <f ca="1">IF(AC18&lt;&gt;"",IF(ABS($F18-$G18)&gt;=PrSettings!$M$7,(ABS($F18-$G18-Z18+AA18)&lt;=1)*1,IF(AND(AC18,$F18=$G18,$F18&gt;=PrSettings!$M$6),(ABS(Z18-$F18)&lt;=1)*1,IF(AND(ABS($F18-$G18-Z18+AA18)&lt;=1,$F18+$G18&gt;=PrSettings!$M$8),(ABS(Z18-$F18)&lt;=1)*(ABS(AA18-$G18)&lt;=1)*1,""))),"")</f>
        <v/>
      </c>
      <c r="AG18" s="458"/>
      <c r="AI18" s="447">
        <f t="shared" ca="1" si="2"/>
        <v>14</v>
      </c>
      <c r="AJ18" s="448" t="str">
        <f ca="1">GrpB!$B$9</f>
        <v>Croatia</v>
      </c>
      <c r="AK18" s="449">
        <f t="shared" ca="1" si="110"/>
        <v>18</v>
      </c>
      <c r="AL18" s="448" t="str">
        <f ca="1">GrpB!$D$9</f>
        <v>Italy</v>
      </c>
      <c r="AM18" s="452"/>
      <c r="AN18" s="452"/>
      <c r="AO18" s="457"/>
      <c r="AP18" s="449" t="str">
        <f t="shared" ca="1" si="111"/>
        <v/>
      </c>
      <c r="AQ18" s="449" t="str">
        <f ca="1">IF((AP18&lt;&gt;""),IF(OR($F18&lt;&gt;$G18,PrSettings!$M$4="●"),(($F18-$G18)=(AM18-AN18))*1,0),"")</f>
        <v/>
      </c>
      <c r="AR18" s="449" t="str">
        <f t="shared" ca="1" si="112"/>
        <v/>
      </c>
      <c r="AS18" s="449" t="str">
        <f ca="1">IF(AP18&lt;&gt;"",IF(ABS($F18-$G18)&gt;=PrSettings!$M$7,(ABS($F18-$G18-AM18+AN18)&lt;=1)*1,IF(AND(AP18,$F18=$G18,$F18&gt;=PrSettings!$M$6),(ABS(AM18-$F18)&lt;=1)*1,IF(AND(ABS($F18-$G18-AM18+AN18)&lt;=1,$F18+$G18&gt;=PrSettings!$M$8),(ABS(AM18-$F18)&lt;=1)*(ABS(AN18-$G18)&lt;=1)*1,""))),"")</f>
        <v/>
      </c>
      <c r="AT18" s="458"/>
      <c r="AV18" s="447">
        <f t="shared" ca="1" si="3"/>
        <v>14</v>
      </c>
      <c r="AW18" s="448" t="str">
        <f ca="1">GrpB!$B$9</f>
        <v>Croatia</v>
      </c>
      <c r="AX18" s="449">
        <f t="shared" ca="1" si="113"/>
        <v>18</v>
      </c>
      <c r="AY18" s="448" t="str">
        <f ca="1">GrpB!$D$9</f>
        <v>Italy</v>
      </c>
      <c r="AZ18" s="452"/>
      <c r="BA18" s="452"/>
      <c r="BB18" s="457"/>
      <c r="BC18" s="449" t="str">
        <f t="shared" ca="1" si="114"/>
        <v/>
      </c>
      <c r="BD18" s="449" t="str">
        <f ca="1">IF((BC18&lt;&gt;""),IF(OR($F18&lt;&gt;$G18,PrSettings!$M$4="●"),(($F18-$G18)=(AZ18-BA18))*1,0),"")</f>
        <v/>
      </c>
      <c r="BE18" s="449" t="str">
        <f t="shared" ca="1" si="115"/>
        <v/>
      </c>
      <c r="BF18" s="449" t="str">
        <f ca="1">IF(BC18&lt;&gt;"",IF(ABS($F18-$G18)&gt;=PrSettings!$M$7,(ABS($F18-$G18-AZ18+BA18)&lt;=1)*1,IF(AND(BC18,$F18=$G18,$F18&gt;=PrSettings!$M$6),(ABS(AZ18-$F18)&lt;=1)*1,IF(AND(ABS($F18-$G18-AZ18+BA18)&lt;=1,$F18+$G18&gt;=PrSettings!$M$8),(ABS(AZ18-$F18)&lt;=1)*(ABS(BA18-$G18)&lt;=1)*1,""))),"")</f>
        <v/>
      </c>
      <c r="BG18" s="458"/>
      <c r="BI18" s="447">
        <f t="shared" ca="1" si="4"/>
        <v>14</v>
      </c>
      <c r="BJ18" s="448" t="str">
        <f ca="1">GrpB!$B$9</f>
        <v>Croatia</v>
      </c>
      <c r="BK18" s="449">
        <f t="shared" ca="1" si="116"/>
        <v>18</v>
      </c>
      <c r="BL18" s="448" t="str">
        <f ca="1">GrpB!$D$9</f>
        <v>Italy</v>
      </c>
      <c r="BM18" s="452"/>
      <c r="BN18" s="452"/>
      <c r="BO18" s="457"/>
      <c r="BP18" s="449" t="str">
        <f t="shared" ca="1" si="117"/>
        <v/>
      </c>
      <c r="BQ18" s="449" t="str">
        <f ca="1">IF((BP18&lt;&gt;""),IF(OR($F18&lt;&gt;$G18,PrSettings!$M$4="●"),(($F18-$G18)=(BM18-BN18))*1,0),"")</f>
        <v/>
      </c>
      <c r="BR18" s="449" t="str">
        <f t="shared" ca="1" si="118"/>
        <v/>
      </c>
      <c r="BS18" s="449" t="str">
        <f ca="1">IF(BP18&lt;&gt;"",IF(ABS($F18-$G18)&gt;=PrSettings!$M$7,(ABS($F18-$G18-BM18+BN18)&lt;=1)*1,IF(AND(BP18,$F18=$G18,$F18&gt;=PrSettings!$M$6),(ABS(BM18-$F18)&lt;=1)*1,IF(AND(ABS($F18-$G18-BM18+BN18)&lt;=1,$F18+$G18&gt;=PrSettings!$M$8),(ABS(BM18-$F18)&lt;=1)*(ABS(BN18-$G18)&lt;=1)*1,""))),"")</f>
        <v/>
      </c>
      <c r="BT18" s="458"/>
      <c r="BV18" s="447">
        <f t="shared" ca="1" si="5"/>
        <v>14</v>
      </c>
      <c r="BW18" s="448" t="str">
        <f ca="1">GrpB!$B$9</f>
        <v>Croatia</v>
      </c>
      <c r="BX18" s="449">
        <f t="shared" ca="1" si="119"/>
        <v>18</v>
      </c>
      <c r="BY18" s="448" t="str">
        <f ca="1">GrpB!$D$9</f>
        <v>Italy</v>
      </c>
      <c r="BZ18" s="452"/>
      <c r="CA18" s="452"/>
      <c r="CB18" s="457"/>
      <c r="CC18" s="449" t="str">
        <f t="shared" ca="1" si="120"/>
        <v/>
      </c>
      <c r="CD18" s="449" t="str">
        <f ca="1">IF((CC18&lt;&gt;""),IF(OR($F18&lt;&gt;$G18,PrSettings!$M$4="●"),(($F18-$G18)=(BZ18-CA18))*1,0),"")</f>
        <v/>
      </c>
      <c r="CE18" s="449" t="str">
        <f t="shared" ca="1" si="121"/>
        <v/>
      </c>
      <c r="CF18" s="449" t="str">
        <f ca="1">IF(CC18&lt;&gt;"",IF(ABS($F18-$G18)&gt;=PrSettings!$M$7,(ABS($F18-$G18-BZ18+CA18)&lt;=1)*1,IF(AND(CC18,$F18=$G18,$F18&gt;=PrSettings!$M$6),(ABS(BZ18-$F18)&lt;=1)*1,IF(AND(ABS($F18-$G18-BZ18+CA18)&lt;=1,$F18+$G18&gt;=PrSettings!$M$8),(ABS(BZ18-$F18)&lt;=1)*(ABS(CA18-$G18)&lt;=1)*1,""))),"")</f>
        <v/>
      </c>
      <c r="CG18" s="458"/>
      <c r="CI18" s="447">
        <f t="shared" ca="1" si="6"/>
        <v>14</v>
      </c>
      <c r="CJ18" s="448" t="str">
        <f ca="1">GrpB!$B$9</f>
        <v>Croatia</v>
      </c>
      <c r="CK18" s="449">
        <f t="shared" ca="1" si="122"/>
        <v>18</v>
      </c>
      <c r="CL18" s="448" t="str">
        <f ca="1">GrpB!$D$9</f>
        <v>Italy</v>
      </c>
      <c r="CM18" s="452"/>
      <c r="CN18" s="452"/>
      <c r="CO18" s="457"/>
      <c r="CP18" s="449" t="str">
        <f t="shared" ca="1" si="123"/>
        <v/>
      </c>
      <c r="CQ18" s="449" t="str">
        <f ca="1">IF((CP18&lt;&gt;""),IF(OR($F18&lt;&gt;$G18,PrSettings!$M$4="●"),(($F18-$G18)=(CM18-CN18))*1,0),"")</f>
        <v/>
      </c>
      <c r="CR18" s="449" t="str">
        <f t="shared" ca="1" si="124"/>
        <v/>
      </c>
      <c r="CS18" s="449" t="str">
        <f ca="1">IF(CP18&lt;&gt;"",IF(ABS($F18-$G18)&gt;=PrSettings!$M$7,(ABS($F18-$G18-CM18+CN18)&lt;=1)*1,IF(AND(CP18,$F18=$G18,$F18&gt;=PrSettings!$M$6),(ABS(CM18-$F18)&lt;=1)*1,IF(AND(ABS($F18-$G18-CM18+CN18)&lt;=1,$F18+$G18&gt;=PrSettings!$M$8),(ABS(CM18-$F18)&lt;=1)*(ABS(CN18-$G18)&lt;=1)*1,""))),"")</f>
        <v/>
      </c>
      <c r="CT18" s="458"/>
      <c r="CV18" s="447">
        <f t="shared" ca="1" si="7"/>
        <v>14</v>
      </c>
      <c r="CW18" s="448" t="str">
        <f ca="1">GrpB!$B$9</f>
        <v>Croatia</v>
      </c>
      <c r="CX18" s="449">
        <f t="shared" ca="1" si="125"/>
        <v>18</v>
      </c>
      <c r="CY18" s="448" t="str">
        <f ca="1">GrpB!$D$9</f>
        <v>Italy</v>
      </c>
      <c r="CZ18" s="452"/>
      <c r="DA18" s="452"/>
      <c r="DB18" s="457"/>
      <c r="DC18" s="449" t="str">
        <f t="shared" ca="1" si="126"/>
        <v/>
      </c>
      <c r="DD18" s="449" t="str">
        <f ca="1">IF((DC18&lt;&gt;""),IF(OR($F18&lt;&gt;$G18,PrSettings!$M$4="●"),(($F18-$G18)=(CZ18-DA18))*1,0),"")</f>
        <v/>
      </c>
      <c r="DE18" s="449" t="str">
        <f t="shared" ca="1" si="127"/>
        <v/>
      </c>
      <c r="DF18" s="449" t="str">
        <f ca="1">IF(DC18&lt;&gt;"",IF(ABS($F18-$G18)&gt;=PrSettings!$M$7,(ABS($F18-$G18-CZ18+DA18)&lt;=1)*1,IF(AND(DC18,$F18=$G18,$F18&gt;=PrSettings!$M$6),(ABS(CZ18-$F18)&lt;=1)*1,IF(AND(ABS($F18-$G18-CZ18+DA18)&lt;=1,$F18+$G18&gt;=PrSettings!$M$8),(ABS(CZ18-$F18)&lt;=1)*(ABS(DA18-$G18)&lt;=1)*1,""))),"")</f>
        <v/>
      </c>
      <c r="DG18" s="458"/>
      <c r="DI18" s="447">
        <f t="shared" ca="1" si="8"/>
        <v>14</v>
      </c>
      <c r="DJ18" s="448" t="str">
        <f ca="1">GrpB!$B$9</f>
        <v>Croatia</v>
      </c>
      <c r="DK18" s="449">
        <f t="shared" ca="1" si="128"/>
        <v>18</v>
      </c>
      <c r="DL18" s="448" t="str">
        <f ca="1">GrpB!$D$9</f>
        <v>Italy</v>
      </c>
      <c r="DM18" s="452"/>
      <c r="DN18" s="452"/>
      <c r="DO18" s="457"/>
      <c r="DP18" s="449" t="str">
        <f t="shared" ca="1" si="129"/>
        <v/>
      </c>
      <c r="DQ18" s="449" t="str">
        <f ca="1">IF((DP18&lt;&gt;""),IF(OR($F18&lt;&gt;$G18,PrSettings!$M$4="●"),(($F18-$G18)=(DM18-DN18))*1,0),"")</f>
        <v/>
      </c>
      <c r="DR18" s="449" t="str">
        <f t="shared" ca="1" si="130"/>
        <v/>
      </c>
      <c r="DS18" s="449" t="str">
        <f ca="1">IF(DP18&lt;&gt;"",IF(ABS($F18-$G18)&gt;=PrSettings!$M$7,(ABS($F18-$G18-DM18+DN18)&lt;=1)*1,IF(AND(DP18,$F18=$G18,$F18&gt;=PrSettings!$M$6),(ABS(DM18-$F18)&lt;=1)*1,IF(AND(ABS($F18-$G18-DM18+DN18)&lt;=1,$F18+$G18&gt;=PrSettings!$M$8),(ABS(DM18-$F18)&lt;=1)*(ABS(DN18-$G18)&lt;=1)*1,""))),"")</f>
        <v/>
      </c>
      <c r="DT18" s="458"/>
      <c r="DV18" s="447">
        <f t="shared" ca="1" si="9"/>
        <v>14</v>
      </c>
      <c r="DW18" s="448" t="str">
        <f ca="1">GrpB!$B$9</f>
        <v>Croatia</v>
      </c>
      <c r="DX18" s="449">
        <f t="shared" ca="1" si="131"/>
        <v>18</v>
      </c>
      <c r="DY18" s="448" t="str">
        <f ca="1">GrpB!$D$9</f>
        <v>Italy</v>
      </c>
      <c r="DZ18" s="452"/>
      <c r="EA18" s="452"/>
      <c r="EB18" s="457"/>
      <c r="EC18" s="449" t="str">
        <f t="shared" ca="1" si="132"/>
        <v/>
      </c>
      <c r="ED18" s="449" t="str">
        <f ca="1">IF((EC18&lt;&gt;""),IF(OR($F18&lt;&gt;$G18,PrSettings!$M$4="●"),(($F18-$G18)=(DZ18-EA18))*1,0),"")</f>
        <v/>
      </c>
      <c r="EE18" s="449" t="str">
        <f t="shared" ca="1" si="133"/>
        <v/>
      </c>
      <c r="EF18" s="449" t="str">
        <f ca="1">IF(EC18&lt;&gt;"",IF(ABS($F18-$G18)&gt;=PrSettings!$M$7,(ABS($F18-$G18-DZ18+EA18)&lt;=1)*1,IF(AND(EC18,$F18=$G18,$F18&gt;=PrSettings!$M$6),(ABS(DZ18-$F18)&lt;=1)*1,IF(AND(ABS($F18-$G18-DZ18+EA18)&lt;=1,$F18+$G18&gt;=PrSettings!$M$8),(ABS(DZ18-$F18)&lt;=1)*(ABS(EA18-$G18)&lt;=1)*1,""))),"")</f>
        <v/>
      </c>
      <c r="EG18" s="458"/>
      <c r="EI18" s="447">
        <f t="shared" ca="1" si="10"/>
        <v>14</v>
      </c>
      <c r="EJ18" s="448" t="str">
        <f ca="1">GrpB!$B$9</f>
        <v>Croatia</v>
      </c>
      <c r="EK18" s="449">
        <f t="shared" ca="1" si="134"/>
        <v>18</v>
      </c>
      <c r="EL18" s="448" t="str">
        <f ca="1">GrpB!$D$9</f>
        <v>Italy</v>
      </c>
      <c r="EM18" s="452"/>
      <c r="EN18" s="452"/>
      <c r="EO18" s="457"/>
      <c r="EP18" s="449" t="str">
        <f t="shared" ca="1" si="135"/>
        <v/>
      </c>
      <c r="EQ18" s="449" t="str">
        <f ca="1">IF((EP18&lt;&gt;""),IF(OR($F18&lt;&gt;$G18,PrSettings!$M$4="●"),(($F18-$G18)=(EM18-EN18))*1,0),"")</f>
        <v/>
      </c>
      <c r="ER18" s="449" t="str">
        <f t="shared" ca="1" si="136"/>
        <v/>
      </c>
      <c r="ES18" s="449" t="str">
        <f ca="1">IF(EP18&lt;&gt;"",IF(ABS($F18-$G18)&gt;=PrSettings!$M$7,(ABS($F18-$G18-EM18+EN18)&lt;=1)*1,IF(AND(EP18,$F18=$G18,$F18&gt;=PrSettings!$M$6),(ABS(EM18-$F18)&lt;=1)*1,IF(AND(ABS($F18-$G18-EM18+EN18)&lt;=1,$F18+$G18&gt;=PrSettings!$M$8),(ABS(EM18-$F18)&lt;=1)*(ABS(EN18-$G18)&lt;=1)*1,""))),"")</f>
        <v/>
      </c>
      <c r="ET18" s="458"/>
      <c r="EV18" s="447">
        <f t="shared" ca="1" si="11"/>
        <v>14</v>
      </c>
      <c r="EW18" s="448" t="str">
        <f ca="1">GrpB!$B$9</f>
        <v>Croatia</v>
      </c>
      <c r="EX18" s="449">
        <f t="shared" ca="1" si="137"/>
        <v>18</v>
      </c>
      <c r="EY18" s="448" t="str">
        <f ca="1">GrpB!$D$9</f>
        <v>Italy</v>
      </c>
      <c r="EZ18" s="452"/>
      <c r="FA18" s="452"/>
      <c r="FB18" s="457"/>
      <c r="FC18" s="449" t="str">
        <f t="shared" ca="1" si="138"/>
        <v/>
      </c>
      <c r="FD18" s="449" t="str">
        <f ca="1">IF((FC18&lt;&gt;""),IF(OR($F18&lt;&gt;$G18,PrSettings!$M$4="●"),(($F18-$G18)=(EZ18-FA18))*1,0),"")</f>
        <v/>
      </c>
      <c r="FE18" s="449" t="str">
        <f t="shared" ca="1" si="139"/>
        <v/>
      </c>
      <c r="FF18" s="449" t="str">
        <f ca="1">IF(FC18&lt;&gt;"",IF(ABS($F18-$G18)&gt;=PrSettings!$M$7,(ABS($F18-$G18-EZ18+FA18)&lt;=1)*1,IF(AND(FC18,$F18=$G18,$F18&gt;=PrSettings!$M$6),(ABS(EZ18-$F18)&lt;=1)*1,IF(AND(ABS($F18-$G18-EZ18+FA18)&lt;=1,$F18+$G18&gt;=PrSettings!$M$8),(ABS(EZ18-$F18)&lt;=1)*(ABS(FA18-$G18)&lt;=1)*1,""))),"")</f>
        <v/>
      </c>
      <c r="FG18" s="458"/>
      <c r="FI18" s="447">
        <f t="shared" ca="1" si="12"/>
        <v>14</v>
      </c>
      <c r="FJ18" s="448" t="str">
        <f ca="1">GrpB!$B$9</f>
        <v>Croatia</v>
      </c>
      <c r="FK18" s="449">
        <f t="shared" ca="1" si="140"/>
        <v>18</v>
      </c>
      <c r="FL18" s="448" t="str">
        <f ca="1">GrpB!$D$9</f>
        <v>Italy</v>
      </c>
      <c r="FM18" s="452"/>
      <c r="FN18" s="452"/>
      <c r="FO18" s="457"/>
      <c r="FP18" s="449" t="str">
        <f t="shared" ca="1" si="141"/>
        <v/>
      </c>
      <c r="FQ18" s="449" t="str">
        <f ca="1">IF((FP18&lt;&gt;""),IF(OR($F18&lt;&gt;$G18,PrSettings!$M$4="●"),(($F18-$G18)=(FM18-FN18))*1,0),"")</f>
        <v/>
      </c>
      <c r="FR18" s="449" t="str">
        <f t="shared" ca="1" si="142"/>
        <v/>
      </c>
      <c r="FS18" s="449" t="str">
        <f ca="1">IF(FP18&lt;&gt;"",IF(ABS($F18-$G18)&gt;=PrSettings!$M$7,(ABS($F18-$G18-FM18+FN18)&lt;=1)*1,IF(AND(FP18,$F18=$G18,$F18&gt;=PrSettings!$M$6),(ABS(FM18-$F18)&lt;=1)*1,IF(AND(ABS($F18-$G18-FM18+FN18)&lt;=1,$F18+$G18&gt;=PrSettings!$M$8),(ABS(FM18-$F18)&lt;=1)*(ABS(FN18-$G18)&lt;=1)*1,""))),"")</f>
        <v/>
      </c>
      <c r="FT18" s="458"/>
      <c r="FV18" s="447">
        <f t="shared" ca="1" si="13"/>
        <v>14</v>
      </c>
      <c r="FW18" s="448" t="str">
        <f ca="1">GrpB!$B$9</f>
        <v>Croatia</v>
      </c>
      <c r="FX18" s="449">
        <f t="shared" ca="1" si="143"/>
        <v>18</v>
      </c>
      <c r="FY18" s="448" t="str">
        <f ca="1">GrpB!$D$9</f>
        <v>Italy</v>
      </c>
      <c r="FZ18" s="452"/>
      <c r="GA18" s="452"/>
      <c r="GB18" s="457"/>
      <c r="GC18" s="449" t="str">
        <f t="shared" ca="1" si="144"/>
        <v/>
      </c>
      <c r="GD18" s="449" t="str">
        <f ca="1">IF((GC18&lt;&gt;""),IF(OR($F18&lt;&gt;$G18,PrSettings!$M$4="●"),(($F18-$G18)=(FZ18-GA18))*1,0),"")</f>
        <v/>
      </c>
      <c r="GE18" s="449" t="str">
        <f t="shared" ca="1" si="145"/>
        <v/>
      </c>
      <c r="GF18" s="449" t="str">
        <f ca="1">IF(GC18&lt;&gt;"",IF(ABS($F18-$G18)&gt;=PrSettings!$M$7,(ABS($F18-$G18-FZ18+GA18)&lt;=1)*1,IF(AND(GC18,$F18=$G18,$F18&gt;=PrSettings!$M$6),(ABS(FZ18-$F18)&lt;=1)*1,IF(AND(ABS($F18-$G18-FZ18+GA18)&lt;=1,$F18+$G18&gt;=PrSettings!$M$8),(ABS(FZ18-$F18)&lt;=1)*(ABS(GA18-$G18)&lt;=1)*1,""))),"")</f>
        <v/>
      </c>
      <c r="GG18" s="458"/>
      <c r="GI18" s="447">
        <f t="shared" ca="1" si="14"/>
        <v>14</v>
      </c>
      <c r="GJ18" s="448" t="str">
        <f ca="1">GrpB!$B$9</f>
        <v>Croatia</v>
      </c>
      <c r="GK18" s="449">
        <f t="shared" ca="1" si="146"/>
        <v>18</v>
      </c>
      <c r="GL18" s="448" t="str">
        <f ca="1">GrpB!$D$9</f>
        <v>Italy</v>
      </c>
      <c r="GM18" s="452"/>
      <c r="GN18" s="452"/>
      <c r="GO18" s="457"/>
      <c r="GP18" s="449" t="str">
        <f t="shared" ca="1" si="147"/>
        <v/>
      </c>
      <c r="GQ18" s="449" t="str">
        <f ca="1">IF((GP18&lt;&gt;""),IF(OR($F18&lt;&gt;$G18,PrSettings!$M$4="●"),(($F18-$G18)=(GM18-GN18))*1,0),"")</f>
        <v/>
      </c>
      <c r="GR18" s="449" t="str">
        <f t="shared" ca="1" si="148"/>
        <v/>
      </c>
      <c r="GS18" s="449" t="str">
        <f ca="1">IF(GP18&lt;&gt;"",IF(ABS($F18-$G18)&gt;=PrSettings!$M$7,(ABS($F18-$G18-GM18+GN18)&lt;=1)*1,IF(AND(GP18,$F18=$G18,$F18&gt;=PrSettings!$M$6),(ABS(GM18-$F18)&lt;=1)*1,IF(AND(ABS($F18-$G18-GM18+GN18)&lt;=1,$F18+$G18&gt;=PrSettings!$M$8),(ABS(GM18-$F18)&lt;=1)*(ABS(GN18-$G18)&lt;=1)*1,""))),"")</f>
        <v/>
      </c>
      <c r="GT18" s="458"/>
      <c r="GV18" s="447">
        <f t="shared" ca="1" si="15"/>
        <v>14</v>
      </c>
      <c r="GW18" s="448" t="str">
        <f ca="1">GrpB!$B$9</f>
        <v>Croatia</v>
      </c>
      <c r="GX18" s="449">
        <f t="shared" ca="1" si="149"/>
        <v>18</v>
      </c>
      <c r="GY18" s="448" t="str">
        <f ca="1">GrpB!$D$9</f>
        <v>Italy</v>
      </c>
      <c r="GZ18" s="452"/>
      <c r="HA18" s="452"/>
      <c r="HB18" s="457"/>
      <c r="HC18" s="449" t="str">
        <f t="shared" ca="1" si="150"/>
        <v/>
      </c>
      <c r="HD18" s="449" t="str">
        <f ca="1">IF((HC18&lt;&gt;""),IF(OR($F18&lt;&gt;$G18,PrSettings!$M$4="●"),(($F18-$G18)=(GZ18-HA18))*1,0),"")</f>
        <v/>
      </c>
      <c r="HE18" s="449" t="str">
        <f t="shared" ca="1" si="151"/>
        <v/>
      </c>
      <c r="HF18" s="449" t="str">
        <f ca="1">IF(HC18&lt;&gt;"",IF(ABS($F18-$G18)&gt;=PrSettings!$M$7,(ABS($F18-$G18-GZ18+HA18)&lt;=1)*1,IF(AND(HC18,$F18=$G18,$F18&gt;=PrSettings!$M$6),(ABS(GZ18-$F18)&lt;=1)*1,IF(AND(ABS($F18-$G18-GZ18+HA18)&lt;=1,$F18+$G18&gt;=PrSettings!$M$8),(ABS(GZ18-$F18)&lt;=1)*(ABS(HA18-$G18)&lt;=1)*1,""))),"")</f>
        <v/>
      </c>
      <c r="HG18" s="458"/>
      <c r="HI18" s="447">
        <f t="shared" ca="1" si="16"/>
        <v>14</v>
      </c>
      <c r="HJ18" s="448" t="str">
        <f ca="1">GrpB!$B$9</f>
        <v>Croatia</v>
      </c>
      <c r="HK18" s="449">
        <f t="shared" ca="1" si="152"/>
        <v>18</v>
      </c>
      <c r="HL18" s="448" t="str">
        <f ca="1">GrpB!$D$9</f>
        <v>Italy</v>
      </c>
      <c r="HM18" s="452"/>
      <c r="HN18" s="452"/>
      <c r="HO18" s="457"/>
      <c r="HP18" s="449" t="str">
        <f t="shared" ca="1" si="153"/>
        <v/>
      </c>
      <c r="HQ18" s="449" t="str">
        <f ca="1">IF((HP18&lt;&gt;""),IF(OR($F18&lt;&gt;$G18,PrSettings!$M$4="●"),(($F18-$G18)=(HM18-HN18))*1,0),"")</f>
        <v/>
      </c>
      <c r="HR18" s="449" t="str">
        <f t="shared" ca="1" si="154"/>
        <v/>
      </c>
      <c r="HS18" s="449" t="str">
        <f ca="1">IF(HP18&lt;&gt;"",IF(ABS($F18-$G18)&gt;=PrSettings!$M$7,(ABS($F18-$G18-HM18+HN18)&lt;=1)*1,IF(AND(HP18,$F18=$G18,$F18&gt;=PrSettings!$M$6),(ABS(HM18-$F18)&lt;=1)*1,IF(AND(ABS($F18-$G18-HM18+HN18)&lt;=1,$F18+$G18&gt;=PrSettings!$M$8),(ABS(HM18-$F18)&lt;=1)*(ABS(HN18-$G18)&lt;=1)*1,""))),"")</f>
        <v/>
      </c>
      <c r="HT18" s="458"/>
      <c r="HV18" s="447">
        <f t="shared" ca="1" si="17"/>
        <v>14</v>
      </c>
      <c r="HW18" s="448" t="str">
        <f ca="1">GrpB!$B$9</f>
        <v>Croatia</v>
      </c>
      <c r="HX18" s="449">
        <f t="shared" ca="1" si="155"/>
        <v>18</v>
      </c>
      <c r="HY18" s="448" t="str">
        <f ca="1">GrpB!$D$9</f>
        <v>Italy</v>
      </c>
      <c r="HZ18" s="452"/>
      <c r="IA18" s="452"/>
      <c r="IB18" s="457"/>
      <c r="IC18" s="449" t="str">
        <f t="shared" ca="1" si="156"/>
        <v/>
      </c>
      <c r="ID18" s="449" t="str">
        <f ca="1">IF((IC18&lt;&gt;""),IF(OR($F18&lt;&gt;$G18,PrSettings!$M$4="●"),(($F18-$G18)=(HZ18-IA18))*1,0),"")</f>
        <v/>
      </c>
      <c r="IE18" s="449" t="str">
        <f t="shared" ca="1" si="157"/>
        <v/>
      </c>
      <c r="IF18" s="449" t="str">
        <f ca="1">IF(IC18&lt;&gt;"",IF(ABS($F18-$G18)&gt;=PrSettings!$M$7,(ABS($F18-$G18-HZ18+IA18)&lt;=1)*1,IF(AND(IC18,$F18=$G18,$F18&gt;=PrSettings!$M$6),(ABS(HZ18-$F18)&lt;=1)*1,IF(AND(ABS($F18-$G18-HZ18+IA18)&lt;=1,$F18+$G18&gt;=PrSettings!$M$8),(ABS(HZ18-$F18)&lt;=1)*(ABS(IA18-$G18)&lt;=1)*1,""))),"")</f>
        <v/>
      </c>
      <c r="IG18" s="458"/>
      <c r="II18" s="447">
        <f t="shared" ca="1" si="18"/>
        <v>14</v>
      </c>
      <c r="IJ18" s="448" t="str">
        <f ca="1">GrpB!$B$9</f>
        <v>Croatia</v>
      </c>
      <c r="IK18" s="449">
        <f t="shared" ca="1" si="158"/>
        <v>18</v>
      </c>
      <c r="IL18" s="448" t="str">
        <f ca="1">GrpB!$D$9</f>
        <v>Italy</v>
      </c>
      <c r="IM18" s="452"/>
      <c r="IN18" s="452"/>
      <c r="IO18" s="457"/>
      <c r="IP18" s="449" t="str">
        <f t="shared" ca="1" si="159"/>
        <v/>
      </c>
      <c r="IQ18" s="449" t="str">
        <f ca="1">IF((IP18&lt;&gt;""),IF(OR($F18&lt;&gt;$G18,PrSettings!$M$4="●"),(($F18-$G18)=(IM18-IN18))*1,0),"")</f>
        <v/>
      </c>
      <c r="IR18" s="449" t="str">
        <f t="shared" ca="1" si="160"/>
        <v/>
      </c>
      <c r="IS18" s="449" t="str">
        <f ca="1">IF(IP18&lt;&gt;"",IF(ABS($F18-$G18)&gt;=PrSettings!$M$7,(ABS($F18-$G18-IM18+IN18)&lt;=1)*1,IF(AND(IP18,$F18=$G18,$F18&gt;=PrSettings!$M$6),(ABS(IM18-$F18)&lt;=1)*1,IF(AND(ABS($F18-$G18-IM18+IN18)&lt;=1,$F18+$G18&gt;=PrSettings!$M$8),(ABS(IM18-$F18)&lt;=1)*(ABS(IN18-$G18)&lt;=1)*1,""))),"")</f>
        <v/>
      </c>
      <c r="IT18" s="458"/>
      <c r="IV18" s="447">
        <f t="shared" ca="1" si="19"/>
        <v>14</v>
      </c>
      <c r="IW18" s="448" t="str">
        <f ca="1">GrpB!$B$9</f>
        <v>Croatia</v>
      </c>
      <c r="IX18" s="449">
        <f t="shared" ca="1" si="161"/>
        <v>18</v>
      </c>
      <c r="IY18" s="448" t="str">
        <f ca="1">GrpB!$D$9</f>
        <v>Italy</v>
      </c>
      <c r="IZ18" s="452"/>
      <c r="JA18" s="452"/>
      <c r="JB18" s="457"/>
      <c r="JC18" s="449" t="str">
        <f t="shared" ca="1" si="162"/>
        <v/>
      </c>
      <c r="JD18" s="449" t="str">
        <f ca="1">IF((JC18&lt;&gt;""),IF(OR($F18&lt;&gt;$G18,PrSettings!$M$4="●"),(($F18-$G18)=(IZ18-JA18))*1,0),"")</f>
        <v/>
      </c>
      <c r="JE18" s="449" t="str">
        <f t="shared" ca="1" si="163"/>
        <v/>
      </c>
      <c r="JF18" s="449" t="str">
        <f ca="1">IF(JC18&lt;&gt;"",IF(ABS($F18-$G18)&gt;=PrSettings!$M$7,(ABS($F18-$G18-IZ18+JA18)&lt;=1)*1,IF(AND(JC18,$F18=$G18,$F18&gt;=PrSettings!$M$6),(ABS(IZ18-$F18)&lt;=1)*1,IF(AND(ABS($F18-$G18-IZ18+JA18)&lt;=1,$F18+$G18&gt;=PrSettings!$M$8),(ABS(IZ18-$F18)&lt;=1)*(ABS(JA18-$G18)&lt;=1)*1,""))),"")</f>
        <v/>
      </c>
      <c r="JG18" s="458"/>
      <c r="JI18" s="447">
        <f t="shared" ca="1" si="20"/>
        <v>14</v>
      </c>
      <c r="JJ18" s="448" t="str">
        <f ca="1">GrpB!$B$9</f>
        <v>Croatia</v>
      </c>
      <c r="JK18" s="449">
        <f t="shared" ca="1" si="164"/>
        <v>18</v>
      </c>
      <c r="JL18" s="448" t="str">
        <f ca="1">GrpB!$D$9</f>
        <v>Italy</v>
      </c>
      <c r="JM18" s="452"/>
      <c r="JN18" s="452"/>
      <c r="JO18" s="457"/>
      <c r="JP18" s="449" t="str">
        <f t="shared" ca="1" si="165"/>
        <v/>
      </c>
      <c r="JQ18" s="449" t="str">
        <f ca="1">IF((JP18&lt;&gt;""),IF(OR($F18&lt;&gt;$G18,PrSettings!$M$4="●"),(($F18-$G18)=(JM18-JN18))*1,0),"")</f>
        <v/>
      </c>
      <c r="JR18" s="449" t="str">
        <f t="shared" ca="1" si="166"/>
        <v/>
      </c>
      <c r="JS18" s="449" t="str">
        <f ca="1">IF(JP18&lt;&gt;"",IF(ABS($F18-$G18)&gt;=PrSettings!$M$7,(ABS($F18-$G18-JM18+JN18)&lt;=1)*1,IF(AND(JP18,$F18=$G18,$F18&gt;=PrSettings!$M$6),(ABS(JM18-$F18)&lt;=1)*1,IF(AND(ABS($F18-$G18-JM18+JN18)&lt;=1,$F18+$G18&gt;=PrSettings!$M$8),(ABS(JM18-$F18)&lt;=1)*(ABS(JN18-$G18)&lt;=1)*1,""))),"")</f>
        <v/>
      </c>
      <c r="JT18" s="458"/>
      <c r="JV18" s="447">
        <f t="shared" ca="1" si="21"/>
        <v>14</v>
      </c>
      <c r="JW18" s="448" t="str">
        <f ca="1">GrpB!$B$9</f>
        <v>Croatia</v>
      </c>
      <c r="JX18" s="449">
        <f t="shared" ca="1" si="167"/>
        <v>18</v>
      </c>
      <c r="JY18" s="448" t="str">
        <f ca="1">GrpB!$D$9</f>
        <v>Italy</v>
      </c>
      <c r="JZ18" s="452"/>
      <c r="KA18" s="452"/>
      <c r="KB18" s="457"/>
      <c r="KC18" s="449" t="str">
        <f t="shared" ca="1" si="168"/>
        <v/>
      </c>
      <c r="KD18" s="449" t="str">
        <f ca="1">IF((KC18&lt;&gt;""),IF(OR($F18&lt;&gt;$G18,PrSettings!$M$4="●"),(($F18-$G18)=(JZ18-KA18))*1,0),"")</f>
        <v/>
      </c>
      <c r="KE18" s="449" t="str">
        <f t="shared" ca="1" si="169"/>
        <v/>
      </c>
      <c r="KF18" s="449" t="str">
        <f ca="1">IF(KC18&lt;&gt;"",IF(ABS($F18-$G18)&gt;=PrSettings!$M$7,(ABS($F18-$G18-JZ18+KA18)&lt;=1)*1,IF(AND(KC18,$F18=$G18,$F18&gt;=PrSettings!$M$6),(ABS(JZ18-$F18)&lt;=1)*1,IF(AND(ABS($F18-$G18-JZ18+KA18)&lt;=1,$F18+$G18&gt;=PrSettings!$M$8),(ABS(JZ18-$F18)&lt;=1)*(ABS(KA18-$G18)&lt;=1)*1,""))),"")</f>
        <v/>
      </c>
      <c r="KG18" s="458"/>
      <c r="KI18" s="447">
        <f t="shared" ca="1" si="22"/>
        <v>14</v>
      </c>
      <c r="KJ18" s="448" t="str">
        <f ca="1">GrpB!$B$9</f>
        <v>Croatia</v>
      </c>
      <c r="KK18" s="449">
        <f t="shared" ca="1" si="170"/>
        <v>18</v>
      </c>
      <c r="KL18" s="448" t="str">
        <f ca="1">GrpB!$D$9</f>
        <v>Italy</v>
      </c>
      <c r="KM18" s="452"/>
      <c r="KN18" s="452"/>
      <c r="KO18" s="457"/>
      <c r="KP18" s="449" t="str">
        <f t="shared" ca="1" si="171"/>
        <v/>
      </c>
      <c r="KQ18" s="449" t="str">
        <f ca="1">IF((KP18&lt;&gt;""),IF(OR($F18&lt;&gt;$G18,PrSettings!$M$4="●"),(($F18-$G18)=(KM18-KN18))*1,0),"")</f>
        <v/>
      </c>
      <c r="KR18" s="449" t="str">
        <f t="shared" ca="1" si="172"/>
        <v/>
      </c>
      <c r="KS18" s="449" t="str">
        <f ca="1">IF(KP18&lt;&gt;"",IF(ABS($F18-$G18)&gt;=PrSettings!$M$7,(ABS($F18-$G18-KM18+KN18)&lt;=1)*1,IF(AND(KP18,$F18=$G18,$F18&gt;=PrSettings!$M$6),(ABS(KM18-$F18)&lt;=1)*1,IF(AND(ABS($F18-$G18-KM18+KN18)&lt;=1,$F18+$G18&gt;=PrSettings!$M$8),(ABS(KM18-$F18)&lt;=1)*(ABS(KN18-$G18)&lt;=1)*1,""))),"")</f>
        <v/>
      </c>
      <c r="KT18" s="458"/>
      <c r="KV18" s="447">
        <f t="shared" ca="1" si="23"/>
        <v>14</v>
      </c>
      <c r="KW18" s="448" t="str">
        <f ca="1">GrpB!$B$9</f>
        <v>Croatia</v>
      </c>
      <c r="KX18" s="449">
        <f t="shared" ca="1" si="173"/>
        <v>18</v>
      </c>
      <c r="KY18" s="448" t="str">
        <f ca="1">GrpB!$D$9</f>
        <v>Italy</v>
      </c>
      <c r="KZ18" s="452"/>
      <c r="LA18" s="452"/>
      <c r="LB18" s="457"/>
      <c r="LC18" s="449" t="str">
        <f t="shared" ca="1" si="174"/>
        <v/>
      </c>
      <c r="LD18" s="449" t="str">
        <f ca="1">IF((LC18&lt;&gt;""),IF(OR($F18&lt;&gt;$G18,PrSettings!$M$4="●"),(($F18-$G18)=(KZ18-LA18))*1,0),"")</f>
        <v/>
      </c>
      <c r="LE18" s="449" t="str">
        <f t="shared" ca="1" si="175"/>
        <v/>
      </c>
      <c r="LF18" s="449" t="str">
        <f ca="1">IF(LC18&lt;&gt;"",IF(ABS($F18-$G18)&gt;=PrSettings!$M$7,(ABS($F18-$G18-KZ18+LA18)&lt;=1)*1,IF(AND(LC18,$F18=$G18,$F18&gt;=PrSettings!$M$6),(ABS(KZ18-$F18)&lt;=1)*1,IF(AND(ABS($F18-$G18-KZ18+LA18)&lt;=1,$F18+$G18&gt;=PrSettings!$M$8),(ABS(KZ18-$F18)&lt;=1)*(ABS(LA18-$G18)&lt;=1)*1,""))),"")</f>
        <v/>
      </c>
      <c r="LG18" s="458"/>
      <c r="LI18" s="447">
        <f t="shared" ca="1" si="24"/>
        <v>14</v>
      </c>
      <c r="LJ18" s="448" t="str">
        <f ca="1">GrpB!$B$9</f>
        <v>Croatia</v>
      </c>
      <c r="LK18" s="449">
        <f t="shared" ca="1" si="176"/>
        <v>18</v>
      </c>
      <c r="LL18" s="448" t="str">
        <f ca="1">GrpB!$D$9</f>
        <v>Italy</v>
      </c>
      <c r="LM18" s="452"/>
      <c r="LN18" s="452"/>
      <c r="LO18" s="457"/>
      <c r="LP18" s="449" t="str">
        <f t="shared" ca="1" si="177"/>
        <v/>
      </c>
      <c r="LQ18" s="449" t="str">
        <f ca="1">IF((LP18&lt;&gt;""),IF(OR($F18&lt;&gt;$G18,PrSettings!$M$4="●"),(($F18-$G18)=(LM18-LN18))*1,0),"")</f>
        <v/>
      </c>
      <c r="LR18" s="449" t="str">
        <f t="shared" ca="1" si="178"/>
        <v/>
      </c>
      <c r="LS18" s="449" t="str">
        <f ca="1">IF(LP18&lt;&gt;"",IF(ABS($F18-$G18)&gt;=PrSettings!$M$7,(ABS($F18-$G18-LM18+LN18)&lt;=1)*1,IF(AND(LP18,$F18=$G18,$F18&gt;=PrSettings!$M$6),(ABS(LM18-$F18)&lt;=1)*1,IF(AND(ABS($F18-$G18-LM18+LN18)&lt;=1,$F18+$G18&gt;=PrSettings!$M$8),(ABS(LM18-$F18)&lt;=1)*(ABS(LN18-$G18)&lt;=1)*1,""))),"")</f>
        <v/>
      </c>
      <c r="LT18" s="458"/>
      <c r="LV18" s="447">
        <f t="shared" ca="1" si="25"/>
        <v>14</v>
      </c>
      <c r="LW18" s="448" t="str">
        <f ca="1">GrpB!$B$9</f>
        <v>Croatia</v>
      </c>
      <c r="LX18" s="449">
        <f t="shared" ca="1" si="179"/>
        <v>18</v>
      </c>
      <c r="LY18" s="448" t="str">
        <f ca="1">GrpB!$D$9</f>
        <v>Italy</v>
      </c>
      <c r="LZ18" s="452"/>
      <c r="MA18" s="452"/>
      <c r="MB18" s="457"/>
      <c r="MC18" s="449" t="str">
        <f t="shared" ca="1" si="180"/>
        <v/>
      </c>
      <c r="MD18" s="449" t="str">
        <f ca="1">IF((MC18&lt;&gt;""),IF(OR($F18&lt;&gt;$G18,PrSettings!$M$4="●"),(($F18-$G18)=(LZ18-MA18))*1,0),"")</f>
        <v/>
      </c>
      <c r="ME18" s="449" t="str">
        <f t="shared" ca="1" si="181"/>
        <v/>
      </c>
      <c r="MF18" s="449" t="str">
        <f ca="1">IF(MC18&lt;&gt;"",IF(ABS($F18-$G18)&gt;=PrSettings!$M$7,(ABS($F18-$G18-LZ18+MA18)&lt;=1)*1,IF(AND(MC18,$F18=$G18,$F18&gt;=PrSettings!$M$6),(ABS(LZ18-$F18)&lt;=1)*1,IF(AND(ABS($F18-$G18-LZ18+MA18)&lt;=1,$F18+$G18&gt;=PrSettings!$M$8),(ABS(LZ18-$F18)&lt;=1)*(ABS(MA18-$G18)&lt;=1)*1,""))),"")</f>
        <v/>
      </c>
      <c r="MG18" s="458"/>
    </row>
    <row r="19" spans="2:345" ht="24" customHeight="1" x14ac:dyDescent="0.25">
      <c r="B19" s="437" t="str">
        <f>Language!$E$95&amp;" C"</f>
        <v>Group C</v>
      </c>
      <c r="C19" s="438"/>
      <c r="D19" s="459"/>
      <c r="E19" s="440"/>
      <c r="F19" s="460"/>
      <c r="G19" s="461"/>
      <c r="I19" s="437" t="str">
        <f t="shared" si="0"/>
        <v>Group C</v>
      </c>
      <c r="J19" s="439"/>
      <c r="K19" s="459"/>
      <c r="L19" s="440"/>
      <c r="M19" s="443"/>
      <c r="N19" s="444"/>
      <c r="O19" s="441"/>
      <c r="P19" s="445"/>
      <c r="Q19" s="445"/>
      <c r="R19" s="440"/>
      <c r="S19" s="440"/>
      <c r="T19" s="446"/>
      <c r="V19" s="437" t="str">
        <f t="shared" si="1"/>
        <v>Group C</v>
      </c>
      <c r="W19" s="439"/>
      <c r="X19" s="459"/>
      <c r="Y19" s="440"/>
      <c r="Z19" s="443"/>
      <c r="AA19" s="444"/>
      <c r="AB19" s="441"/>
      <c r="AC19" s="445"/>
      <c r="AD19" s="445"/>
      <c r="AE19" s="440"/>
      <c r="AF19" s="440"/>
      <c r="AG19" s="446"/>
      <c r="AI19" s="437" t="str">
        <f t="shared" si="2"/>
        <v>Group C</v>
      </c>
      <c r="AJ19" s="439"/>
      <c r="AK19" s="459"/>
      <c r="AL19" s="440"/>
      <c r="AM19" s="443"/>
      <c r="AN19" s="444"/>
      <c r="AO19" s="441"/>
      <c r="AP19" s="445"/>
      <c r="AQ19" s="445"/>
      <c r="AR19" s="440"/>
      <c r="AS19" s="440"/>
      <c r="AT19" s="446"/>
      <c r="AV19" s="437" t="str">
        <f t="shared" si="3"/>
        <v>Group C</v>
      </c>
      <c r="AW19" s="439"/>
      <c r="AX19" s="459"/>
      <c r="AY19" s="440"/>
      <c r="AZ19" s="443"/>
      <c r="BA19" s="444"/>
      <c r="BB19" s="441"/>
      <c r="BC19" s="445"/>
      <c r="BD19" s="445"/>
      <c r="BE19" s="440"/>
      <c r="BF19" s="440"/>
      <c r="BG19" s="446"/>
      <c r="BI19" s="437" t="str">
        <f t="shared" si="4"/>
        <v>Group C</v>
      </c>
      <c r="BJ19" s="439"/>
      <c r="BK19" s="459"/>
      <c r="BL19" s="440"/>
      <c r="BM19" s="443"/>
      <c r="BN19" s="444"/>
      <c r="BO19" s="441"/>
      <c r="BP19" s="445"/>
      <c r="BQ19" s="445"/>
      <c r="BR19" s="440"/>
      <c r="BS19" s="440"/>
      <c r="BT19" s="446"/>
      <c r="BV19" s="437" t="str">
        <f t="shared" si="5"/>
        <v>Group C</v>
      </c>
      <c r="BW19" s="439"/>
      <c r="BX19" s="459"/>
      <c r="BY19" s="440"/>
      <c r="BZ19" s="443"/>
      <c r="CA19" s="444"/>
      <c r="CB19" s="441"/>
      <c r="CC19" s="445"/>
      <c r="CD19" s="445"/>
      <c r="CE19" s="440"/>
      <c r="CF19" s="440"/>
      <c r="CG19" s="446"/>
      <c r="CI19" s="437" t="str">
        <f t="shared" si="6"/>
        <v>Group C</v>
      </c>
      <c r="CJ19" s="439"/>
      <c r="CK19" s="459"/>
      <c r="CL19" s="440"/>
      <c r="CM19" s="443"/>
      <c r="CN19" s="444"/>
      <c r="CO19" s="441"/>
      <c r="CP19" s="445"/>
      <c r="CQ19" s="445"/>
      <c r="CR19" s="440"/>
      <c r="CS19" s="440"/>
      <c r="CT19" s="446"/>
      <c r="CV19" s="437" t="str">
        <f t="shared" si="7"/>
        <v>Group C</v>
      </c>
      <c r="CW19" s="439"/>
      <c r="CX19" s="459"/>
      <c r="CY19" s="440"/>
      <c r="CZ19" s="443"/>
      <c r="DA19" s="444"/>
      <c r="DB19" s="441"/>
      <c r="DC19" s="445"/>
      <c r="DD19" s="445"/>
      <c r="DE19" s="440"/>
      <c r="DF19" s="440"/>
      <c r="DG19" s="446"/>
      <c r="DI19" s="437" t="str">
        <f t="shared" si="8"/>
        <v>Group C</v>
      </c>
      <c r="DJ19" s="439"/>
      <c r="DK19" s="459"/>
      <c r="DL19" s="440"/>
      <c r="DM19" s="443"/>
      <c r="DN19" s="444"/>
      <c r="DO19" s="441"/>
      <c r="DP19" s="445"/>
      <c r="DQ19" s="445"/>
      <c r="DR19" s="440"/>
      <c r="DS19" s="440"/>
      <c r="DT19" s="446"/>
      <c r="DV19" s="437" t="str">
        <f t="shared" si="9"/>
        <v>Group C</v>
      </c>
      <c r="DW19" s="439"/>
      <c r="DX19" s="459"/>
      <c r="DY19" s="440"/>
      <c r="DZ19" s="443"/>
      <c r="EA19" s="444"/>
      <c r="EB19" s="441"/>
      <c r="EC19" s="445"/>
      <c r="ED19" s="445"/>
      <c r="EE19" s="440"/>
      <c r="EF19" s="440"/>
      <c r="EG19" s="446"/>
      <c r="EI19" s="437" t="str">
        <f t="shared" si="10"/>
        <v>Group C</v>
      </c>
      <c r="EJ19" s="439"/>
      <c r="EK19" s="459"/>
      <c r="EL19" s="440"/>
      <c r="EM19" s="443"/>
      <c r="EN19" s="444"/>
      <c r="EO19" s="441"/>
      <c r="EP19" s="445"/>
      <c r="EQ19" s="445"/>
      <c r="ER19" s="440"/>
      <c r="ES19" s="440"/>
      <c r="ET19" s="446"/>
      <c r="EV19" s="437" t="str">
        <f t="shared" si="11"/>
        <v>Group C</v>
      </c>
      <c r="EW19" s="439"/>
      <c r="EX19" s="459"/>
      <c r="EY19" s="440"/>
      <c r="EZ19" s="443"/>
      <c r="FA19" s="444"/>
      <c r="FB19" s="441"/>
      <c r="FC19" s="445"/>
      <c r="FD19" s="445"/>
      <c r="FE19" s="440"/>
      <c r="FF19" s="440"/>
      <c r="FG19" s="446"/>
      <c r="FI19" s="437" t="str">
        <f t="shared" si="12"/>
        <v>Group C</v>
      </c>
      <c r="FJ19" s="439"/>
      <c r="FK19" s="459"/>
      <c r="FL19" s="440"/>
      <c r="FM19" s="443"/>
      <c r="FN19" s="444"/>
      <c r="FO19" s="441"/>
      <c r="FP19" s="445"/>
      <c r="FQ19" s="445"/>
      <c r="FR19" s="440"/>
      <c r="FS19" s="440"/>
      <c r="FT19" s="446"/>
      <c r="FV19" s="437" t="str">
        <f t="shared" si="13"/>
        <v>Group C</v>
      </c>
      <c r="FW19" s="439"/>
      <c r="FX19" s="459"/>
      <c r="FY19" s="440"/>
      <c r="FZ19" s="443"/>
      <c r="GA19" s="444"/>
      <c r="GB19" s="441"/>
      <c r="GC19" s="445"/>
      <c r="GD19" s="445"/>
      <c r="GE19" s="440"/>
      <c r="GF19" s="440"/>
      <c r="GG19" s="446"/>
      <c r="GI19" s="437" t="str">
        <f t="shared" si="14"/>
        <v>Group C</v>
      </c>
      <c r="GJ19" s="439"/>
      <c r="GK19" s="459"/>
      <c r="GL19" s="440"/>
      <c r="GM19" s="443"/>
      <c r="GN19" s="444"/>
      <c r="GO19" s="441"/>
      <c r="GP19" s="445"/>
      <c r="GQ19" s="445"/>
      <c r="GR19" s="440"/>
      <c r="GS19" s="440"/>
      <c r="GT19" s="446"/>
      <c r="GV19" s="437" t="str">
        <f t="shared" si="15"/>
        <v>Group C</v>
      </c>
      <c r="GW19" s="439"/>
      <c r="GX19" s="459"/>
      <c r="GY19" s="440"/>
      <c r="GZ19" s="443"/>
      <c r="HA19" s="444"/>
      <c r="HB19" s="441"/>
      <c r="HC19" s="445"/>
      <c r="HD19" s="445"/>
      <c r="HE19" s="440"/>
      <c r="HF19" s="440"/>
      <c r="HG19" s="446"/>
      <c r="HI19" s="437" t="str">
        <f t="shared" si="16"/>
        <v>Group C</v>
      </c>
      <c r="HJ19" s="439"/>
      <c r="HK19" s="459"/>
      <c r="HL19" s="440"/>
      <c r="HM19" s="443"/>
      <c r="HN19" s="444"/>
      <c r="HO19" s="441"/>
      <c r="HP19" s="445"/>
      <c r="HQ19" s="445"/>
      <c r="HR19" s="440"/>
      <c r="HS19" s="440"/>
      <c r="HT19" s="446"/>
      <c r="HV19" s="437" t="str">
        <f t="shared" si="17"/>
        <v>Group C</v>
      </c>
      <c r="HW19" s="439"/>
      <c r="HX19" s="459"/>
      <c r="HY19" s="440"/>
      <c r="HZ19" s="443"/>
      <c r="IA19" s="444"/>
      <c r="IB19" s="441"/>
      <c r="IC19" s="445"/>
      <c r="ID19" s="445"/>
      <c r="IE19" s="440"/>
      <c r="IF19" s="440"/>
      <c r="IG19" s="446"/>
      <c r="II19" s="437" t="str">
        <f t="shared" si="18"/>
        <v>Group C</v>
      </c>
      <c r="IJ19" s="439"/>
      <c r="IK19" s="459"/>
      <c r="IL19" s="440"/>
      <c r="IM19" s="443"/>
      <c r="IN19" s="444"/>
      <c r="IO19" s="441"/>
      <c r="IP19" s="445"/>
      <c r="IQ19" s="445"/>
      <c r="IR19" s="440"/>
      <c r="IS19" s="440"/>
      <c r="IT19" s="446"/>
      <c r="IV19" s="437" t="str">
        <f t="shared" si="19"/>
        <v>Group C</v>
      </c>
      <c r="IW19" s="439"/>
      <c r="IX19" s="459"/>
      <c r="IY19" s="440"/>
      <c r="IZ19" s="443"/>
      <c r="JA19" s="444"/>
      <c r="JB19" s="441"/>
      <c r="JC19" s="445"/>
      <c r="JD19" s="445"/>
      <c r="JE19" s="440"/>
      <c r="JF19" s="440"/>
      <c r="JG19" s="446"/>
      <c r="JI19" s="437" t="str">
        <f t="shared" si="20"/>
        <v>Group C</v>
      </c>
      <c r="JJ19" s="439"/>
      <c r="JK19" s="459"/>
      <c r="JL19" s="440"/>
      <c r="JM19" s="443"/>
      <c r="JN19" s="444"/>
      <c r="JO19" s="441"/>
      <c r="JP19" s="445"/>
      <c r="JQ19" s="445"/>
      <c r="JR19" s="440"/>
      <c r="JS19" s="440"/>
      <c r="JT19" s="446"/>
      <c r="JV19" s="437" t="str">
        <f t="shared" si="21"/>
        <v>Group C</v>
      </c>
      <c r="JW19" s="439"/>
      <c r="JX19" s="459"/>
      <c r="JY19" s="440"/>
      <c r="JZ19" s="443"/>
      <c r="KA19" s="444"/>
      <c r="KB19" s="441"/>
      <c r="KC19" s="445"/>
      <c r="KD19" s="445"/>
      <c r="KE19" s="440"/>
      <c r="KF19" s="440"/>
      <c r="KG19" s="446"/>
      <c r="KI19" s="437" t="str">
        <f t="shared" si="22"/>
        <v>Group C</v>
      </c>
      <c r="KJ19" s="439"/>
      <c r="KK19" s="459"/>
      <c r="KL19" s="440"/>
      <c r="KM19" s="443"/>
      <c r="KN19" s="444"/>
      <c r="KO19" s="441"/>
      <c r="KP19" s="445"/>
      <c r="KQ19" s="445"/>
      <c r="KR19" s="440"/>
      <c r="KS19" s="440"/>
      <c r="KT19" s="446"/>
      <c r="KV19" s="437" t="str">
        <f t="shared" si="23"/>
        <v>Group C</v>
      </c>
      <c r="KW19" s="439"/>
      <c r="KX19" s="459"/>
      <c r="KY19" s="440"/>
      <c r="KZ19" s="443"/>
      <c r="LA19" s="444"/>
      <c r="LB19" s="441"/>
      <c r="LC19" s="445"/>
      <c r="LD19" s="445"/>
      <c r="LE19" s="440"/>
      <c r="LF19" s="440"/>
      <c r="LG19" s="446"/>
      <c r="LI19" s="437" t="str">
        <f t="shared" si="24"/>
        <v>Group C</v>
      </c>
      <c r="LJ19" s="439"/>
      <c r="LK19" s="459"/>
      <c r="LL19" s="440"/>
      <c r="LM19" s="443"/>
      <c r="LN19" s="444"/>
      <c r="LO19" s="441"/>
      <c r="LP19" s="445"/>
      <c r="LQ19" s="445"/>
      <c r="LR19" s="440"/>
      <c r="LS19" s="440"/>
      <c r="LT19" s="446"/>
      <c r="LV19" s="437" t="str">
        <f t="shared" si="25"/>
        <v>Group C</v>
      </c>
      <c r="LW19" s="439"/>
      <c r="LX19" s="459"/>
      <c r="LY19" s="440"/>
      <c r="LZ19" s="443"/>
      <c r="MA19" s="444"/>
      <c r="MB19" s="441"/>
      <c r="MC19" s="445"/>
      <c r="MD19" s="445"/>
      <c r="ME19" s="440"/>
      <c r="MF19" s="440"/>
      <c r="MG19" s="446"/>
    </row>
    <row r="20" spans="2:345" x14ac:dyDescent="0.25">
      <c r="B20" s="447">
        <f ca="1">INDEX(Groups!$C$7:$C$35,MATCH(C20,Groups!$D$7:$D$35,0))</f>
        <v>15</v>
      </c>
      <c r="C20" s="448" t="str">
        <f ca="1">GrpC!$B$4</f>
        <v>Slovenia</v>
      </c>
      <c r="D20" s="449">
        <f ca="1">INDEX(Groups!$C$7:$C$35,MATCH(E20,Groups!$D$7:$D$35,0))</f>
        <v>9</v>
      </c>
      <c r="E20" s="448" t="str">
        <f ca="1">GrpC!$D$4</f>
        <v>Denmark</v>
      </c>
      <c r="F20" s="450" t="str">
        <f ca="1">GrpC!$E$4</f>
        <v/>
      </c>
      <c r="G20" s="451" t="str">
        <f ca="1">GrpC!$G$4</f>
        <v/>
      </c>
      <c r="I20" s="447">
        <f t="shared" ca="1" si="0"/>
        <v>15</v>
      </c>
      <c r="J20" s="448" t="str">
        <f ca="1">GrpC!$B$4</f>
        <v>Slovenia</v>
      </c>
      <c r="K20" s="449">
        <f t="shared" ref="K20:K25" ca="1" si="182">$D20</f>
        <v>9</v>
      </c>
      <c r="L20" s="448" t="str">
        <f ca="1">GrpC!$D$4</f>
        <v>Denmark</v>
      </c>
      <c r="M20" s="452"/>
      <c r="N20" s="452"/>
      <c r="O20" s="453"/>
      <c r="P20" s="449" t="str">
        <f t="shared" ref="P20:P25" ca="1" si="183">IF(($F20&lt;&gt;"")*($G20&lt;&gt;"")*(M20&lt;&gt;"")*(N20&lt;&gt;""),($F20&gt;$G20)*(M20&gt;N20)+($F20=$G20)*(M20=N20)+($F20&lt;$G20)*(M20&lt;N20),"")</f>
        <v/>
      </c>
      <c r="Q20" s="449" t="str">
        <f ca="1">IF((P20&lt;&gt;""),IF(OR($F20&lt;&gt;$G20,PrSettings!$M$4="●"),(($F20-$G20)=(M20-N20))*1,0),"")</f>
        <v/>
      </c>
      <c r="R20" s="449" t="str">
        <f t="shared" ref="R20:R25" ca="1" si="184">IF((P20&lt;&gt;""),($F20=M20)*($G20=N20),"")</f>
        <v/>
      </c>
      <c r="S20" s="449" t="str">
        <f ca="1">IF(P20&lt;&gt;"",IF(ABS($F20-$G20)&gt;=PrSettings!$M$7,(ABS($F20-$G20-M20+N20)&lt;=1)*1,IF(AND(P20,$F20=$G20,$F20&gt;=PrSettings!$M$6),(ABS(M20-$F20)&lt;=1)*1,IF(AND(ABS($F20-$G20-M20+N20)&lt;=1,$F20+$G20&gt;=PrSettings!$M$8),(ABS(M20-$F20)&lt;=1)*(ABS(N20-$G20)&lt;=1)*1,""))),"")</f>
        <v/>
      </c>
      <c r="T20" s="454"/>
      <c r="V20" s="447">
        <f t="shared" ca="1" si="1"/>
        <v>15</v>
      </c>
      <c r="W20" s="448" t="str">
        <f ca="1">GrpC!$B$4</f>
        <v>Slovenia</v>
      </c>
      <c r="X20" s="449">
        <f t="shared" ref="X20:X25" ca="1" si="185">$D20</f>
        <v>9</v>
      </c>
      <c r="Y20" s="448" t="str">
        <f ca="1">GrpC!$D$4</f>
        <v>Denmark</v>
      </c>
      <c r="Z20" s="452"/>
      <c r="AA20" s="452"/>
      <c r="AB20" s="453"/>
      <c r="AC20" s="449" t="str">
        <f t="shared" ref="AC20:AC25" ca="1" si="186">IF(($F20&lt;&gt;"")*($G20&lt;&gt;"")*(Z20&lt;&gt;"")*(AA20&lt;&gt;""),($F20&gt;$G20)*(Z20&gt;AA20)+($F20=$G20)*(Z20=AA20)+($F20&lt;$G20)*(Z20&lt;AA20),"")</f>
        <v/>
      </c>
      <c r="AD20" s="449" t="str">
        <f ca="1">IF((AC20&lt;&gt;""),IF(OR($F20&lt;&gt;$G20,PrSettings!$M$4="●"),(($F20-$G20)=(Z20-AA20))*1,0),"")</f>
        <v/>
      </c>
      <c r="AE20" s="449" t="str">
        <f t="shared" ref="AE20:AE25" ca="1" si="187">IF((AC20&lt;&gt;""),($F20=Z20)*($G20=AA20),"")</f>
        <v/>
      </c>
      <c r="AF20" s="449" t="str">
        <f ca="1">IF(AC20&lt;&gt;"",IF(ABS($F20-$G20)&gt;=PrSettings!$M$7,(ABS($F20-$G20-Z20+AA20)&lt;=1)*1,IF(AND(AC20,$F20=$G20,$F20&gt;=PrSettings!$M$6),(ABS(Z20-$F20)&lt;=1)*1,IF(AND(ABS($F20-$G20-Z20+AA20)&lt;=1,$F20+$G20&gt;=PrSettings!$M$8),(ABS(Z20-$F20)&lt;=1)*(ABS(AA20-$G20)&lt;=1)*1,""))),"")</f>
        <v/>
      </c>
      <c r="AG20" s="454"/>
      <c r="AI20" s="447">
        <f t="shared" ca="1" si="2"/>
        <v>15</v>
      </c>
      <c r="AJ20" s="448" t="str">
        <f ca="1">GrpC!$B$4</f>
        <v>Slovenia</v>
      </c>
      <c r="AK20" s="449">
        <f t="shared" ref="AK20:AK25" ca="1" si="188">$D20</f>
        <v>9</v>
      </c>
      <c r="AL20" s="448" t="str">
        <f ca="1">GrpC!$D$4</f>
        <v>Denmark</v>
      </c>
      <c r="AM20" s="452"/>
      <c r="AN20" s="452"/>
      <c r="AO20" s="453"/>
      <c r="AP20" s="449" t="str">
        <f t="shared" ref="AP20:AP25" ca="1" si="189">IF(($F20&lt;&gt;"")*($G20&lt;&gt;"")*(AM20&lt;&gt;"")*(AN20&lt;&gt;""),($F20&gt;$G20)*(AM20&gt;AN20)+($F20=$G20)*(AM20=AN20)+($F20&lt;$G20)*(AM20&lt;AN20),"")</f>
        <v/>
      </c>
      <c r="AQ20" s="449" t="str">
        <f ca="1">IF((AP20&lt;&gt;""),IF(OR($F20&lt;&gt;$G20,PrSettings!$M$4="●"),(($F20-$G20)=(AM20-AN20))*1,0),"")</f>
        <v/>
      </c>
      <c r="AR20" s="449" t="str">
        <f t="shared" ref="AR20:AR25" ca="1" si="190">IF((AP20&lt;&gt;""),($F20=AM20)*($G20=AN20),"")</f>
        <v/>
      </c>
      <c r="AS20" s="449" t="str">
        <f ca="1">IF(AP20&lt;&gt;"",IF(ABS($F20-$G20)&gt;=PrSettings!$M$7,(ABS($F20-$G20-AM20+AN20)&lt;=1)*1,IF(AND(AP20,$F20=$G20,$F20&gt;=PrSettings!$M$6),(ABS(AM20-$F20)&lt;=1)*1,IF(AND(ABS($F20-$G20-AM20+AN20)&lt;=1,$F20+$G20&gt;=PrSettings!$M$8),(ABS(AM20-$F20)&lt;=1)*(ABS(AN20-$G20)&lt;=1)*1,""))),"")</f>
        <v/>
      </c>
      <c r="AT20" s="454"/>
      <c r="AV20" s="447">
        <f t="shared" ca="1" si="3"/>
        <v>15</v>
      </c>
      <c r="AW20" s="448" t="str">
        <f ca="1">GrpC!$B$4</f>
        <v>Slovenia</v>
      </c>
      <c r="AX20" s="449">
        <f t="shared" ref="AX20:AX25" ca="1" si="191">$D20</f>
        <v>9</v>
      </c>
      <c r="AY20" s="448" t="str">
        <f ca="1">GrpC!$D$4</f>
        <v>Denmark</v>
      </c>
      <c r="AZ20" s="452"/>
      <c r="BA20" s="452"/>
      <c r="BB20" s="453"/>
      <c r="BC20" s="449" t="str">
        <f t="shared" ref="BC20:BC25" ca="1" si="192">IF(($F20&lt;&gt;"")*($G20&lt;&gt;"")*(AZ20&lt;&gt;"")*(BA20&lt;&gt;""),($F20&gt;$G20)*(AZ20&gt;BA20)+($F20=$G20)*(AZ20=BA20)+($F20&lt;$G20)*(AZ20&lt;BA20),"")</f>
        <v/>
      </c>
      <c r="BD20" s="449" t="str">
        <f ca="1">IF((BC20&lt;&gt;""),IF(OR($F20&lt;&gt;$G20,PrSettings!$M$4="●"),(($F20-$G20)=(AZ20-BA20))*1,0),"")</f>
        <v/>
      </c>
      <c r="BE20" s="449" t="str">
        <f t="shared" ref="BE20:BE25" ca="1" si="193">IF((BC20&lt;&gt;""),($F20=AZ20)*($G20=BA20),"")</f>
        <v/>
      </c>
      <c r="BF20" s="449" t="str">
        <f ca="1">IF(BC20&lt;&gt;"",IF(ABS($F20-$G20)&gt;=PrSettings!$M$7,(ABS($F20-$G20-AZ20+BA20)&lt;=1)*1,IF(AND(BC20,$F20=$G20,$F20&gt;=PrSettings!$M$6),(ABS(AZ20-$F20)&lt;=1)*1,IF(AND(ABS($F20-$G20-AZ20+BA20)&lt;=1,$F20+$G20&gt;=PrSettings!$M$8),(ABS(AZ20-$F20)&lt;=1)*(ABS(BA20-$G20)&lt;=1)*1,""))),"")</f>
        <v/>
      </c>
      <c r="BG20" s="454"/>
      <c r="BI20" s="447">
        <f t="shared" ca="1" si="4"/>
        <v>15</v>
      </c>
      <c r="BJ20" s="448" t="str">
        <f ca="1">GrpC!$B$4</f>
        <v>Slovenia</v>
      </c>
      <c r="BK20" s="449">
        <f t="shared" ref="BK20:BK25" ca="1" si="194">$D20</f>
        <v>9</v>
      </c>
      <c r="BL20" s="448" t="str">
        <f ca="1">GrpC!$D$4</f>
        <v>Denmark</v>
      </c>
      <c r="BM20" s="452"/>
      <c r="BN20" s="452"/>
      <c r="BO20" s="453"/>
      <c r="BP20" s="449" t="str">
        <f t="shared" ref="BP20:BP25" ca="1" si="195">IF(($F20&lt;&gt;"")*($G20&lt;&gt;"")*(BM20&lt;&gt;"")*(BN20&lt;&gt;""),($F20&gt;$G20)*(BM20&gt;BN20)+($F20=$G20)*(BM20=BN20)+($F20&lt;$G20)*(BM20&lt;BN20),"")</f>
        <v/>
      </c>
      <c r="BQ20" s="449" t="str">
        <f ca="1">IF((BP20&lt;&gt;""),IF(OR($F20&lt;&gt;$G20,PrSettings!$M$4="●"),(($F20-$G20)=(BM20-BN20))*1,0),"")</f>
        <v/>
      </c>
      <c r="BR20" s="449" t="str">
        <f t="shared" ref="BR20:BR25" ca="1" si="196">IF((BP20&lt;&gt;""),($F20=BM20)*($G20=BN20),"")</f>
        <v/>
      </c>
      <c r="BS20" s="449" t="str">
        <f ca="1">IF(BP20&lt;&gt;"",IF(ABS($F20-$G20)&gt;=PrSettings!$M$7,(ABS($F20-$G20-BM20+BN20)&lt;=1)*1,IF(AND(BP20,$F20=$G20,$F20&gt;=PrSettings!$M$6),(ABS(BM20-$F20)&lt;=1)*1,IF(AND(ABS($F20-$G20-BM20+BN20)&lt;=1,$F20+$G20&gt;=PrSettings!$M$8),(ABS(BM20-$F20)&lt;=1)*(ABS(BN20-$G20)&lt;=1)*1,""))),"")</f>
        <v/>
      </c>
      <c r="BT20" s="454"/>
      <c r="BV20" s="447">
        <f t="shared" ca="1" si="5"/>
        <v>15</v>
      </c>
      <c r="BW20" s="448" t="str">
        <f ca="1">GrpC!$B$4</f>
        <v>Slovenia</v>
      </c>
      <c r="BX20" s="449">
        <f t="shared" ref="BX20:BX25" ca="1" si="197">$D20</f>
        <v>9</v>
      </c>
      <c r="BY20" s="448" t="str">
        <f ca="1">GrpC!$D$4</f>
        <v>Denmark</v>
      </c>
      <c r="BZ20" s="452"/>
      <c r="CA20" s="452"/>
      <c r="CB20" s="453"/>
      <c r="CC20" s="449" t="str">
        <f t="shared" ref="CC20:CC25" ca="1" si="198">IF(($F20&lt;&gt;"")*($G20&lt;&gt;"")*(BZ20&lt;&gt;"")*(CA20&lt;&gt;""),($F20&gt;$G20)*(BZ20&gt;CA20)+($F20=$G20)*(BZ20=CA20)+($F20&lt;$G20)*(BZ20&lt;CA20),"")</f>
        <v/>
      </c>
      <c r="CD20" s="449" t="str">
        <f ca="1">IF((CC20&lt;&gt;""),IF(OR($F20&lt;&gt;$G20,PrSettings!$M$4="●"),(($F20-$G20)=(BZ20-CA20))*1,0),"")</f>
        <v/>
      </c>
      <c r="CE20" s="449" t="str">
        <f t="shared" ref="CE20:CE25" ca="1" si="199">IF((CC20&lt;&gt;""),($F20=BZ20)*($G20=CA20),"")</f>
        <v/>
      </c>
      <c r="CF20" s="449" t="str">
        <f ca="1">IF(CC20&lt;&gt;"",IF(ABS($F20-$G20)&gt;=PrSettings!$M$7,(ABS($F20-$G20-BZ20+CA20)&lt;=1)*1,IF(AND(CC20,$F20=$G20,$F20&gt;=PrSettings!$M$6),(ABS(BZ20-$F20)&lt;=1)*1,IF(AND(ABS($F20-$G20-BZ20+CA20)&lt;=1,$F20+$G20&gt;=PrSettings!$M$8),(ABS(BZ20-$F20)&lt;=1)*(ABS(CA20-$G20)&lt;=1)*1,""))),"")</f>
        <v/>
      </c>
      <c r="CG20" s="454"/>
      <c r="CI20" s="447">
        <f t="shared" ca="1" si="6"/>
        <v>15</v>
      </c>
      <c r="CJ20" s="448" t="str">
        <f ca="1">GrpC!$B$4</f>
        <v>Slovenia</v>
      </c>
      <c r="CK20" s="449">
        <f t="shared" ref="CK20:CK25" ca="1" si="200">$D20</f>
        <v>9</v>
      </c>
      <c r="CL20" s="448" t="str">
        <f ca="1">GrpC!$D$4</f>
        <v>Denmark</v>
      </c>
      <c r="CM20" s="452"/>
      <c r="CN20" s="452"/>
      <c r="CO20" s="453"/>
      <c r="CP20" s="449" t="str">
        <f t="shared" ref="CP20:CP25" ca="1" si="201">IF(($F20&lt;&gt;"")*($G20&lt;&gt;"")*(CM20&lt;&gt;"")*(CN20&lt;&gt;""),($F20&gt;$G20)*(CM20&gt;CN20)+($F20=$G20)*(CM20=CN20)+($F20&lt;$G20)*(CM20&lt;CN20),"")</f>
        <v/>
      </c>
      <c r="CQ20" s="449" t="str">
        <f ca="1">IF((CP20&lt;&gt;""),IF(OR($F20&lt;&gt;$G20,PrSettings!$M$4="●"),(($F20-$G20)=(CM20-CN20))*1,0),"")</f>
        <v/>
      </c>
      <c r="CR20" s="449" t="str">
        <f t="shared" ref="CR20:CR25" ca="1" si="202">IF((CP20&lt;&gt;""),($F20=CM20)*($G20=CN20),"")</f>
        <v/>
      </c>
      <c r="CS20" s="449" t="str">
        <f ca="1">IF(CP20&lt;&gt;"",IF(ABS($F20-$G20)&gt;=PrSettings!$M$7,(ABS($F20-$G20-CM20+CN20)&lt;=1)*1,IF(AND(CP20,$F20=$G20,$F20&gt;=PrSettings!$M$6),(ABS(CM20-$F20)&lt;=1)*1,IF(AND(ABS($F20-$G20-CM20+CN20)&lt;=1,$F20+$G20&gt;=PrSettings!$M$8),(ABS(CM20-$F20)&lt;=1)*(ABS(CN20-$G20)&lt;=1)*1,""))),"")</f>
        <v/>
      </c>
      <c r="CT20" s="454"/>
      <c r="CV20" s="447">
        <f t="shared" ca="1" si="7"/>
        <v>15</v>
      </c>
      <c r="CW20" s="448" t="str">
        <f ca="1">GrpC!$B$4</f>
        <v>Slovenia</v>
      </c>
      <c r="CX20" s="449">
        <f t="shared" ref="CX20:CX25" ca="1" si="203">$D20</f>
        <v>9</v>
      </c>
      <c r="CY20" s="448" t="str">
        <f ca="1">GrpC!$D$4</f>
        <v>Denmark</v>
      </c>
      <c r="CZ20" s="452"/>
      <c r="DA20" s="452"/>
      <c r="DB20" s="453"/>
      <c r="DC20" s="449" t="str">
        <f t="shared" ref="DC20:DC25" ca="1" si="204">IF(($F20&lt;&gt;"")*($G20&lt;&gt;"")*(CZ20&lt;&gt;"")*(DA20&lt;&gt;""),($F20&gt;$G20)*(CZ20&gt;DA20)+($F20=$G20)*(CZ20=DA20)+($F20&lt;$G20)*(CZ20&lt;DA20),"")</f>
        <v/>
      </c>
      <c r="DD20" s="449" t="str">
        <f ca="1">IF((DC20&lt;&gt;""),IF(OR($F20&lt;&gt;$G20,PrSettings!$M$4="●"),(($F20-$G20)=(CZ20-DA20))*1,0),"")</f>
        <v/>
      </c>
      <c r="DE20" s="449" t="str">
        <f t="shared" ref="DE20:DE25" ca="1" si="205">IF((DC20&lt;&gt;""),($F20=CZ20)*($G20=DA20),"")</f>
        <v/>
      </c>
      <c r="DF20" s="449" t="str">
        <f ca="1">IF(DC20&lt;&gt;"",IF(ABS($F20-$G20)&gt;=PrSettings!$M$7,(ABS($F20-$G20-CZ20+DA20)&lt;=1)*1,IF(AND(DC20,$F20=$G20,$F20&gt;=PrSettings!$M$6),(ABS(CZ20-$F20)&lt;=1)*1,IF(AND(ABS($F20-$G20-CZ20+DA20)&lt;=1,$F20+$G20&gt;=PrSettings!$M$8),(ABS(CZ20-$F20)&lt;=1)*(ABS(DA20-$G20)&lt;=1)*1,""))),"")</f>
        <v/>
      </c>
      <c r="DG20" s="454"/>
      <c r="DI20" s="447">
        <f t="shared" ca="1" si="8"/>
        <v>15</v>
      </c>
      <c r="DJ20" s="448" t="str">
        <f ca="1">GrpC!$B$4</f>
        <v>Slovenia</v>
      </c>
      <c r="DK20" s="449">
        <f t="shared" ref="DK20:DK25" ca="1" si="206">$D20</f>
        <v>9</v>
      </c>
      <c r="DL20" s="448" t="str">
        <f ca="1">GrpC!$D$4</f>
        <v>Denmark</v>
      </c>
      <c r="DM20" s="452"/>
      <c r="DN20" s="452"/>
      <c r="DO20" s="453"/>
      <c r="DP20" s="449" t="str">
        <f t="shared" ref="DP20:DP25" ca="1" si="207">IF(($F20&lt;&gt;"")*($G20&lt;&gt;"")*(DM20&lt;&gt;"")*(DN20&lt;&gt;""),($F20&gt;$G20)*(DM20&gt;DN20)+($F20=$G20)*(DM20=DN20)+($F20&lt;$G20)*(DM20&lt;DN20),"")</f>
        <v/>
      </c>
      <c r="DQ20" s="449" t="str">
        <f ca="1">IF((DP20&lt;&gt;""),IF(OR($F20&lt;&gt;$G20,PrSettings!$M$4="●"),(($F20-$G20)=(DM20-DN20))*1,0),"")</f>
        <v/>
      </c>
      <c r="DR20" s="449" t="str">
        <f t="shared" ref="DR20:DR25" ca="1" si="208">IF((DP20&lt;&gt;""),($F20=DM20)*($G20=DN20),"")</f>
        <v/>
      </c>
      <c r="DS20" s="449" t="str">
        <f ca="1">IF(DP20&lt;&gt;"",IF(ABS($F20-$G20)&gt;=PrSettings!$M$7,(ABS($F20-$G20-DM20+DN20)&lt;=1)*1,IF(AND(DP20,$F20=$G20,$F20&gt;=PrSettings!$M$6),(ABS(DM20-$F20)&lt;=1)*1,IF(AND(ABS($F20-$G20-DM20+DN20)&lt;=1,$F20+$G20&gt;=PrSettings!$M$8),(ABS(DM20-$F20)&lt;=1)*(ABS(DN20-$G20)&lt;=1)*1,""))),"")</f>
        <v/>
      </c>
      <c r="DT20" s="454"/>
      <c r="DV20" s="447">
        <f t="shared" ca="1" si="9"/>
        <v>15</v>
      </c>
      <c r="DW20" s="448" t="str">
        <f ca="1">GrpC!$B$4</f>
        <v>Slovenia</v>
      </c>
      <c r="DX20" s="449">
        <f t="shared" ref="DX20:DX25" ca="1" si="209">$D20</f>
        <v>9</v>
      </c>
      <c r="DY20" s="448" t="str">
        <f ca="1">GrpC!$D$4</f>
        <v>Denmark</v>
      </c>
      <c r="DZ20" s="452"/>
      <c r="EA20" s="452"/>
      <c r="EB20" s="453"/>
      <c r="EC20" s="449" t="str">
        <f t="shared" ref="EC20:EC25" ca="1" si="210">IF(($F20&lt;&gt;"")*($G20&lt;&gt;"")*(DZ20&lt;&gt;"")*(EA20&lt;&gt;""),($F20&gt;$G20)*(DZ20&gt;EA20)+($F20=$G20)*(DZ20=EA20)+($F20&lt;$G20)*(DZ20&lt;EA20),"")</f>
        <v/>
      </c>
      <c r="ED20" s="449" t="str">
        <f ca="1">IF((EC20&lt;&gt;""),IF(OR($F20&lt;&gt;$G20,PrSettings!$M$4="●"),(($F20-$G20)=(DZ20-EA20))*1,0),"")</f>
        <v/>
      </c>
      <c r="EE20" s="449" t="str">
        <f t="shared" ref="EE20:EE25" ca="1" si="211">IF((EC20&lt;&gt;""),($F20=DZ20)*($G20=EA20),"")</f>
        <v/>
      </c>
      <c r="EF20" s="449" t="str">
        <f ca="1">IF(EC20&lt;&gt;"",IF(ABS($F20-$G20)&gt;=PrSettings!$M$7,(ABS($F20-$G20-DZ20+EA20)&lt;=1)*1,IF(AND(EC20,$F20=$G20,$F20&gt;=PrSettings!$M$6),(ABS(DZ20-$F20)&lt;=1)*1,IF(AND(ABS($F20-$G20-DZ20+EA20)&lt;=1,$F20+$G20&gt;=PrSettings!$M$8),(ABS(DZ20-$F20)&lt;=1)*(ABS(EA20-$G20)&lt;=1)*1,""))),"")</f>
        <v/>
      </c>
      <c r="EG20" s="454"/>
      <c r="EI20" s="447">
        <f t="shared" ca="1" si="10"/>
        <v>15</v>
      </c>
      <c r="EJ20" s="448" t="str">
        <f ca="1">GrpC!$B$4</f>
        <v>Slovenia</v>
      </c>
      <c r="EK20" s="449">
        <f t="shared" ref="EK20:EK25" ca="1" si="212">$D20</f>
        <v>9</v>
      </c>
      <c r="EL20" s="448" t="str">
        <f ca="1">GrpC!$D$4</f>
        <v>Denmark</v>
      </c>
      <c r="EM20" s="452"/>
      <c r="EN20" s="452"/>
      <c r="EO20" s="453"/>
      <c r="EP20" s="449" t="str">
        <f t="shared" ref="EP20:EP25" ca="1" si="213">IF(($F20&lt;&gt;"")*($G20&lt;&gt;"")*(EM20&lt;&gt;"")*(EN20&lt;&gt;""),($F20&gt;$G20)*(EM20&gt;EN20)+($F20=$G20)*(EM20=EN20)+($F20&lt;$G20)*(EM20&lt;EN20),"")</f>
        <v/>
      </c>
      <c r="EQ20" s="449" t="str">
        <f ca="1">IF((EP20&lt;&gt;""),IF(OR($F20&lt;&gt;$G20,PrSettings!$M$4="●"),(($F20-$G20)=(EM20-EN20))*1,0),"")</f>
        <v/>
      </c>
      <c r="ER20" s="449" t="str">
        <f t="shared" ref="ER20:ER25" ca="1" si="214">IF((EP20&lt;&gt;""),($F20=EM20)*($G20=EN20),"")</f>
        <v/>
      </c>
      <c r="ES20" s="449" t="str">
        <f ca="1">IF(EP20&lt;&gt;"",IF(ABS($F20-$G20)&gt;=PrSettings!$M$7,(ABS($F20-$G20-EM20+EN20)&lt;=1)*1,IF(AND(EP20,$F20=$G20,$F20&gt;=PrSettings!$M$6),(ABS(EM20-$F20)&lt;=1)*1,IF(AND(ABS($F20-$G20-EM20+EN20)&lt;=1,$F20+$G20&gt;=PrSettings!$M$8),(ABS(EM20-$F20)&lt;=1)*(ABS(EN20-$G20)&lt;=1)*1,""))),"")</f>
        <v/>
      </c>
      <c r="ET20" s="454"/>
      <c r="EV20" s="447">
        <f t="shared" ca="1" si="11"/>
        <v>15</v>
      </c>
      <c r="EW20" s="448" t="str">
        <f ca="1">GrpC!$B$4</f>
        <v>Slovenia</v>
      </c>
      <c r="EX20" s="449">
        <f t="shared" ref="EX20:EX25" ca="1" si="215">$D20</f>
        <v>9</v>
      </c>
      <c r="EY20" s="448" t="str">
        <f ca="1">GrpC!$D$4</f>
        <v>Denmark</v>
      </c>
      <c r="EZ20" s="452"/>
      <c r="FA20" s="452"/>
      <c r="FB20" s="453"/>
      <c r="FC20" s="449" t="str">
        <f t="shared" ref="FC20:FC25" ca="1" si="216">IF(($F20&lt;&gt;"")*($G20&lt;&gt;"")*(EZ20&lt;&gt;"")*(FA20&lt;&gt;""),($F20&gt;$G20)*(EZ20&gt;FA20)+($F20=$G20)*(EZ20=FA20)+($F20&lt;$G20)*(EZ20&lt;FA20),"")</f>
        <v/>
      </c>
      <c r="FD20" s="449" t="str">
        <f ca="1">IF((FC20&lt;&gt;""),IF(OR($F20&lt;&gt;$G20,PrSettings!$M$4="●"),(($F20-$G20)=(EZ20-FA20))*1,0),"")</f>
        <v/>
      </c>
      <c r="FE20" s="449" t="str">
        <f t="shared" ref="FE20:FE25" ca="1" si="217">IF((FC20&lt;&gt;""),($F20=EZ20)*($G20=FA20),"")</f>
        <v/>
      </c>
      <c r="FF20" s="449" t="str">
        <f ca="1">IF(FC20&lt;&gt;"",IF(ABS($F20-$G20)&gt;=PrSettings!$M$7,(ABS($F20-$G20-EZ20+FA20)&lt;=1)*1,IF(AND(FC20,$F20=$G20,$F20&gt;=PrSettings!$M$6),(ABS(EZ20-$F20)&lt;=1)*1,IF(AND(ABS($F20-$G20-EZ20+FA20)&lt;=1,$F20+$G20&gt;=PrSettings!$M$8),(ABS(EZ20-$F20)&lt;=1)*(ABS(FA20-$G20)&lt;=1)*1,""))),"")</f>
        <v/>
      </c>
      <c r="FG20" s="454"/>
      <c r="FI20" s="447">
        <f t="shared" ca="1" si="12"/>
        <v>15</v>
      </c>
      <c r="FJ20" s="448" t="str">
        <f ca="1">GrpC!$B$4</f>
        <v>Slovenia</v>
      </c>
      <c r="FK20" s="449">
        <f t="shared" ref="FK20:FK25" ca="1" si="218">$D20</f>
        <v>9</v>
      </c>
      <c r="FL20" s="448" t="str">
        <f ca="1">GrpC!$D$4</f>
        <v>Denmark</v>
      </c>
      <c r="FM20" s="452"/>
      <c r="FN20" s="452"/>
      <c r="FO20" s="453"/>
      <c r="FP20" s="449" t="str">
        <f t="shared" ref="FP20:FP25" ca="1" si="219">IF(($F20&lt;&gt;"")*($G20&lt;&gt;"")*(FM20&lt;&gt;"")*(FN20&lt;&gt;""),($F20&gt;$G20)*(FM20&gt;FN20)+($F20=$G20)*(FM20=FN20)+($F20&lt;$G20)*(FM20&lt;FN20),"")</f>
        <v/>
      </c>
      <c r="FQ20" s="449" t="str">
        <f ca="1">IF((FP20&lt;&gt;""),IF(OR($F20&lt;&gt;$G20,PrSettings!$M$4="●"),(($F20-$G20)=(FM20-FN20))*1,0),"")</f>
        <v/>
      </c>
      <c r="FR20" s="449" t="str">
        <f t="shared" ref="FR20:FR25" ca="1" si="220">IF((FP20&lt;&gt;""),($F20=FM20)*($G20=FN20),"")</f>
        <v/>
      </c>
      <c r="FS20" s="449" t="str">
        <f ca="1">IF(FP20&lt;&gt;"",IF(ABS($F20-$G20)&gt;=PrSettings!$M$7,(ABS($F20-$G20-FM20+FN20)&lt;=1)*1,IF(AND(FP20,$F20=$G20,$F20&gt;=PrSettings!$M$6),(ABS(FM20-$F20)&lt;=1)*1,IF(AND(ABS($F20-$G20-FM20+FN20)&lt;=1,$F20+$G20&gt;=PrSettings!$M$8),(ABS(FM20-$F20)&lt;=1)*(ABS(FN20-$G20)&lt;=1)*1,""))),"")</f>
        <v/>
      </c>
      <c r="FT20" s="454"/>
      <c r="FV20" s="447">
        <f t="shared" ca="1" si="13"/>
        <v>15</v>
      </c>
      <c r="FW20" s="448" t="str">
        <f ca="1">GrpC!$B$4</f>
        <v>Slovenia</v>
      </c>
      <c r="FX20" s="449">
        <f t="shared" ref="FX20:FX25" ca="1" si="221">$D20</f>
        <v>9</v>
      </c>
      <c r="FY20" s="448" t="str">
        <f ca="1">GrpC!$D$4</f>
        <v>Denmark</v>
      </c>
      <c r="FZ20" s="452"/>
      <c r="GA20" s="452"/>
      <c r="GB20" s="453"/>
      <c r="GC20" s="449" t="str">
        <f t="shared" ref="GC20:GC25" ca="1" si="222">IF(($F20&lt;&gt;"")*($G20&lt;&gt;"")*(FZ20&lt;&gt;"")*(GA20&lt;&gt;""),($F20&gt;$G20)*(FZ20&gt;GA20)+($F20=$G20)*(FZ20=GA20)+($F20&lt;$G20)*(FZ20&lt;GA20),"")</f>
        <v/>
      </c>
      <c r="GD20" s="449" t="str">
        <f ca="1">IF((GC20&lt;&gt;""),IF(OR($F20&lt;&gt;$G20,PrSettings!$M$4="●"),(($F20-$G20)=(FZ20-GA20))*1,0),"")</f>
        <v/>
      </c>
      <c r="GE20" s="449" t="str">
        <f t="shared" ref="GE20:GE25" ca="1" si="223">IF((GC20&lt;&gt;""),($F20=FZ20)*($G20=GA20),"")</f>
        <v/>
      </c>
      <c r="GF20" s="449" t="str">
        <f ca="1">IF(GC20&lt;&gt;"",IF(ABS($F20-$G20)&gt;=PrSettings!$M$7,(ABS($F20-$G20-FZ20+GA20)&lt;=1)*1,IF(AND(GC20,$F20=$G20,$F20&gt;=PrSettings!$M$6),(ABS(FZ20-$F20)&lt;=1)*1,IF(AND(ABS($F20-$G20-FZ20+GA20)&lt;=1,$F20+$G20&gt;=PrSettings!$M$8),(ABS(FZ20-$F20)&lt;=1)*(ABS(GA20-$G20)&lt;=1)*1,""))),"")</f>
        <v/>
      </c>
      <c r="GG20" s="454"/>
      <c r="GI20" s="447">
        <f t="shared" ca="1" si="14"/>
        <v>15</v>
      </c>
      <c r="GJ20" s="448" t="str">
        <f ca="1">GrpC!$B$4</f>
        <v>Slovenia</v>
      </c>
      <c r="GK20" s="449">
        <f t="shared" ref="GK20:GK25" ca="1" si="224">$D20</f>
        <v>9</v>
      </c>
      <c r="GL20" s="448" t="str">
        <f ca="1">GrpC!$D$4</f>
        <v>Denmark</v>
      </c>
      <c r="GM20" s="452"/>
      <c r="GN20" s="452"/>
      <c r="GO20" s="453"/>
      <c r="GP20" s="449" t="str">
        <f t="shared" ref="GP20:GP25" ca="1" si="225">IF(($F20&lt;&gt;"")*($G20&lt;&gt;"")*(GM20&lt;&gt;"")*(GN20&lt;&gt;""),($F20&gt;$G20)*(GM20&gt;GN20)+($F20=$G20)*(GM20=GN20)+($F20&lt;$G20)*(GM20&lt;GN20),"")</f>
        <v/>
      </c>
      <c r="GQ20" s="449" t="str">
        <f ca="1">IF((GP20&lt;&gt;""),IF(OR($F20&lt;&gt;$G20,PrSettings!$M$4="●"),(($F20-$G20)=(GM20-GN20))*1,0),"")</f>
        <v/>
      </c>
      <c r="GR20" s="449" t="str">
        <f t="shared" ref="GR20:GR25" ca="1" si="226">IF((GP20&lt;&gt;""),($F20=GM20)*($G20=GN20),"")</f>
        <v/>
      </c>
      <c r="GS20" s="449" t="str">
        <f ca="1">IF(GP20&lt;&gt;"",IF(ABS($F20-$G20)&gt;=PrSettings!$M$7,(ABS($F20-$G20-GM20+GN20)&lt;=1)*1,IF(AND(GP20,$F20=$G20,$F20&gt;=PrSettings!$M$6),(ABS(GM20-$F20)&lt;=1)*1,IF(AND(ABS($F20-$G20-GM20+GN20)&lt;=1,$F20+$G20&gt;=PrSettings!$M$8),(ABS(GM20-$F20)&lt;=1)*(ABS(GN20-$G20)&lt;=1)*1,""))),"")</f>
        <v/>
      </c>
      <c r="GT20" s="454"/>
      <c r="GV20" s="447">
        <f t="shared" ca="1" si="15"/>
        <v>15</v>
      </c>
      <c r="GW20" s="448" t="str">
        <f ca="1">GrpC!$B$4</f>
        <v>Slovenia</v>
      </c>
      <c r="GX20" s="449">
        <f t="shared" ref="GX20:GX25" ca="1" si="227">$D20</f>
        <v>9</v>
      </c>
      <c r="GY20" s="448" t="str">
        <f ca="1">GrpC!$D$4</f>
        <v>Denmark</v>
      </c>
      <c r="GZ20" s="452"/>
      <c r="HA20" s="452"/>
      <c r="HB20" s="453"/>
      <c r="HC20" s="449" t="str">
        <f t="shared" ref="HC20:HC25" ca="1" si="228">IF(($F20&lt;&gt;"")*($G20&lt;&gt;"")*(GZ20&lt;&gt;"")*(HA20&lt;&gt;""),($F20&gt;$G20)*(GZ20&gt;HA20)+($F20=$G20)*(GZ20=HA20)+($F20&lt;$G20)*(GZ20&lt;HA20),"")</f>
        <v/>
      </c>
      <c r="HD20" s="449" t="str">
        <f ca="1">IF((HC20&lt;&gt;""),IF(OR($F20&lt;&gt;$G20,PrSettings!$M$4="●"),(($F20-$G20)=(GZ20-HA20))*1,0),"")</f>
        <v/>
      </c>
      <c r="HE20" s="449" t="str">
        <f t="shared" ref="HE20:HE25" ca="1" si="229">IF((HC20&lt;&gt;""),($F20=GZ20)*($G20=HA20),"")</f>
        <v/>
      </c>
      <c r="HF20" s="449" t="str">
        <f ca="1">IF(HC20&lt;&gt;"",IF(ABS($F20-$G20)&gt;=PrSettings!$M$7,(ABS($F20-$G20-GZ20+HA20)&lt;=1)*1,IF(AND(HC20,$F20=$G20,$F20&gt;=PrSettings!$M$6),(ABS(GZ20-$F20)&lt;=1)*1,IF(AND(ABS($F20-$G20-GZ20+HA20)&lt;=1,$F20+$G20&gt;=PrSettings!$M$8),(ABS(GZ20-$F20)&lt;=1)*(ABS(HA20-$G20)&lt;=1)*1,""))),"")</f>
        <v/>
      </c>
      <c r="HG20" s="454"/>
      <c r="HI20" s="447">
        <f t="shared" ca="1" si="16"/>
        <v>15</v>
      </c>
      <c r="HJ20" s="448" t="str">
        <f ca="1">GrpC!$B$4</f>
        <v>Slovenia</v>
      </c>
      <c r="HK20" s="449">
        <f t="shared" ref="HK20:HK25" ca="1" si="230">$D20</f>
        <v>9</v>
      </c>
      <c r="HL20" s="448" t="str">
        <f ca="1">GrpC!$D$4</f>
        <v>Denmark</v>
      </c>
      <c r="HM20" s="452"/>
      <c r="HN20" s="452"/>
      <c r="HO20" s="453"/>
      <c r="HP20" s="449" t="str">
        <f t="shared" ref="HP20:HP25" ca="1" si="231">IF(($F20&lt;&gt;"")*($G20&lt;&gt;"")*(HM20&lt;&gt;"")*(HN20&lt;&gt;""),($F20&gt;$G20)*(HM20&gt;HN20)+($F20=$G20)*(HM20=HN20)+($F20&lt;$G20)*(HM20&lt;HN20),"")</f>
        <v/>
      </c>
      <c r="HQ20" s="449" t="str">
        <f ca="1">IF((HP20&lt;&gt;""),IF(OR($F20&lt;&gt;$G20,PrSettings!$M$4="●"),(($F20-$G20)=(HM20-HN20))*1,0),"")</f>
        <v/>
      </c>
      <c r="HR20" s="449" t="str">
        <f t="shared" ref="HR20:HR25" ca="1" si="232">IF((HP20&lt;&gt;""),($F20=HM20)*($G20=HN20),"")</f>
        <v/>
      </c>
      <c r="HS20" s="449" t="str">
        <f ca="1">IF(HP20&lt;&gt;"",IF(ABS($F20-$G20)&gt;=PrSettings!$M$7,(ABS($F20-$G20-HM20+HN20)&lt;=1)*1,IF(AND(HP20,$F20=$G20,$F20&gt;=PrSettings!$M$6),(ABS(HM20-$F20)&lt;=1)*1,IF(AND(ABS($F20-$G20-HM20+HN20)&lt;=1,$F20+$G20&gt;=PrSettings!$M$8),(ABS(HM20-$F20)&lt;=1)*(ABS(HN20-$G20)&lt;=1)*1,""))),"")</f>
        <v/>
      </c>
      <c r="HT20" s="454"/>
      <c r="HV20" s="447">
        <f t="shared" ca="1" si="17"/>
        <v>15</v>
      </c>
      <c r="HW20" s="448" t="str">
        <f ca="1">GrpC!$B$4</f>
        <v>Slovenia</v>
      </c>
      <c r="HX20" s="449">
        <f t="shared" ref="HX20:HX25" ca="1" si="233">$D20</f>
        <v>9</v>
      </c>
      <c r="HY20" s="448" t="str">
        <f ca="1">GrpC!$D$4</f>
        <v>Denmark</v>
      </c>
      <c r="HZ20" s="452"/>
      <c r="IA20" s="452"/>
      <c r="IB20" s="453"/>
      <c r="IC20" s="449" t="str">
        <f t="shared" ref="IC20:IC25" ca="1" si="234">IF(($F20&lt;&gt;"")*($G20&lt;&gt;"")*(HZ20&lt;&gt;"")*(IA20&lt;&gt;""),($F20&gt;$G20)*(HZ20&gt;IA20)+($F20=$G20)*(HZ20=IA20)+($F20&lt;$G20)*(HZ20&lt;IA20),"")</f>
        <v/>
      </c>
      <c r="ID20" s="449" t="str">
        <f ca="1">IF((IC20&lt;&gt;""),IF(OR($F20&lt;&gt;$G20,PrSettings!$M$4="●"),(($F20-$G20)=(HZ20-IA20))*1,0),"")</f>
        <v/>
      </c>
      <c r="IE20" s="449" t="str">
        <f t="shared" ref="IE20:IE25" ca="1" si="235">IF((IC20&lt;&gt;""),($F20=HZ20)*($G20=IA20),"")</f>
        <v/>
      </c>
      <c r="IF20" s="449" t="str">
        <f ca="1">IF(IC20&lt;&gt;"",IF(ABS($F20-$G20)&gt;=PrSettings!$M$7,(ABS($F20-$G20-HZ20+IA20)&lt;=1)*1,IF(AND(IC20,$F20=$G20,$F20&gt;=PrSettings!$M$6),(ABS(HZ20-$F20)&lt;=1)*1,IF(AND(ABS($F20-$G20-HZ20+IA20)&lt;=1,$F20+$G20&gt;=PrSettings!$M$8),(ABS(HZ20-$F20)&lt;=1)*(ABS(IA20-$G20)&lt;=1)*1,""))),"")</f>
        <v/>
      </c>
      <c r="IG20" s="454"/>
      <c r="II20" s="447">
        <f t="shared" ca="1" si="18"/>
        <v>15</v>
      </c>
      <c r="IJ20" s="448" t="str">
        <f ca="1">GrpC!$B$4</f>
        <v>Slovenia</v>
      </c>
      <c r="IK20" s="449">
        <f t="shared" ref="IK20:IK25" ca="1" si="236">$D20</f>
        <v>9</v>
      </c>
      <c r="IL20" s="448" t="str">
        <f ca="1">GrpC!$D$4</f>
        <v>Denmark</v>
      </c>
      <c r="IM20" s="452"/>
      <c r="IN20" s="452"/>
      <c r="IO20" s="453"/>
      <c r="IP20" s="449" t="str">
        <f t="shared" ref="IP20:IP25" ca="1" si="237">IF(($F20&lt;&gt;"")*($G20&lt;&gt;"")*(IM20&lt;&gt;"")*(IN20&lt;&gt;""),($F20&gt;$G20)*(IM20&gt;IN20)+($F20=$G20)*(IM20=IN20)+($F20&lt;$G20)*(IM20&lt;IN20),"")</f>
        <v/>
      </c>
      <c r="IQ20" s="449" t="str">
        <f ca="1">IF((IP20&lt;&gt;""),IF(OR($F20&lt;&gt;$G20,PrSettings!$M$4="●"),(($F20-$G20)=(IM20-IN20))*1,0),"")</f>
        <v/>
      </c>
      <c r="IR20" s="449" t="str">
        <f t="shared" ref="IR20:IR25" ca="1" si="238">IF((IP20&lt;&gt;""),($F20=IM20)*($G20=IN20),"")</f>
        <v/>
      </c>
      <c r="IS20" s="449" t="str">
        <f ca="1">IF(IP20&lt;&gt;"",IF(ABS($F20-$G20)&gt;=PrSettings!$M$7,(ABS($F20-$G20-IM20+IN20)&lt;=1)*1,IF(AND(IP20,$F20=$G20,$F20&gt;=PrSettings!$M$6),(ABS(IM20-$F20)&lt;=1)*1,IF(AND(ABS($F20-$G20-IM20+IN20)&lt;=1,$F20+$G20&gt;=PrSettings!$M$8),(ABS(IM20-$F20)&lt;=1)*(ABS(IN20-$G20)&lt;=1)*1,""))),"")</f>
        <v/>
      </c>
      <c r="IT20" s="454"/>
      <c r="IV20" s="447">
        <f t="shared" ca="1" si="19"/>
        <v>15</v>
      </c>
      <c r="IW20" s="448" t="str">
        <f ca="1">GrpC!$B$4</f>
        <v>Slovenia</v>
      </c>
      <c r="IX20" s="449">
        <f t="shared" ref="IX20:IX25" ca="1" si="239">$D20</f>
        <v>9</v>
      </c>
      <c r="IY20" s="448" t="str">
        <f ca="1">GrpC!$D$4</f>
        <v>Denmark</v>
      </c>
      <c r="IZ20" s="452"/>
      <c r="JA20" s="452"/>
      <c r="JB20" s="453"/>
      <c r="JC20" s="449" t="str">
        <f t="shared" ref="JC20:JC25" ca="1" si="240">IF(($F20&lt;&gt;"")*($G20&lt;&gt;"")*(IZ20&lt;&gt;"")*(JA20&lt;&gt;""),($F20&gt;$G20)*(IZ20&gt;JA20)+($F20=$G20)*(IZ20=JA20)+($F20&lt;$G20)*(IZ20&lt;JA20),"")</f>
        <v/>
      </c>
      <c r="JD20" s="449" t="str">
        <f ca="1">IF((JC20&lt;&gt;""),IF(OR($F20&lt;&gt;$G20,PrSettings!$M$4="●"),(($F20-$G20)=(IZ20-JA20))*1,0),"")</f>
        <v/>
      </c>
      <c r="JE20" s="449" t="str">
        <f t="shared" ref="JE20:JE25" ca="1" si="241">IF((JC20&lt;&gt;""),($F20=IZ20)*($G20=JA20),"")</f>
        <v/>
      </c>
      <c r="JF20" s="449" t="str">
        <f ca="1">IF(JC20&lt;&gt;"",IF(ABS($F20-$G20)&gt;=PrSettings!$M$7,(ABS($F20-$G20-IZ20+JA20)&lt;=1)*1,IF(AND(JC20,$F20=$G20,$F20&gt;=PrSettings!$M$6),(ABS(IZ20-$F20)&lt;=1)*1,IF(AND(ABS($F20-$G20-IZ20+JA20)&lt;=1,$F20+$G20&gt;=PrSettings!$M$8),(ABS(IZ20-$F20)&lt;=1)*(ABS(JA20-$G20)&lt;=1)*1,""))),"")</f>
        <v/>
      </c>
      <c r="JG20" s="454"/>
      <c r="JI20" s="447">
        <f t="shared" ca="1" si="20"/>
        <v>15</v>
      </c>
      <c r="JJ20" s="448" t="str">
        <f ca="1">GrpC!$B$4</f>
        <v>Slovenia</v>
      </c>
      <c r="JK20" s="449">
        <f t="shared" ref="JK20:JK25" ca="1" si="242">$D20</f>
        <v>9</v>
      </c>
      <c r="JL20" s="448" t="str">
        <f ca="1">GrpC!$D$4</f>
        <v>Denmark</v>
      </c>
      <c r="JM20" s="452"/>
      <c r="JN20" s="452"/>
      <c r="JO20" s="453"/>
      <c r="JP20" s="449" t="str">
        <f t="shared" ref="JP20:JP25" ca="1" si="243">IF(($F20&lt;&gt;"")*($G20&lt;&gt;"")*(JM20&lt;&gt;"")*(JN20&lt;&gt;""),($F20&gt;$G20)*(JM20&gt;JN20)+($F20=$G20)*(JM20=JN20)+($F20&lt;$G20)*(JM20&lt;JN20),"")</f>
        <v/>
      </c>
      <c r="JQ20" s="449" t="str">
        <f ca="1">IF((JP20&lt;&gt;""),IF(OR($F20&lt;&gt;$G20,PrSettings!$M$4="●"),(($F20-$G20)=(JM20-JN20))*1,0),"")</f>
        <v/>
      </c>
      <c r="JR20" s="449" t="str">
        <f t="shared" ref="JR20:JR25" ca="1" si="244">IF((JP20&lt;&gt;""),($F20=JM20)*($G20=JN20),"")</f>
        <v/>
      </c>
      <c r="JS20" s="449" t="str">
        <f ca="1">IF(JP20&lt;&gt;"",IF(ABS($F20-$G20)&gt;=PrSettings!$M$7,(ABS($F20-$G20-JM20+JN20)&lt;=1)*1,IF(AND(JP20,$F20=$G20,$F20&gt;=PrSettings!$M$6),(ABS(JM20-$F20)&lt;=1)*1,IF(AND(ABS($F20-$G20-JM20+JN20)&lt;=1,$F20+$G20&gt;=PrSettings!$M$8),(ABS(JM20-$F20)&lt;=1)*(ABS(JN20-$G20)&lt;=1)*1,""))),"")</f>
        <v/>
      </c>
      <c r="JT20" s="454"/>
      <c r="JV20" s="447">
        <f t="shared" ca="1" si="21"/>
        <v>15</v>
      </c>
      <c r="JW20" s="448" t="str">
        <f ca="1">GrpC!$B$4</f>
        <v>Slovenia</v>
      </c>
      <c r="JX20" s="449">
        <f t="shared" ref="JX20:JX25" ca="1" si="245">$D20</f>
        <v>9</v>
      </c>
      <c r="JY20" s="448" t="str">
        <f ca="1">GrpC!$D$4</f>
        <v>Denmark</v>
      </c>
      <c r="JZ20" s="452"/>
      <c r="KA20" s="452"/>
      <c r="KB20" s="453"/>
      <c r="KC20" s="449" t="str">
        <f t="shared" ref="KC20:KC25" ca="1" si="246">IF(($F20&lt;&gt;"")*($G20&lt;&gt;"")*(JZ20&lt;&gt;"")*(KA20&lt;&gt;""),($F20&gt;$G20)*(JZ20&gt;KA20)+($F20=$G20)*(JZ20=KA20)+($F20&lt;$G20)*(JZ20&lt;KA20),"")</f>
        <v/>
      </c>
      <c r="KD20" s="449" t="str">
        <f ca="1">IF((KC20&lt;&gt;""),IF(OR($F20&lt;&gt;$G20,PrSettings!$M$4="●"),(($F20-$G20)=(JZ20-KA20))*1,0),"")</f>
        <v/>
      </c>
      <c r="KE20" s="449" t="str">
        <f t="shared" ref="KE20:KE25" ca="1" si="247">IF((KC20&lt;&gt;""),($F20=JZ20)*($G20=KA20),"")</f>
        <v/>
      </c>
      <c r="KF20" s="449" t="str">
        <f ca="1">IF(KC20&lt;&gt;"",IF(ABS($F20-$G20)&gt;=PrSettings!$M$7,(ABS($F20-$G20-JZ20+KA20)&lt;=1)*1,IF(AND(KC20,$F20=$G20,$F20&gt;=PrSettings!$M$6),(ABS(JZ20-$F20)&lt;=1)*1,IF(AND(ABS($F20-$G20-JZ20+KA20)&lt;=1,$F20+$G20&gt;=PrSettings!$M$8),(ABS(JZ20-$F20)&lt;=1)*(ABS(KA20-$G20)&lt;=1)*1,""))),"")</f>
        <v/>
      </c>
      <c r="KG20" s="454"/>
      <c r="KI20" s="447">
        <f t="shared" ca="1" si="22"/>
        <v>15</v>
      </c>
      <c r="KJ20" s="448" t="str">
        <f ca="1">GrpC!$B$4</f>
        <v>Slovenia</v>
      </c>
      <c r="KK20" s="449">
        <f t="shared" ref="KK20:KK25" ca="1" si="248">$D20</f>
        <v>9</v>
      </c>
      <c r="KL20" s="448" t="str">
        <f ca="1">GrpC!$D$4</f>
        <v>Denmark</v>
      </c>
      <c r="KM20" s="452"/>
      <c r="KN20" s="452"/>
      <c r="KO20" s="453"/>
      <c r="KP20" s="449" t="str">
        <f t="shared" ref="KP20:KP25" ca="1" si="249">IF(($F20&lt;&gt;"")*($G20&lt;&gt;"")*(KM20&lt;&gt;"")*(KN20&lt;&gt;""),($F20&gt;$G20)*(KM20&gt;KN20)+($F20=$G20)*(KM20=KN20)+($F20&lt;$G20)*(KM20&lt;KN20),"")</f>
        <v/>
      </c>
      <c r="KQ20" s="449" t="str">
        <f ca="1">IF((KP20&lt;&gt;""),IF(OR($F20&lt;&gt;$G20,PrSettings!$M$4="●"),(($F20-$G20)=(KM20-KN20))*1,0),"")</f>
        <v/>
      </c>
      <c r="KR20" s="449" t="str">
        <f t="shared" ref="KR20:KR25" ca="1" si="250">IF((KP20&lt;&gt;""),($F20=KM20)*($G20=KN20),"")</f>
        <v/>
      </c>
      <c r="KS20" s="449" t="str">
        <f ca="1">IF(KP20&lt;&gt;"",IF(ABS($F20-$G20)&gt;=PrSettings!$M$7,(ABS($F20-$G20-KM20+KN20)&lt;=1)*1,IF(AND(KP20,$F20=$G20,$F20&gt;=PrSettings!$M$6),(ABS(KM20-$F20)&lt;=1)*1,IF(AND(ABS($F20-$G20-KM20+KN20)&lt;=1,$F20+$G20&gt;=PrSettings!$M$8),(ABS(KM20-$F20)&lt;=1)*(ABS(KN20-$G20)&lt;=1)*1,""))),"")</f>
        <v/>
      </c>
      <c r="KT20" s="454"/>
      <c r="KV20" s="447">
        <f t="shared" ca="1" si="23"/>
        <v>15</v>
      </c>
      <c r="KW20" s="448" t="str">
        <f ca="1">GrpC!$B$4</f>
        <v>Slovenia</v>
      </c>
      <c r="KX20" s="449">
        <f t="shared" ref="KX20:KX25" ca="1" si="251">$D20</f>
        <v>9</v>
      </c>
      <c r="KY20" s="448" t="str">
        <f ca="1">GrpC!$D$4</f>
        <v>Denmark</v>
      </c>
      <c r="KZ20" s="452"/>
      <c r="LA20" s="452"/>
      <c r="LB20" s="453"/>
      <c r="LC20" s="449" t="str">
        <f t="shared" ref="LC20:LC25" ca="1" si="252">IF(($F20&lt;&gt;"")*($G20&lt;&gt;"")*(KZ20&lt;&gt;"")*(LA20&lt;&gt;""),($F20&gt;$G20)*(KZ20&gt;LA20)+($F20=$G20)*(KZ20=LA20)+($F20&lt;$G20)*(KZ20&lt;LA20),"")</f>
        <v/>
      </c>
      <c r="LD20" s="449" t="str">
        <f ca="1">IF((LC20&lt;&gt;""),IF(OR($F20&lt;&gt;$G20,PrSettings!$M$4="●"),(($F20-$G20)=(KZ20-LA20))*1,0),"")</f>
        <v/>
      </c>
      <c r="LE20" s="449" t="str">
        <f t="shared" ref="LE20:LE25" ca="1" si="253">IF((LC20&lt;&gt;""),($F20=KZ20)*($G20=LA20),"")</f>
        <v/>
      </c>
      <c r="LF20" s="449" t="str">
        <f ca="1">IF(LC20&lt;&gt;"",IF(ABS($F20-$G20)&gt;=PrSettings!$M$7,(ABS($F20-$G20-KZ20+LA20)&lt;=1)*1,IF(AND(LC20,$F20=$G20,$F20&gt;=PrSettings!$M$6),(ABS(KZ20-$F20)&lt;=1)*1,IF(AND(ABS($F20-$G20-KZ20+LA20)&lt;=1,$F20+$G20&gt;=PrSettings!$M$8),(ABS(KZ20-$F20)&lt;=1)*(ABS(LA20-$G20)&lt;=1)*1,""))),"")</f>
        <v/>
      </c>
      <c r="LG20" s="454"/>
      <c r="LI20" s="447">
        <f t="shared" ca="1" si="24"/>
        <v>15</v>
      </c>
      <c r="LJ20" s="448" t="str">
        <f ca="1">GrpC!$B$4</f>
        <v>Slovenia</v>
      </c>
      <c r="LK20" s="449">
        <f t="shared" ref="LK20:LK25" ca="1" si="254">$D20</f>
        <v>9</v>
      </c>
      <c r="LL20" s="448" t="str">
        <f ca="1">GrpC!$D$4</f>
        <v>Denmark</v>
      </c>
      <c r="LM20" s="452"/>
      <c r="LN20" s="452"/>
      <c r="LO20" s="453"/>
      <c r="LP20" s="449" t="str">
        <f t="shared" ref="LP20:LP25" ca="1" si="255">IF(($F20&lt;&gt;"")*($G20&lt;&gt;"")*(LM20&lt;&gt;"")*(LN20&lt;&gt;""),($F20&gt;$G20)*(LM20&gt;LN20)+($F20=$G20)*(LM20=LN20)+($F20&lt;$G20)*(LM20&lt;LN20),"")</f>
        <v/>
      </c>
      <c r="LQ20" s="449" t="str">
        <f ca="1">IF((LP20&lt;&gt;""),IF(OR($F20&lt;&gt;$G20,PrSettings!$M$4="●"),(($F20-$G20)=(LM20-LN20))*1,0),"")</f>
        <v/>
      </c>
      <c r="LR20" s="449" t="str">
        <f t="shared" ref="LR20:LR25" ca="1" si="256">IF((LP20&lt;&gt;""),($F20=LM20)*($G20=LN20),"")</f>
        <v/>
      </c>
      <c r="LS20" s="449" t="str">
        <f ca="1">IF(LP20&lt;&gt;"",IF(ABS($F20-$G20)&gt;=PrSettings!$M$7,(ABS($F20-$G20-LM20+LN20)&lt;=1)*1,IF(AND(LP20,$F20=$G20,$F20&gt;=PrSettings!$M$6),(ABS(LM20-$F20)&lt;=1)*1,IF(AND(ABS($F20-$G20-LM20+LN20)&lt;=1,$F20+$G20&gt;=PrSettings!$M$8),(ABS(LM20-$F20)&lt;=1)*(ABS(LN20-$G20)&lt;=1)*1,""))),"")</f>
        <v/>
      </c>
      <c r="LT20" s="454"/>
      <c r="LV20" s="447">
        <f t="shared" ca="1" si="25"/>
        <v>15</v>
      </c>
      <c r="LW20" s="448" t="str">
        <f ca="1">GrpC!$B$4</f>
        <v>Slovenia</v>
      </c>
      <c r="LX20" s="449">
        <f t="shared" ref="LX20:LX25" ca="1" si="257">$D20</f>
        <v>9</v>
      </c>
      <c r="LY20" s="448" t="str">
        <f ca="1">GrpC!$D$4</f>
        <v>Denmark</v>
      </c>
      <c r="LZ20" s="452"/>
      <c r="MA20" s="452"/>
      <c r="MB20" s="453"/>
      <c r="MC20" s="449" t="str">
        <f t="shared" ref="MC20:MC25" ca="1" si="258">IF(($F20&lt;&gt;"")*($G20&lt;&gt;"")*(LZ20&lt;&gt;"")*(MA20&lt;&gt;""),($F20&gt;$G20)*(LZ20&gt;MA20)+($F20=$G20)*(LZ20=MA20)+($F20&lt;$G20)*(LZ20&lt;MA20),"")</f>
        <v/>
      </c>
      <c r="MD20" s="449" t="str">
        <f ca="1">IF((MC20&lt;&gt;""),IF(OR($F20&lt;&gt;$G20,PrSettings!$M$4="●"),(($F20-$G20)=(LZ20-MA20))*1,0),"")</f>
        <v/>
      </c>
      <c r="ME20" s="449" t="str">
        <f t="shared" ref="ME20:ME25" ca="1" si="259">IF((MC20&lt;&gt;""),($F20=LZ20)*($G20=MA20),"")</f>
        <v/>
      </c>
      <c r="MF20" s="449" t="str">
        <f ca="1">IF(MC20&lt;&gt;"",IF(ABS($F20-$G20)&gt;=PrSettings!$M$7,(ABS($F20-$G20-LZ20+MA20)&lt;=1)*1,IF(AND(MC20,$F20=$G20,$F20&gt;=PrSettings!$M$6),(ABS(LZ20-$F20)&lt;=1)*1,IF(AND(ABS($F20-$G20-LZ20+MA20)&lt;=1,$F20+$G20&gt;=PrSettings!$M$8),(ABS(LZ20-$F20)&lt;=1)*(ABS(MA20-$G20)&lt;=1)*1,""))),"")</f>
        <v/>
      </c>
      <c r="MG20" s="454"/>
    </row>
    <row r="21" spans="2:345" x14ac:dyDescent="0.25">
      <c r="B21" s="447">
        <f ca="1">INDEX(Groups!$C$7:$C$35,MATCH(C21,Groups!$D$7:$D$35,0))</f>
        <v>19</v>
      </c>
      <c r="C21" s="448" t="str">
        <f ca="1">GrpC!$B$5</f>
        <v>Serbia</v>
      </c>
      <c r="D21" s="449">
        <f ca="1">INDEX(Groups!$C$7:$C$35,MATCH(E21,Groups!$D$7:$D$35,0))</f>
        <v>5</v>
      </c>
      <c r="E21" s="448" t="str">
        <f ca="1">GrpC!$D$5</f>
        <v>England</v>
      </c>
      <c r="F21" s="450" t="str">
        <f ca="1">GrpC!$E$5</f>
        <v/>
      </c>
      <c r="G21" s="451" t="str">
        <f ca="1">GrpC!$G$5</f>
        <v/>
      </c>
      <c r="I21" s="447">
        <f t="shared" ca="1" si="0"/>
        <v>19</v>
      </c>
      <c r="J21" s="448" t="str">
        <f ca="1">GrpC!$B$5</f>
        <v>Serbia</v>
      </c>
      <c r="K21" s="449">
        <f t="shared" ca="1" si="182"/>
        <v>5</v>
      </c>
      <c r="L21" s="448" t="str">
        <f ca="1">GrpC!$D$5</f>
        <v>England</v>
      </c>
      <c r="M21" s="452"/>
      <c r="N21" s="452"/>
      <c r="O21" s="455"/>
      <c r="P21" s="449" t="str">
        <f t="shared" ca="1" si="183"/>
        <v/>
      </c>
      <c r="Q21" s="449" t="str">
        <f ca="1">IF((P21&lt;&gt;""),IF(OR($F21&lt;&gt;$G21,PrSettings!$M$4="●"),(($F21-$G21)=(M21-N21))*1,0),"")</f>
        <v/>
      </c>
      <c r="R21" s="449" t="str">
        <f t="shared" ca="1" si="184"/>
        <v/>
      </c>
      <c r="S21" s="449" t="str">
        <f ca="1">IF(P21&lt;&gt;"",IF(ABS($F21-$G21)&gt;=PrSettings!$M$7,(ABS($F21-$G21-M21+N21)&lt;=1)*1,IF(AND(P21,$F21=$G21,$F21&gt;=PrSettings!$M$6),(ABS(M21-$F21)&lt;=1)*1,IF(AND(ABS($F21-$G21-M21+N21)&lt;=1,$F21+$G21&gt;=PrSettings!$M$8),(ABS(M21-$F21)&lt;=1)*(ABS(N21-$G21)&lt;=1)*1,""))),"")</f>
        <v/>
      </c>
      <c r="T21" s="456"/>
      <c r="V21" s="447">
        <f t="shared" ca="1" si="1"/>
        <v>19</v>
      </c>
      <c r="W21" s="448" t="str">
        <f ca="1">GrpC!$B$5</f>
        <v>Serbia</v>
      </c>
      <c r="X21" s="449">
        <f t="shared" ca="1" si="185"/>
        <v>5</v>
      </c>
      <c r="Y21" s="448" t="str">
        <f ca="1">GrpC!$D$5</f>
        <v>England</v>
      </c>
      <c r="Z21" s="452"/>
      <c r="AA21" s="452"/>
      <c r="AB21" s="455"/>
      <c r="AC21" s="449" t="str">
        <f t="shared" ca="1" si="186"/>
        <v/>
      </c>
      <c r="AD21" s="449" t="str">
        <f ca="1">IF((AC21&lt;&gt;""),IF(OR($F21&lt;&gt;$G21,PrSettings!$M$4="●"),(($F21-$G21)=(Z21-AA21))*1,0),"")</f>
        <v/>
      </c>
      <c r="AE21" s="449" t="str">
        <f t="shared" ca="1" si="187"/>
        <v/>
      </c>
      <c r="AF21" s="449" t="str">
        <f ca="1">IF(AC21&lt;&gt;"",IF(ABS($F21-$G21)&gt;=PrSettings!$M$7,(ABS($F21-$G21-Z21+AA21)&lt;=1)*1,IF(AND(AC21,$F21=$G21,$F21&gt;=PrSettings!$M$6),(ABS(Z21-$F21)&lt;=1)*1,IF(AND(ABS($F21-$G21-Z21+AA21)&lt;=1,$F21+$G21&gt;=PrSettings!$M$8),(ABS(Z21-$F21)&lt;=1)*(ABS(AA21-$G21)&lt;=1)*1,""))),"")</f>
        <v/>
      </c>
      <c r="AG21" s="456"/>
      <c r="AI21" s="447">
        <f t="shared" ca="1" si="2"/>
        <v>19</v>
      </c>
      <c r="AJ21" s="448" t="str">
        <f ca="1">GrpC!$B$5</f>
        <v>Serbia</v>
      </c>
      <c r="AK21" s="449">
        <f t="shared" ca="1" si="188"/>
        <v>5</v>
      </c>
      <c r="AL21" s="448" t="str">
        <f ca="1">GrpC!$D$5</f>
        <v>England</v>
      </c>
      <c r="AM21" s="452"/>
      <c r="AN21" s="452"/>
      <c r="AO21" s="455"/>
      <c r="AP21" s="449" t="str">
        <f t="shared" ca="1" si="189"/>
        <v/>
      </c>
      <c r="AQ21" s="449" t="str">
        <f ca="1">IF((AP21&lt;&gt;""),IF(OR($F21&lt;&gt;$G21,PrSettings!$M$4="●"),(($F21-$G21)=(AM21-AN21))*1,0),"")</f>
        <v/>
      </c>
      <c r="AR21" s="449" t="str">
        <f t="shared" ca="1" si="190"/>
        <v/>
      </c>
      <c r="AS21" s="449" t="str">
        <f ca="1">IF(AP21&lt;&gt;"",IF(ABS($F21-$G21)&gt;=PrSettings!$M$7,(ABS($F21-$G21-AM21+AN21)&lt;=1)*1,IF(AND(AP21,$F21=$G21,$F21&gt;=PrSettings!$M$6),(ABS(AM21-$F21)&lt;=1)*1,IF(AND(ABS($F21-$G21-AM21+AN21)&lt;=1,$F21+$G21&gt;=PrSettings!$M$8),(ABS(AM21-$F21)&lt;=1)*(ABS(AN21-$G21)&lt;=1)*1,""))),"")</f>
        <v/>
      </c>
      <c r="AT21" s="456"/>
      <c r="AV21" s="447">
        <f t="shared" ca="1" si="3"/>
        <v>19</v>
      </c>
      <c r="AW21" s="448" t="str">
        <f ca="1">GrpC!$B$5</f>
        <v>Serbia</v>
      </c>
      <c r="AX21" s="449">
        <f t="shared" ca="1" si="191"/>
        <v>5</v>
      </c>
      <c r="AY21" s="448" t="str">
        <f ca="1">GrpC!$D$5</f>
        <v>England</v>
      </c>
      <c r="AZ21" s="452"/>
      <c r="BA21" s="452"/>
      <c r="BB21" s="455"/>
      <c r="BC21" s="449" t="str">
        <f t="shared" ca="1" si="192"/>
        <v/>
      </c>
      <c r="BD21" s="449" t="str">
        <f ca="1">IF((BC21&lt;&gt;""),IF(OR($F21&lt;&gt;$G21,PrSettings!$M$4="●"),(($F21-$G21)=(AZ21-BA21))*1,0),"")</f>
        <v/>
      </c>
      <c r="BE21" s="449" t="str">
        <f t="shared" ca="1" si="193"/>
        <v/>
      </c>
      <c r="BF21" s="449" t="str">
        <f ca="1">IF(BC21&lt;&gt;"",IF(ABS($F21-$G21)&gt;=PrSettings!$M$7,(ABS($F21-$G21-AZ21+BA21)&lt;=1)*1,IF(AND(BC21,$F21=$G21,$F21&gt;=PrSettings!$M$6),(ABS(AZ21-$F21)&lt;=1)*1,IF(AND(ABS($F21-$G21-AZ21+BA21)&lt;=1,$F21+$G21&gt;=PrSettings!$M$8),(ABS(AZ21-$F21)&lt;=1)*(ABS(BA21-$G21)&lt;=1)*1,""))),"")</f>
        <v/>
      </c>
      <c r="BG21" s="456"/>
      <c r="BI21" s="447">
        <f t="shared" ca="1" si="4"/>
        <v>19</v>
      </c>
      <c r="BJ21" s="448" t="str">
        <f ca="1">GrpC!$B$5</f>
        <v>Serbia</v>
      </c>
      <c r="BK21" s="449">
        <f t="shared" ca="1" si="194"/>
        <v>5</v>
      </c>
      <c r="BL21" s="448" t="str">
        <f ca="1">GrpC!$D$5</f>
        <v>England</v>
      </c>
      <c r="BM21" s="452"/>
      <c r="BN21" s="452"/>
      <c r="BO21" s="455"/>
      <c r="BP21" s="449" t="str">
        <f t="shared" ca="1" si="195"/>
        <v/>
      </c>
      <c r="BQ21" s="449" t="str">
        <f ca="1">IF((BP21&lt;&gt;""),IF(OR($F21&lt;&gt;$G21,PrSettings!$M$4="●"),(($F21-$G21)=(BM21-BN21))*1,0),"")</f>
        <v/>
      </c>
      <c r="BR21" s="449" t="str">
        <f t="shared" ca="1" si="196"/>
        <v/>
      </c>
      <c r="BS21" s="449" t="str">
        <f ca="1">IF(BP21&lt;&gt;"",IF(ABS($F21-$G21)&gt;=PrSettings!$M$7,(ABS($F21-$G21-BM21+BN21)&lt;=1)*1,IF(AND(BP21,$F21=$G21,$F21&gt;=PrSettings!$M$6),(ABS(BM21-$F21)&lt;=1)*1,IF(AND(ABS($F21-$G21-BM21+BN21)&lt;=1,$F21+$G21&gt;=PrSettings!$M$8),(ABS(BM21-$F21)&lt;=1)*(ABS(BN21-$G21)&lt;=1)*1,""))),"")</f>
        <v/>
      </c>
      <c r="BT21" s="456"/>
      <c r="BV21" s="447">
        <f t="shared" ca="1" si="5"/>
        <v>19</v>
      </c>
      <c r="BW21" s="448" t="str">
        <f ca="1">GrpC!$B$5</f>
        <v>Serbia</v>
      </c>
      <c r="BX21" s="449">
        <f t="shared" ca="1" si="197"/>
        <v>5</v>
      </c>
      <c r="BY21" s="448" t="str">
        <f ca="1">GrpC!$D$5</f>
        <v>England</v>
      </c>
      <c r="BZ21" s="452"/>
      <c r="CA21" s="452"/>
      <c r="CB21" s="455"/>
      <c r="CC21" s="449" t="str">
        <f t="shared" ca="1" si="198"/>
        <v/>
      </c>
      <c r="CD21" s="449" t="str">
        <f ca="1">IF((CC21&lt;&gt;""),IF(OR($F21&lt;&gt;$G21,PrSettings!$M$4="●"),(($F21-$G21)=(BZ21-CA21))*1,0),"")</f>
        <v/>
      </c>
      <c r="CE21" s="449" t="str">
        <f t="shared" ca="1" si="199"/>
        <v/>
      </c>
      <c r="CF21" s="449" t="str">
        <f ca="1">IF(CC21&lt;&gt;"",IF(ABS($F21-$G21)&gt;=PrSettings!$M$7,(ABS($F21-$G21-BZ21+CA21)&lt;=1)*1,IF(AND(CC21,$F21=$G21,$F21&gt;=PrSettings!$M$6),(ABS(BZ21-$F21)&lt;=1)*1,IF(AND(ABS($F21-$G21-BZ21+CA21)&lt;=1,$F21+$G21&gt;=PrSettings!$M$8),(ABS(BZ21-$F21)&lt;=1)*(ABS(CA21-$G21)&lt;=1)*1,""))),"")</f>
        <v/>
      </c>
      <c r="CG21" s="456"/>
      <c r="CI21" s="447">
        <f t="shared" ca="1" si="6"/>
        <v>19</v>
      </c>
      <c r="CJ21" s="448" t="str">
        <f ca="1">GrpC!$B$5</f>
        <v>Serbia</v>
      </c>
      <c r="CK21" s="449">
        <f t="shared" ca="1" si="200"/>
        <v>5</v>
      </c>
      <c r="CL21" s="448" t="str">
        <f ca="1">GrpC!$D$5</f>
        <v>England</v>
      </c>
      <c r="CM21" s="452"/>
      <c r="CN21" s="452"/>
      <c r="CO21" s="455"/>
      <c r="CP21" s="449" t="str">
        <f t="shared" ca="1" si="201"/>
        <v/>
      </c>
      <c r="CQ21" s="449" t="str">
        <f ca="1">IF((CP21&lt;&gt;""),IF(OR($F21&lt;&gt;$G21,PrSettings!$M$4="●"),(($F21-$G21)=(CM21-CN21))*1,0),"")</f>
        <v/>
      </c>
      <c r="CR21" s="449" t="str">
        <f t="shared" ca="1" si="202"/>
        <v/>
      </c>
      <c r="CS21" s="449" t="str">
        <f ca="1">IF(CP21&lt;&gt;"",IF(ABS($F21-$G21)&gt;=PrSettings!$M$7,(ABS($F21-$G21-CM21+CN21)&lt;=1)*1,IF(AND(CP21,$F21=$G21,$F21&gt;=PrSettings!$M$6),(ABS(CM21-$F21)&lt;=1)*1,IF(AND(ABS($F21-$G21-CM21+CN21)&lt;=1,$F21+$G21&gt;=PrSettings!$M$8),(ABS(CM21-$F21)&lt;=1)*(ABS(CN21-$G21)&lt;=1)*1,""))),"")</f>
        <v/>
      </c>
      <c r="CT21" s="456"/>
      <c r="CV21" s="447">
        <f t="shared" ca="1" si="7"/>
        <v>19</v>
      </c>
      <c r="CW21" s="448" t="str">
        <f ca="1">GrpC!$B$5</f>
        <v>Serbia</v>
      </c>
      <c r="CX21" s="449">
        <f t="shared" ca="1" si="203"/>
        <v>5</v>
      </c>
      <c r="CY21" s="448" t="str">
        <f ca="1">GrpC!$D$5</f>
        <v>England</v>
      </c>
      <c r="CZ21" s="452"/>
      <c r="DA21" s="452"/>
      <c r="DB21" s="455"/>
      <c r="DC21" s="449" t="str">
        <f t="shared" ca="1" si="204"/>
        <v/>
      </c>
      <c r="DD21" s="449" t="str">
        <f ca="1">IF((DC21&lt;&gt;""),IF(OR($F21&lt;&gt;$G21,PrSettings!$M$4="●"),(($F21-$G21)=(CZ21-DA21))*1,0),"")</f>
        <v/>
      </c>
      <c r="DE21" s="449" t="str">
        <f t="shared" ca="1" si="205"/>
        <v/>
      </c>
      <c r="DF21" s="449" t="str">
        <f ca="1">IF(DC21&lt;&gt;"",IF(ABS($F21-$G21)&gt;=PrSettings!$M$7,(ABS($F21-$G21-CZ21+DA21)&lt;=1)*1,IF(AND(DC21,$F21=$G21,$F21&gt;=PrSettings!$M$6),(ABS(CZ21-$F21)&lt;=1)*1,IF(AND(ABS($F21-$G21-CZ21+DA21)&lt;=1,$F21+$G21&gt;=PrSettings!$M$8),(ABS(CZ21-$F21)&lt;=1)*(ABS(DA21-$G21)&lt;=1)*1,""))),"")</f>
        <v/>
      </c>
      <c r="DG21" s="456"/>
      <c r="DI21" s="447">
        <f t="shared" ca="1" si="8"/>
        <v>19</v>
      </c>
      <c r="DJ21" s="448" t="str">
        <f ca="1">GrpC!$B$5</f>
        <v>Serbia</v>
      </c>
      <c r="DK21" s="449">
        <f t="shared" ca="1" si="206"/>
        <v>5</v>
      </c>
      <c r="DL21" s="448" t="str">
        <f ca="1">GrpC!$D$5</f>
        <v>England</v>
      </c>
      <c r="DM21" s="452"/>
      <c r="DN21" s="452"/>
      <c r="DO21" s="455"/>
      <c r="DP21" s="449" t="str">
        <f t="shared" ca="1" si="207"/>
        <v/>
      </c>
      <c r="DQ21" s="449" t="str">
        <f ca="1">IF((DP21&lt;&gt;""),IF(OR($F21&lt;&gt;$G21,PrSettings!$M$4="●"),(($F21-$G21)=(DM21-DN21))*1,0),"")</f>
        <v/>
      </c>
      <c r="DR21" s="449" t="str">
        <f t="shared" ca="1" si="208"/>
        <v/>
      </c>
      <c r="DS21" s="449" t="str">
        <f ca="1">IF(DP21&lt;&gt;"",IF(ABS($F21-$G21)&gt;=PrSettings!$M$7,(ABS($F21-$G21-DM21+DN21)&lt;=1)*1,IF(AND(DP21,$F21=$G21,$F21&gt;=PrSettings!$M$6),(ABS(DM21-$F21)&lt;=1)*1,IF(AND(ABS($F21-$G21-DM21+DN21)&lt;=1,$F21+$G21&gt;=PrSettings!$M$8),(ABS(DM21-$F21)&lt;=1)*(ABS(DN21-$G21)&lt;=1)*1,""))),"")</f>
        <v/>
      </c>
      <c r="DT21" s="456"/>
      <c r="DV21" s="447">
        <f t="shared" ca="1" si="9"/>
        <v>19</v>
      </c>
      <c r="DW21" s="448" t="str">
        <f ca="1">GrpC!$B$5</f>
        <v>Serbia</v>
      </c>
      <c r="DX21" s="449">
        <f t="shared" ca="1" si="209"/>
        <v>5</v>
      </c>
      <c r="DY21" s="448" t="str">
        <f ca="1">GrpC!$D$5</f>
        <v>England</v>
      </c>
      <c r="DZ21" s="452"/>
      <c r="EA21" s="452"/>
      <c r="EB21" s="455"/>
      <c r="EC21" s="449" t="str">
        <f t="shared" ca="1" si="210"/>
        <v/>
      </c>
      <c r="ED21" s="449" t="str">
        <f ca="1">IF((EC21&lt;&gt;""),IF(OR($F21&lt;&gt;$G21,PrSettings!$M$4="●"),(($F21-$G21)=(DZ21-EA21))*1,0),"")</f>
        <v/>
      </c>
      <c r="EE21" s="449" t="str">
        <f t="shared" ca="1" si="211"/>
        <v/>
      </c>
      <c r="EF21" s="449" t="str">
        <f ca="1">IF(EC21&lt;&gt;"",IF(ABS($F21-$G21)&gt;=PrSettings!$M$7,(ABS($F21-$G21-DZ21+EA21)&lt;=1)*1,IF(AND(EC21,$F21=$G21,$F21&gt;=PrSettings!$M$6),(ABS(DZ21-$F21)&lt;=1)*1,IF(AND(ABS($F21-$G21-DZ21+EA21)&lt;=1,$F21+$G21&gt;=PrSettings!$M$8),(ABS(DZ21-$F21)&lt;=1)*(ABS(EA21-$G21)&lt;=1)*1,""))),"")</f>
        <v/>
      </c>
      <c r="EG21" s="456"/>
      <c r="EI21" s="447">
        <f t="shared" ca="1" si="10"/>
        <v>19</v>
      </c>
      <c r="EJ21" s="448" t="str">
        <f ca="1">GrpC!$B$5</f>
        <v>Serbia</v>
      </c>
      <c r="EK21" s="449">
        <f t="shared" ca="1" si="212"/>
        <v>5</v>
      </c>
      <c r="EL21" s="448" t="str">
        <f ca="1">GrpC!$D$5</f>
        <v>England</v>
      </c>
      <c r="EM21" s="452"/>
      <c r="EN21" s="452"/>
      <c r="EO21" s="455"/>
      <c r="EP21" s="449" t="str">
        <f t="shared" ca="1" si="213"/>
        <v/>
      </c>
      <c r="EQ21" s="449" t="str">
        <f ca="1">IF((EP21&lt;&gt;""),IF(OR($F21&lt;&gt;$G21,PrSettings!$M$4="●"),(($F21-$G21)=(EM21-EN21))*1,0),"")</f>
        <v/>
      </c>
      <c r="ER21" s="449" t="str">
        <f t="shared" ca="1" si="214"/>
        <v/>
      </c>
      <c r="ES21" s="449" t="str">
        <f ca="1">IF(EP21&lt;&gt;"",IF(ABS($F21-$G21)&gt;=PrSettings!$M$7,(ABS($F21-$G21-EM21+EN21)&lt;=1)*1,IF(AND(EP21,$F21=$G21,$F21&gt;=PrSettings!$M$6),(ABS(EM21-$F21)&lt;=1)*1,IF(AND(ABS($F21-$G21-EM21+EN21)&lt;=1,$F21+$G21&gt;=PrSettings!$M$8),(ABS(EM21-$F21)&lt;=1)*(ABS(EN21-$G21)&lt;=1)*1,""))),"")</f>
        <v/>
      </c>
      <c r="ET21" s="456"/>
      <c r="EV21" s="447">
        <f t="shared" ca="1" si="11"/>
        <v>19</v>
      </c>
      <c r="EW21" s="448" t="str">
        <f ca="1">GrpC!$B$5</f>
        <v>Serbia</v>
      </c>
      <c r="EX21" s="449">
        <f t="shared" ca="1" si="215"/>
        <v>5</v>
      </c>
      <c r="EY21" s="448" t="str">
        <f ca="1">GrpC!$D$5</f>
        <v>England</v>
      </c>
      <c r="EZ21" s="452"/>
      <c r="FA21" s="452"/>
      <c r="FB21" s="455"/>
      <c r="FC21" s="449" t="str">
        <f t="shared" ca="1" si="216"/>
        <v/>
      </c>
      <c r="FD21" s="449" t="str">
        <f ca="1">IF((FC21&lt;&gt;""),IF(OR($F21&lt;&gt;$G21,PrSettings!$M$4="●"),(($F21-$G21)=(EZ21-FA21))*1,0),"")</f>
        <v/>
      </c>
      <c r="FE21" s="449" t="str">
        <f t="shared" ca="1" si="217"/>
        <v/>
      </c>
      <c r="FF21" s="449" t="str">
        <f ca="1">IF(FC21&lt;&gt;"",IF(ABS($F21-$G21)&gt;=PrSettings!$M$7,(ABS($F21-$G21-EZ21+FA21)&lt;=1)*1,IF(AND(FC21,$F21=$G21,$F21&gt;=PrSettings!$M$6),(ABS(EZ21-$F21)&lt;=1)*1,IF(AND(ABS($F21-$G21-EZ21+FA21)&lt;=1,$F21+$G21&gt;=PrSettings!$M$8),(ABS(EZ21-$F21)&lt;=1)*(ABS(FA21-$G21)&lt;=1)*1,""))),"")</f>
        <v/>
      </c>
      <c r="FG21" s="456"/>
      <c r="FI21" s="447">
        <f t="shared" ca="1" si="12"/>
        <v>19</v>
      </c>
      <c r="FJ21" s="448" t="str">
        <f ca="1">GrpC!$B$5</f>
        <v>Serbia</v>
      </c>
      <c r="FK21" s="449">
        <f t="shared" ca="1" si="218"/>
        <v>5</v>
      </c>
      <c r="FL21" s="448" t="str">
        <f ca="1">GrpC!$D$5</f>
        <v>England</v>
      </c>
      <c r="FM21" s="452"/>
      <c r="FN21" s="452"/>
      <c r="FO21" s="455"/>
      <c r="FP21" s="449" t="str">
        <f t="shared" ca="1" si="219"/>
        <v/>
      </c>
      <c r="FQ21" s="449" t="str">
        <f ca="1">IF((FP21&lt;&gt;""),IF(OR($F21&lt;&gt;$G21,PrSettings!$M$4="●"),(($F21-$G21)=(FM21-FN21))*1,0),"")</f>
        <v/>
      </c>
      <c r="FR21" s="449" t="str">
        <f t="shared" ca="1" si="220"/>
        <v/>
      </c>
      <c r="FS21" s="449" t="str">
        <f ca="1">IF(FP21&lt;&gt;"",IF(ABS($F21-$G21)&gt;=PrSettings!$M$7,(ABS($F21-$G21-FM21+FN21)&lt;=1)*1,IF(AND(FP21,$F21=$G21,$F21&gt;=PrSettings!$M$6),(ABS(FM21-$F21)&lt;=1)*1,IF(AND(ABS($F21-$G21-FM21+FN21)&lt;=1,$F21+$G21&gt;=PrSettings!$M$8),(ABS(FM21-$F21)&lt;=1)*(ABS(FN21-$G21)&lt;=1)*1,""))),"")</f>
        <v/>
      </c>
      <c r="FT21" s="456"/>
      <c r="FV21" s="447">
        <f t="shared" ca="1" si="13"/>
        <v>19</v>
      </c>
      <c r="FW21" s="448" t="str">
        <f ca="1">GrpC!$B$5</f>
        <v>Serbia</v>
      </c>
      <c r="FX21" s="449">
        <f t="shared" ca="1" si="221"/>
        <v>5</v>
      </c>
      <c r="FY21" s="448" t="str">
        <f ca="1">GrpC!$D$5</f>
        <v>England</v>
      </c>
      <c r="FZ21" s="452"/>
      <c r="GA21" s="452"/>
      <c r="GB21" s="455"/>
      <c r="GC21" s="449" t="str">
        <f t="shared" ca="1" si="222"/>
        <v/>
      </c>
      <c r="GD21" s="449" t="str">
        <f ca="1">IF((GC21&lt;&gt;""),IF(OR($F21&lt;&gt;$G21,PrSettings!$M$4="●"),(($F21-$G21)=(FZ21-GA21))*1,0),"")</f>
        <v/>
      </c>
      <c r="GE21" s="449" t="str">
        <f t="shared" ca="1" si="223"/>
        <v/>
      </c>
      <c r="GF21" s="449" t="str">
        <f ca="1">IF(GC21&lt;&gt;"",IF(ABS($F21-$G21)&gt;=PrSettings!$M$7,(ABS($F21-$G21-FZ21+GA21)&lt;=1)*1,IF(AND(GC21,$F21=$G21,$F21&gt;=PrSettings!$M$6),(ABS(FZ21-$F21)&lt;=1)*1,IF(AND(ABS($F21-$G21-FZ21+GA21)&lt;=1,$F21+$G21&gt;=PrSettings!$M$8),(ABS(FZ21-$F21)&lt;=1)*(ABS(GA21-$G21)&lt;=1)*1,""))),"")</f>
        <v/>
      </c>
      <c r="GG21" s="456"/>
      <c r="GI21" s="447">
        <f t="shared" ca="1" si="14"/>
        <v>19</v>
      </c>
      <c r="GJ21" s="448" t="str">
        <f ca="1">GrpC!$B$5</f>
        <v>Serbia</v>
      </c>
      <c r="GK21" s="449">
        <f t="shared" ca="1" si="224"/>
        <v>5</v>
      </c>
      <c r="GL21" s="448" t="str">
        <f ca="1">GrpC!$D$5</f>
        <v>England</v>
      </c>
      <c r="GM21" s="452"/>
      <c r="GN21" s="452"/>
      <c r="GO21" s="455"/>
      <c r="GP21" s="449" t="str">
        <f t="shared" ca="1" si="225"/>
        <v/>
      </c>
      <c r="GQ21" s="449" t="str">
        <f ca="1">IF((GP21&lt;&gt;""),IF(OR($F21&lt;&gt;$G21,PrSettings!$M$4="●"),(($F21-$G21)=(GM21-GN21))*1,0),"")</f>
        <v/>
      </c>
      <c r="GR21" s="449" t="str">
        <f t="shared" ca="1" si="226"/>
        <v/>
      </c>
      <c r="GS21" s="449" t="str">
        <f ca="1">IF(GP21&lt;&gt;"",IF(ABS($F21-$G21)&gt;=PrSettings!$M$7,(ABS($F21-$G21-GM21+GN21)&lt;=1)*1,IF(AND(GP21,$F21=$G21,$F21&gt;=PrSettings!$M$6),(ABS(GM21-$F21)&lt;=1)*1,IF(AND(ABS($F21-$G21-GM21+GN21)&lt;=1,$F21+$G21&gt;=PrSettings!$M$8),(ABS(GM21-$F21)&lt;=1)*(ABS(GN21-$G21)&lt;=1)*1,""))),"")</f>
        <v/>
      </c>
      <c r="GT21" s="456"/>
      <c r="GV21" s="447">
        <f t="shared" ca="1" si="15"/>
        <v>19</v>
      </c>
      <c r="GW21" s="448" t="str">
        <f ca="1">GrpC!$B$5</f>
        <v>Serbia</v>
      </c>
      <c r="GX21" s="449">
        <f t="shared" ca="1" si="227"/>
        <v>5</v>
      </c>
      <c r="GY21" s="448" t="str">
        <f ca="1">GrpC!$D$5</f>
        <v>England</v>
      </c>
      <c r="GZ21" s="452"/>
      <c r="HA21" s="452"/>
      <c r="HB21" s="455"/>
      <c r="HC21" s="449" t="str">
        <f t="shared" ca="1" si="228"/>
        <v/>
      </c>
      <c r="HD21" s="449" t="str">
        <f ca="1">IF((HC21&lt;&gt;""),IF(OR($F21&lt;&gt;$G21,PrSettings!$M$4="●"),(($F21-$G21)=(GZ21-HA21))*1,0),"")</f>
        <v/>
      </c>
      <c r="HE21" s="449" t="str">
        <f t="shared" ca="1" si="229"/>
        <v/>
      </c>
      <c r="HF21" s="449" t="str">
        <f ca="1">IF(HC21&lt;&gt;"",IF(ABS($F21-$G21)&gt;=PrSettings!$M$7,(ABS($F21-$G21-GZ21+HA21)&lt;=1)*1,IF(AND(HC21,$F21=$G21,$F21&gt;=PrSettings!$M$6),(ABS(GZ21-$F21)&lt;=1)*1,IF(AND(ABS($F21-$G21-GZ21+HA21)&lt;=1,$F21+$G21&gt;=PrSettings!$M$8),(ABS(GZ21-$F21)&lt;=1)*(ABS(HA21-$G21)&lt;=1)*1,""))),"")</f>
        <v/>
      </c>
      <c r="HG21" s="456"/>
      <c r="HI21" s="447">
        <f t="shared" ca="1" si="16"/>
        <v>19</v>
      </c>
      <c r="HJ21" s="448" t="str">
        <f ca="1">GrpC!$B$5</f>
        <v>Serbia</v>
      </c>
      <c r="HK21" s="449">
        <f t="shared" ca="1" si="230"/>
        <v>5</v>
      </c>
      <c r="HL21" s="448" t="str">
        <f ca="1">GrpC!$D$5</f>
        <v>England</v>
      </c>
      <c r="HM21" s="452"/>
      <c r="HN21" s="452"/>
      <c r="HO21" s="455"/>
      <c r="HP21" s="449" t="str">
        <f t="shared" ca="1" si="231"/>
        <v/>
      </c>
      <c r="HQ21" s="449" t="str">
        <f ca="1">IF((HP21&lt;&gt;""),IF(OR($F21&lt;&gt;$G21,PrSettings!$M$4="●"),(($F21-$G21)=(HM21-HN21))*1,0),"")</f>
        <v/>
      </c>
      <c r="HR21" s="449" t="str">
        <f t="shared" ca="1" si="232"/>
        <v/>
      </c>
      <c r="HS21" s="449" t="str">
        <f ca="1">IF(HP21&lt;&gt;"",IF(ABS($F21-$G21)&gt;=PrSettings!$M$7,(ABS($F21-$G21-HM21+HN21)&lt;=1)*1,IF(AND(HP21,$F21=$G21,$F21&gt;=PrSettings!$M$6),(ABS(HM21-$F21)&lt;=1)*1,IF(AND(ABS($F21-$G21-HM21+HN21)&lt;=1,$F21+$G21&gt;=PrSettings!$M$8),(ABS(HM21-$F21)&lt;=1)*(ABS(HN21-$G21)&lt;=1)*1,""))),"")</f>
        <v/>
      </c>
      <c r="HT21" s="456"/>
      <c r="HV21" s="447">
        <f t="shared" ca="1" si="17"/>
        <v>19</v>
      </c>
      <c r="HW21" s="448" t="str">
        <f ca="1">GrpC!$B$5</f>
        <v>Serbia</v>
      </c>
      <c r="HX21" s="449">
        <f t="shared" ca="1" si="233"/>
        <v>5</v>
      </c>
      <c r="HY21" s="448" t="str">
        <f ca="1">GrpC!$D$5</f>
        <v>England</v>
      </c>
      <c r="HZ21" s="452"/>
      <c r="IA21" s="452"/>
      <c r="IB21" s="455"/>
      <c r="IC21" s="449" t="str">
        <f t="shared" ca="1" si="234"/>
        <v/>
      </c>
      <c r="ID21" s="449" t="str">
        <f ca="1">IF((IC21&lt;&gt;""),IF(OR($F21&lt;&gt;$G21,PrSettings!$M$4="●"),(($F21-$G21)=(HZ21-IA21))*1,0),"")</f>
        <v/>
      </c>
      <c r="IE21" s="449" t="str">
        <f t="shared" ca="1" si="235"/>
        <v/>
      </c>
      <c r="IF21" s="449" t="str">
        <f ca="1">IF(IC21&lt;&gt;"",IF(ABS($F21-$G21)&gt;=PrSettings!$M$7,(ABS($F21-$G21-HZ21+IA21)&lt;=1)*1,IF(AND(IC21,$F21=$G21,$F21&gt;=PrSettings!$M$6),(ABS(HZ21-$F21)&lt;=1)*1,IF(AND(ABS($F21-$G21-HZ21+IA21)&lt;=1,$F21+$G21&gt;=PrSettings!$M$8),(ABS(HZ21-$F21)&lt;=1)*(ABS(IA21-$G21)&lt;=1)*1,""))),"")</f>
        <v/>
      </c>
      <c r="IG21" s="456"/>
      <c r="II21" s="447">
        <f t="shared" ca="1" si="18"/>
        <v>19</v>
      </c>
      <c r="IJ21" s="448" t="str">
        <f ca="1">GrpC!$B$5</f>
        <v>Serbia</v>
      </c>
      <c r="IK21" s="449">
        <f t="shared" ca="1" si="236"/>
        <v>5</v>
      </c>
      <c r="IL21" s="448" t="str">
        <f ca="1">GrpC!$D$5</f>
        <v>England</v>
      </c>
      <c r="IM21" s="452"/>
      <c r="IN21" s="452"/>
      <c r="IO21" s="455"/>
      <c r="IP21" s="449" t="str">
        <f t="shared" ca="1" si="237"/>
        <v/>
      </c>
      <c r="IQ21" s="449" t="str">
        <f ca="1">IF((IP21&lt;&gt;""),IF(OR($F21&lt;&gt;$G21,PrSettings!$M$4="●"),(($F21-$G21)=(IM21-IN21))*1,0),"")</f>
        <v/>
      </c>
      <c r="IR21" s="449" t="str">
        <f t="shared" ca="1" si="238"/>
        <v/>
      </c>
      <c r="IS21" s="449" t="str">
        <f ca="1">IF(IP21&lt;&gt;"",IF(ABS($F21-$G21)&gt;=PrSettings!$M$7,(ABS($F21-$G21-IM21+IN21)&lt;=1)*1,IF(AND(IP21,$F21=$G21,$F21&gt;=PrSettings!$M$6),(ABS(IM21-$F21)&lt;=1)*1,IF(AND(ABS($F21-$G21-IM21+IN21)&lt;=1,$F21+$G21&gt;=PrSettings!$M$8),(ABS(IM21-$F21)&lt;=1)*(ABS(IN21-$G21)&lt;=1)*1,""))),"")</f>
        <v/>
      </c>
      <c r="IT21" s="456"/>
      <c r="IV21" s="447">
        <f t="shared" ca="1" si="19"/>
        <v>19</v>
      </c>
      <c r="IW21" s="448" t="str">
        <f ca="1">GrpC!$B$5</f>
        <v>Serbia</v>
      </c>
      <c r="IX21" s="449">
        <f t="shared" ca="1" si="239"/>
        <v>5</v>
      </c>
      <c r="IY21" s="448" t="str">
        <f ca="1">GrpC!$D$5</f>
        <v>England</v>
      </c>
      <c r="IZ21" s="452"/>
      <c r="JA21" s="452"/>
      <c r="JB21" s="455"/>
      <c r="JC21" s="449" t="str">
        <f t="shared" ca="1" si="240"/>
        <v/>
      </c>
      <c r="JD21" s="449" t="str">
        <f ca="1">IF((JC21&lt;&gt;""),IF(OR($F21&lt;&gt;$G21,PrSettings!$M$4="●"),(($F21-$G21)=(IZ21-JA21))*1,0),"")</f>
        <v/>
      </c>
      <c r="JE21" s="449" t="str">
        <f t="shared" ca="1" si="241"/>
        <v/>
      </c>
      <c r="JF21" s="449" t="str">
        <f ca="1">IF(JC21&lt;&gt;"",IF(ABS($F21-$G21)&gt;=PrSettings!$M$7,(ABS($F21-$G21-IZ21+JA21)&lt;=1)*1,IF(AND(JC21,$F21=$G21,$F21&gt;=PrSettings!$M$6),(ABS(IZ21-$F21)&lt;=1)*1,IF(AND(ABS($F21-$G21-IZ21+JA21)&lt;=1,$F21+$G21&gt;=PrSettings!$M$8),(ABS(IZ21-$F21)&lt;=1)*(ABS(JA21-$G21)&lt;=1)*1,""))),"")</f>
        <v/>
      </c>
      <c r="JG21" s="456"/>
      <c r="JI21" s="447">
        <f t="shared" ca="1" si="20"/>
        <v>19</v>
      </c>
      <c r="JJ21" s="448" t="str">
        <f ca="1">GrpC!$B$5</f>
        <v>Serbia</v>
      </c>
      <c r="JK21" s="449">
        <f t="shared" ca="1" si="242"/>
        <v>5</v>
      </c>
      <c r="JL21" s="448" t="str">
        <f ca="1">GrpC!$D$5</f>
        <v>England</v>
      </c>
      <c r="JM21" s="452"/>
      <c r="JN21" s="452"/>
      <c r="JO21" s="455"/>
      <c r="JP21" s="449" t="str">
        <f t="shared" ca="1" si="243"/>
        <v/>
      </c>
      <c r="JQ21" s="449" t="str">
        <f ca="1">IF((JP21&lt;&gt;""),IF(OR($F21&lt;&gt;$G21,PrSettings!$M$4="●"),(($F21-$G21)=(JM21-JN21))*1,0),"")</f>
        <v/>
      </c>
      <c r="JR21" s="449" t="str">
        <f t="shared" ca="1" si="244"/>
        <v/>
      </c>
      <c r="JS21" s="449" t="str">
        <f ca="1">IF(JP21&lt;&gt;"",IF(ABS($F21-$G21)&gt;=PrSettings!$M$7,(ABS($F21-$G21-JM21+JN21)&lt;=1)*1,IF(AND(JP21,$F21=$G21,$F21&gt;=PrSettings!$M$6),(ABS(JM21-$F21)&lt;=1)*1,IF(AND(ABS($F21-$G21-JM21+JN21)&lt;=1,$F21+$G21&gt;=PrSettings!$M$8),(ABS(JM21-$F21)&lt;=1)*(ABS(JN21-$G21)&lt;=1)*1,""))),"")</f>
        <v/>
      </c>
      <c r="JT21" s="456"/>
      <c r="JV21" s="447">
        <f t="shared" ca="1" si="21"/>
        <v>19</v>
      </c>
      <c r="JW21" s="448" t="str">
        <f ca="1">GrpC!$B$5</f>
        <v>Serbia</v>
      </c>
      <c r="JX21" s="449">
        <f t="shared" ca="1" si="245"/>
        <v>5</v>
      </c>
      <c r="JY21" s="448" t="str">
        <f ca="1">GrpC!$D$5</f>
        <v>England</v>
      </c>
      <c r="JZ21" s="452"/>
      <c r="KA21" s="452"/>
      <c r="KB21" s="455"/>
      <c r="KC21" s="449" t="str">
        <f t="shared" ca="1" si="246"/>
        <v/>
      </c>
      <c r="KD21" s="449" t="str">
        <f ca="1">IF((KC21&lt;&gt;""),IF(OR($F21&lt;&gt;$G21,PrSettings!$M$4="●"),(($F21-$G21)=(JZ21-KA21))*1,0),"")</f>
        <v/>
      </c>
      <c r="KE21" s="449" t="str">
        <f t="shared" ca="1" si="247"/>
        <v/>
      </c>
      <c r="KF21" s="449" t="str">
        <f ca="1">IF(KC21&lt;&gt;"",IF(ABS($F21-$G21)&gt;=PrSettings!$M$7,(ABS($F21-$G21-JZ21+KA21)&lt;=1)*1,IF(AND(KC21,$F21=$G21,$F21&gt;=PrSettings!$M$6),(ABS(JZ21-$F21)&lt;=1)*1,IF(AND(ABS($F21-$G21-JZ21+KA21)&lt;=1,$F21+$G21&gt;=PrSettings!$M$8),(ABS(JZ21-$F21)&lt;=1)*(ABS(KA21-$G21)&lt;=1)*1,""))),"")</f>
        <v/>
      </c>
      <c r="KG21" s="456"/>
      <c r="KI21" s="447">
        <f t="shared" ca="1" si="22"/>
        <v>19</v>
      </c>
      <c r="KJ21" s="448" t="str">
        <f ca="1">GrpC!$B$5</f>
        <v>Serbia</v>
      </c>
      <c r="KK21" s="449">
        <f t="shared" ca="1" si="248"/>
        <v>5</v>
      </c>
      <c r="KL21" s="448" t="str">
        <f ca="1">GrpC!$D$5</f>
        <v>England</v>
      </c>
      <c r="KM21" s="452"/>
      <c r="KN21" s="452"/>
      <c r="KO21" s="455"/>
      <c r="KP21" s="449" t="str">
        <f t="shared" ca="1" si="249"/>
        <v/>
      </c>
      <c r="KQ21" s="449" t="str">
        <f ca="1">IF((KP21&lt;&gt;""),IF(OR($F21&lt;&gt;$G21,PrSettings!$M$4="●"),(($F21-$G21)=(KM21-KN21))*1,0),"")</f>
        <v/>
      </c>
      <c r="KR21" s="449" t="str">
        <f t="shared" ca="1" si="250"/>
        <v/>
      </c>
      <c r="KS21" s="449" t="str">
        <f ca="1">IF(KP21&lt;&gt;"",IF(ABS($F21-$G21)&gt;=PrSettings!$M$7,(ABS($F21-$G21-KM21+KN21)&lt;=1)*1,IF(AND(KP21,$F21=$G21,$F21&gt;=PrSettings!$M$6),(ABS(KM21-$F21)&lt;=1)*1,IF(AND(ABS($F21-$G21-KM21+KN21)&lt;=1,$F21+$G21&gt;=PrSettings!$M$8),(ABS(KM21-$F21)&lt;=1)*(ABS(KN21-$G21)&lt;=1)*1,""))),"")</f>
        <v/>
      </c>
      <c r="KT21" s="456"/>
      <c r="KV21" s="447">
        <f t="shared" ca="1" si="23"/>
        <v>19</v>
      </c>
      <c r="KW21" s="448" t="str">
        <f ca="1">GrpC!$B$5</f>
        <v>Serbia</v>
      </c>
      <c r="KX21" s="449">
        <f t="shared" ca="1" si="251"/>
        <v>5</v>
      </c>
      <c r="KY21" s="448" t="str">
        <f ca="1">GrpC!$D$5</f>
        <v>England</v>
      </c>
      <c r="KZ21" s="452"/>
      <c r="LA21" s="452"/>
      <c r="LB21" s="455"/>
      <c r="LC21" s="449" t="str">
        <f t="shared" ca="1" si="252"/>
        <v/>
      </c>
      <c r="LD21" s="449" t="str">
        <f ca="1">IF((LC21&lt;&gt;""),IF(OR($F21&lt;&gt;$G21,PrSettings!$M$4="●"),(($F21-$G21)=(KZ21-LA21))*1,0),"")</f>
        <v/>
      </c>
      <c r="LE21" s="449" t="str">
        <f t="shared" ca="1" si="253"/>
        <v/>
      </c>
      <c r="LF21" s="449" t="str">
        <f ca="1">IF(LC21&lt;&gt;"",IF(ABS($F21-$G21)&gt;=PrSettings!$M$7,(ABS($F21-$G21-KZ21+LA21)&lt;=1)*1,IF(AND(LC21,$F21=$G21,$F21&gt;=PrSettings!$M$6),(ABS(KZ21-$F21)&lt;=1)*1,IF(AND(ABS($F21-$G21-KZ21+LA21)&lt;=1,$F21+$G21&gt;=PrSettings!$M$8),(ABS(KZ21-$F21)&lt;=1)*(ABS(LA21-$G21)&lt;=1)*1,""))),"")</f>
        <v/>
      </c>
      <c r="LG21" s="456"/>
      <c r="LI21" s="447">
        <f t="shared" ca="1" si="24"/>
        <v>19</v>
      </c>
      <c r="LJ21" s="448" t="str">
        <f ca="1">GrpC!$B$5</f>
        <v>Serbia</v>
      </c>
      <c r="LK21" s="449">
        <f t="shared" ca="1" si="254"/>
        <v>5</v>
      </c>
      <c r="LL21" s="448" t="str">
        <f ca="1">GrpC!$D$5</f>
        <v>England</v>
      </c>
      <c r="LM21" s="452"/>
      <c r="LN21" s="452"/>
      <c r="LO21" s="455"/>
      <c r="LP21" s="449" t="str">
        <f t="shared" ca="1" si="255"/>
        <v/>
      </c>
      <c r="LQ21" s="449" t="str">
        <f ca="1">IF((LP21&lt;&gt;""),IF(OR($F21&lt;&gt;$G21,PrSettings!$M$4="●"),(($F21-$G21)=(LM21-LN21))*1,0),"")</f>
        <v/>
      </c>
      <c r="LR21" s="449" t="str">
        <f t="shared" ca="1" si="256"/>
        <v/>
      </c>
      <c r="LS21" s="449" t="str">
        <f ca="1">IF(LP21&lt;&gt;"",IF(ABS($F21-$G21)&gt;=PrSettings!$M$7,(ABS($F21-$G21-LM21+LN21)&lt;=1)*1,IF(AND(LP21,$F21=$G21,$F21&gt;=PrSettings!$M$6),(ABS(LM21-$F21)&lt;=1)*1,IF(AND(ABS($F21-$G21-LM21+LN21)&lt;=1,$F21+$G21&gt;=PrSettings!$M$8),(ABS(LM21-$F21)&lt;=1)*(ABS(LN21-$G21)&lt;=1)*1,""))),"")</f>
        <v/>
      </c>
      <c r="LT21" s="456"/>
      <c r="LV21" s="447">
        <f t="shared" ca="1" si="25"/>
        <v>19</v>
      </c>
      <c r="LW21" s="448" t="str">
        <f ca="1">GrpC!$B$5</f>
        <v>Serbia</v>
      </c>
      <c r="LX21" s="449">
        <f t="shared" ca="1" si="257"/>
        <v>5</v>
      </c>
      <c r="LY21" s="448" t="str">
        <f ca="1">GrpC!$D$5</f>
        <v>England</v>
      </c>
      <c r="LZ21" s="452"/>
      <c r="MA21" s="452"/>
      <c r="MB21" s="455"/>
      <c r="MC21" s="449" t="str">
        <f t="shared" ca="1" si="258"/>
        <v/>
      </c>
      <c r="MD21" s="449" t="str">
        <f ca="1">IF((MC21&lt;&gt;""),IF(OR($F21&lt;&gt;$G21,PrSettings!$M$4="●"),(($F21-$G21)=(LZ21-MA21))*1,0),"")</f>
        <v/>
      </c>
      <c r="ME21" s="449" t="str">
        <f t="shared" ca="1" si="259"/>
        <v/>
      </c>
      <c r="MF21" s="449" t="str">
        <f ca="1">IF(MC21&lt;&gt;"",IF(ABS($F21-$G21)&gt;=PrSettings!$M$7,(ABS($F21-$G21-LZ21+MA21)&lt;=1)*1,IF(AND(MC21,$F21=$G21,$F21&gt;=PrSettings!$M$6),(ABS(LZ21-$F21)&lt;=1)*1,IF(AND(ABS($F21-$G21-LZ21+MA21)&lt;=1,$F21+$G21&gt;=PrSettings!$M$8),(ABS(LZ21-$F21)&lt;=1)*(ABS(MA21-$G21)&lt;=1)*1,""))),"")</f>
        <v/>
      </c>
      <c r="MG21" s="456"/>
    </row>
    <row r="22" spans="2:345" x14ac:dyDescent="0.25">
      <c r="B22" s="447">
        <f ca="1">INDEX(Groups!$C$7:$C$35,MATCH(C22,Groups!$D$7:$D$35,0))</f>
        <v>15</v>
      </c>
      <c r="C22" s="448" t="str">
        <f ca="1">GrpC!$B$6</f>
        <v>Slovenia</v>
      </c>
      <c r="D22" s="449">
        <f ca="1">INDEX(Groups!$C$7:$C$35,MATCH(E22,Groups!$D$7:$D$35,0))</f>
        <v>19</v>
      </c>
      <c r="E22" s="448" t="str">
        <f ca="1">GrpC!$D$6</f>
        <v>Serbia</v>
      </c>
      <c r="F22" s="450" t="str">
        <f ca="1">GrpC!$E$6</f>
        <v/>
      </c>
      <c r="G22" s="451" t="str">
        <f ca="1">GrpC!$G$6</f>
        <v/>
      </c>
      <c r="I22" s="447">
        <f t="shared" ca="1" si="0"/>
        <v>15</v>
      </c>
      <c r="J22" s="448" t="str">
        <f ca="1">GrpC!$B$6</f>
        <v>Slovenia</v>
      </c>
      <c r="K22" s="449">
        <f t="shared" ca="1" si="182"/>
        <v>19</v>
      </c>
      <c r="L22" s="448" t="str">
        <f ca="1">GrpC!$D$6</f>
        <v>Serbia</v>
      </c>
      <c r="M22" s="452"/>
      <c r="N22" s="452"/>
      <c r="O22" s="455"/>
      <c r="P22" s="449" t="str">
        <f t="shared" ca="1" si="183"/>
        <v/>
      </c>
      <c r="Q22" s="449" t="str">
        <f ca="1">IF((P22&lt;&gt;""),IF(OR($F22&lt;&gt;$G22,PrSettings!$M$4="●"),(($F22-$G22)=(M22-N22))*1,0),"")</f>
        <v/>
      </c>
      <c r="R22" s="449" t="str">
        <f t="shared" ca="1" si="184"/>
        <v/>
      </c>
      <c r="S22" s="449" t="str">
        <f ca="1">IF(P22&lt;&gt;"",IF(ABS($F22-$G22)&gt;=PrSettings!$M$7,(ABS($F22-$G22-M22+N22)&lt;=1)*1,IF(AND(P22,$F22=$G22,$F22&gt;=PrSettings!$M$6),(ABS(M22-$F22)&lt;=1)*1,IF(AND(ABS($F22-$G22-M22+N22)&lt;=1,$F22+$G22&gt;=PrSettings!$M$8),(ABS(M22-$F22)&lt;=1)*(ABS(N22-$G22)&lt;=1)*1,""))),"")</f>
        <v/>
      </c>
      <c r="T22" s="456"/>
      <c r="V22" s="447">
        <f t="shared" ca="1" si="1"/>
        <v>15</v>
      </c>
      <c r="W22" s="448" t="str">
        <f ca="1">GrpC!$B$6</f>
        <v>Slovenia</v>
      </c>
      <c r="X22" s="449">
        <f t="shared" ca="1" si="185"/>
        <v>19</v>
      </c>
      <c r="Y22" s="448" t="str">
        <f ca="1">GrpC!$D$6</f>
        <v>Serbia</v>
      </c>
      <c r="Z22" s="452"/>
      <c r="AA22" s="452"/>
      <c r="AB22" s="455"/>
      <c r="AC22" s="449" t="str">
        <f t="shared" ca="1" si="186"/>
        <v/>
      </c>
      <c r="AD22" s="449" t="str">
        <f ca="1">IF((AC22&lt;&gt;""),IF(OR($F22&lt;&gt;$G22,PrSettings!$M$4="●"),(($F22-$G22)=(Z22-AA22))*1,0),"")</f>
        <v/>
      </c>
      <c r="AE22" s="449" t="str">
        <f t="shared" ca="1" si="187"/>
        <v/>
      </c>
      <c r="AF22" s="449" t="str">
        <f ca="1">IF(AC22&lt;&gt;"",IF(ABS($F22-$G22)&gt;=PrSettings!$M$7,(ABS($F22-$G22-Z22+AA22)&lt;=1)*1,IF(AND(AC22,$F22=$G22,$F22&gt;=PrSettings!$M$6),(ABS(Z22-$F22)&lt;=1)*1,IF(AND(ABS($F22-$G22-Z22+AA22)&lt;=1,$F22+$G22&gt;=PrSettings!$M$8),(ABS(Z22-$F22)&lt;=1)*(ABS(AA22-$G22)&lt;=1)*1,""))),"")</f>
        <v/>
      </c>
      <c r="AG22" s="456"/>
      <c r="AI22" s="447">
        <f t="shared" ca="1" si="2"/>
        <v>15</v>
      </c>
      <c r="AJ22" s="448" t="str">
        <f ca="1">GrpC!$B$6</f>
        <v>Slovenia</v>
      </c>
      <c r="AK22" s="449">
        <f t="shared" ca="1" si="188"/>
        <v>19</v>
      </c>
      <c r="AL22" s="448" t="str">
        <f ca="1">GrpC!$D$6</f>
        <v>Serbia</v>
      </c>
      <c r="AM22" s="452"/>
      <c r="AN22" s="452"/>
      <c r="AO22" s="455"/>
      <c r="AP22" s="449" t="str">
        <f t="shared" ca="1" si="189"/>
        <v/>
      </c>
      <c r="AQ22" s="449" t="str">
        <f ca="1">IF((AP22&lt;&gt;""),IF(OR($F22&lt;&gt;$G22,PrSettings!$M$4="●"),(($F22-$G22)=(AM22-AN22))*1,0),"")</f>
        <v/>
      </c>
      <c r="AR22" s="449" t="str">
        <f t="shared" ca="1" si="190"/>
        <v/>
      </c>
      <c r="AS22" s="449" t="str">
        <f ca="1">IF(AP22&lt;&gt;"",IF(ABS($F22-$G22)&gt;=PrSettings!$M$7,(ABS($F22-$G22-AM22+AN22)&lt;=1)*1,IF(AND(AP22,$F22=$G22,$F22&gt;=PrSettings!$M$6),(ABS(AM22-$F22)&lt;=1)*1,IF(AND(ABS($F22-$G22-AM22+AN22)&lt;=1,$F22+$G22&gt;=PrSettings!$M$8),(ABS(AM22-$F22)&lt;=1)*(ABS(AN22-$G22)&lt;=1)*1,""))),"")</f>
        <v/>
      </c>
      <c r="AT22" s="456"/>
      <c r="AV22" s="447">
        <f t="shared" ca="1" si="3"/>
        <v>15</v>
      </c>
      <c r="AW22" s="448" t="str">
        <f ca="1">GrpC!$B$6</f>
        <v>Slovenia</v>
      </c>
      <c r="AX22" s="449">
        <f t="shared" ca="1" si="191"/>
        <v>19</v>
      </c>
      <c r="AY22" s="448" t="str">
        <f ca="1">GrpC!$D$6</f>
        <v>Serbia</v>
      </c>
      <c r="AZ22" s="452"/>
      <c r="BA22" s="452"/>
      <c r="BB22" s="455"/>
      <c r="BC22" s="449" t="str">
        <f t="shared" ca="1" si="192"/>
        <v/>
      </c>
      <c r="BD22" s="449" t="str">
        <f ca="1">IF((BC22&lt;&gt;""),IF(OR($F22&lt;&gt;$G22,PrSettings!$M$4="●"),(($F22-$G22)=(AZ22-BA22))*1,0),"")</f>
        <v/>
      </c>
      <c r="BE22" s="449" t="str">
        <f t="shared" ca="1" si="193"/>
        <v/>
      </c>
      <c r="BF22" s="449" t="str">
        <f ca="1">IF(BC22&lt;&gt;"",IF(ABS($F22-$G22)&gt;=PrSettings!$M$7,(ABS($F22-$G22-AZ22+BA22)&lt;=1)*1,IF(AND(BC22,$F22=$G22,$F22&gt;=PrSettings!$M$6),(ABS(AZ22-$F22)&lt;=1)*1,IF(AND(ABS($F22-$G22-AZ22+BA22)&lt;=1,$F22+$G22&gt;=PrSettings!$M$8),(ABS(AZ22-$F22)&lt;=1)*(ABS(BA22-$G22)&lt;=1)*1,""))),"")</f>
        <v/>
      </c>
      <c r="BG22" s="456"/>
      <c r="BI22" s="447">
        <f t="shared" ca="1" si="4"/>
        <v>15</v>
      </c>
      <c r="BJ22" s="448" t="str">
        <f ca="1">GrpC!$B$6</f>
        <v>Slovenia</v>
      </c>
      <c r="BK22" s="449">
        <f t="shared" ca="1" si="194"/>
        <v>19</v>
      </c>
      <c r="BL22" s="448" t="str">
        <f ca="1">GrpC!$D$6</f>
        <v>Serbia</v>
      </c>
      <c r="BM22" s="452"/>
      <c r="BN22" s="452"/>
      <c r="BO22" s="455"/>
      <c r="BP22" s="449" t="str">
        <f t="shared" ca="1" si="195"/>
        <v/>
      </c>
      <c r="BQ22" s="449" t="str">
        <f ca="1">IF((BP22&lt;&gt;""),IF(OR($F22&lt;&gt;$G22,PrSettings!$M$4="●"),(($F22-$G22)=(BM22-BN22))*1,0),"")</f>
        <v/>
      </c>
      <c r="BR22" s="449" t="str">
        <f t="shared" ca="1" si="196"/>
        <v/>
      </c>
      <c r="BS22" s="449" t="str">
        <f ca="1">IF(BP22&lt;&gt;"",IF(ABS($F22-$G22)&gt;=PrSettings!$M$7,(ABS($F22-$G22-BM22+BN22)&lt;=1)*1,IF(AND(BP22,$F22=$G22,$F22&gt;=PrSettings!$M$6),(ABS(BM22-$F22)&lt;=1)*1,IF(AND(ABS($F22-$G22-BM22+BN22)&lt;=1,$F22+$G22&gt;=PrSettings!$M$8),(ABS(BM22-$F22)&lt;=1)*(ABS(BN22-$G22)&lt;=1)*1,""))),"")</f>
        <v/>
      </c>
      <c r="BT22" s="456"/>
      <c r="BV22" s="447">
        <f t="shared" ca="1" si="5"/>
        <v>15</v>
      </c>
      <c r="BW22" s="448" t="str">
        <f ca="1">GrpC!$B$6</f>
        <v>Slovenia</v>
      </c>
      <c r="BX22" s="449">
        <f t="shared" ca="1" si="197"/>
        <v>19</v>
      </c>
      <c r="BY22" s="448" t="str">
        <f ca="1">GrpC!$D$6</f>
        <v>Serbia</v>
      </c>
      <c r="BZ22" s="452"/>
      <c r="CA22" s="452"/>
      <c r="CB22" s="455"/>
      <c r="CC22" s="449" t="str">
        <f t="shared" ca="1" si="198"/>
        <v/>
      </c>
      <c r="CD22" s="449" t="str">
        <f ca="1">IF((CC22&lt;&gt;""),IF(OR($F22&lt;&gt;$G22,PrSettings!$M$4="●"),(($F22-$G22)=(BZ22-CA22))*1,0),"")</f>
        <v/>
      </c>
      <c r="CE22" s="449" t="str">
        <f t="shared" ca="1" si="199"/>
        <v/>
      </c>
      <c r="CF22" s="449" t="str">
        <f ca="1">IF(CC22&lt;&gt;"",IF(ABS($F22-$G22)&gt;=PrSettings!$M$7,(ABS($F22-$G22-BZ22+CA22)&lt;=1)*1,IF(AND(CC22,$F22=$G22,$F22&gt;=PrSettings!$M$6),(ABS(BZ22-$F22)&lt;=1)*1,IF(AND(ABS($F22-$G22-BZ22+CA22)&lt;=1,$F22+$G22&gt;=PrSettings!$M$8),(ABS(BZ22-$F22)&lt;=1)*(ABS(CA22-$G22)&lt;=1)*1,""))),"")</f>
        <v/>
      </c>
      <c r="CG22" s="456"/>
      <c r="CI22" s="447">
        <f t="shared" ca="1" si="6"/>
        <v>15</v>
      </c>
      <c r="CJ22" s="448" t="str">
        <f ca="1">GrpC!$B$6</f>
        <v>Slovenia</v>
      </c>
      <c r="CK22" s="449">
        <f t="shared" ca="1" si="200"/>
        <v>19</v>
      </c>
      <c r="CL22" s="448" t="str">
        <f ca="1">GrpC!$D$6</f>
        <v>Serbia</v>
      </c>
      <c r="CM22" s="452"/>
      <c r="CN22" s="452"/>
      <c r="CO22" s="455"/>
      <c r="CP22" s="449" t="str">
        <f t="shared" ca="1" si="201"/>
        <v/>
      </c>
      <c r="CQ22" s="449" t="str">
        <f ca="1">IF((CP22&lt;&gt;""),IF(OR($F22&lt;&gt;$G22,PrSettings!$M$4="●"),(($F22-$G22)=(CM22-CN22))*1,0),"")</f>
        <v/>
      </c>
      <c r="CR22" s="449" t="str">
        <f t="shared" ca="1" si="202"/>
        <v/>
      </c>
      <c r="CS22" s="449" t="str">
        <f ca="1">IF(CP22&lt;&gt;"",IF(ABS($F22-$G22)&gt;=PrSettings!$M$7,(ABS($F22-$G22-CM22+CN22)&lt;=1)*1,IF(AND(CP22,$F22=$G22,$F22&gt;=PrSettings!$M$6),(ABS(CM22-$F22)&lt;=1)*1,IF(AND(ABS($F22-$G22-CM22+CN22)&lt;=1,$F22+$G22&gt;=PrSettings!$M$8),(ABS(CM22-$F22)&lt;=1)*(ABS(CN22-$G22)&lt;=1)*1,""))),"")</f>
        <v/>
      </c>
      <c r="CT22" s="456"/>
      <c r="CV22" s="447">
        <f t="shared" ca="1" si="7"/>
        <v>15</v>
      </c>
      <c r="CW22" s="448" t="str">
        <f ca="1">GrpC!$B$6</f>
        <v>Slovenia</v>
      </c>
      <c r="CX22" s="449">
        <f t="shared" ca="1" si="203"/>
        <v>19</v>
      </c>
      <c r="CY22" s="448" t="str">
        <f ca="1">GrpC!$D$6</f>
        <v>Serbia</v>
      </c>
      <c r="CZ22" s="452"/>
      <c r="DA22" s="452"/>
      <c r="DB22" s="455"/>
      <c r="DC22" s="449" t="str">
        <f t="shared" ca="1" si="204"/>
        <v/>
      </c>
      <c r="DD22" s="449" t="str">
        <f ca="1">IF((DC22&lt;&gt;""),IF(OR($F22&lt;&gt;$G22,PrSettings!$M$4="●"),(($F22-$G22)=(CZ22-DA22))*1,0),"")</f>
        <v/>
      </c>
      <c r="DE22" s="449" t="str">
        <f t="shared" ca="1" si="205"/>
        <v/>
      </c>
      <c r="DF22" s="449" t="str">
        <f ca="1">IF(DC22&lt;&gt;"",IF(ABS($F22-$G22)&gt;=PrSettings!$M$7,(ABS($F22-$G22-CZ22+DA22)&lt;=1)*1,IF(AND(DC22,$F22=$G22,$F22&gt;=PrSettings!$M$6),(ABS(CZ22-$F22)&lt;=1)*1,IF(AND(ABS($F22-$G22-CZ22+DA22)&lt;=1,$F22+$G22&gt;=PrSettings!$M$8),(ABS(CZ22-$F22)&lt;=1)*(ABS(DA22-$G22)&lt;=1)*1,""))),"")</f>
        <v/>
      </c>
      <c r="DG22" s="456"/>
      <c r="DI22" s="447">
        <f t="shared" ca="1" si="8"/>
        <v>15</v>
      </c>
      <c r="DJ22" s="448" t="str">
        <f ca="1">GrpC!$B$6</f>
        <v>Slovenia</v>
      </c>
      <c r="DK22" s="449">
        <f t="shared" ca="1" si="206"/>
        <v>19</v>
      </c>
      <c r="DL22" s="448" t="str">
        <f ca="1">GrpC!$D$6</f>
        <v>Serbia</v>
      </c>
      <c r="DM22" s="452"/>
      <c r="DN22" s="452"/>
      <c r="DO22" s="455"/>
      <c r="DP22" s="449" t="str">
        <f t="shared" ca="1" si="207"/>
        <v/>
      </c>
      <c r="DQ22" s="449" t="str">
        <f ca="1">IF((DP22&lt;&gt;""),IF(OR($F22&lt;&gt;$G22,PrSettings!$M$4="●"),(($F22-$G22)=(DM22-DN22))*1,0),"")</f>
        <v/>
      </c>
      <c r="DR22" s="449" t="str">
        <f t="shared" ca="1" si="208"/>
        <v/>
      </c>
      <c r="DS22" s="449" t="str">
        <f ca="1">IF(DP22&lt;&gt;"",IF(ABS($F22-$G22)&gt;=PrSettings!$M$7,(ABS($F22-$G22-DM22+DN22)&lt;=1)*1,IF(AND(DP22,$F22=$G22,$F22&gt;=PrSettings!$M$6),(ABS(DM22-$F22)&lt;=1)*1,IF(AND(ABS($F22-$G22-DM22+DN22)&lt;=1,$F22+$G22&gt;=PrSettings!$M$8),(ABS(DM22-$F22)&lt;=1)*(ABS(DN22-$G22)&lt;=1)*1,""))),"")</f>
        <v/>
      </c>
      <c r="DT22" s="456"/>
      <c r="DV22" s="447">
        <f t="shared" ca="1" si="9"/>
        <v>15</v>
      </c>
      <c r="DW22" s="448" t="str">
        <f ca="1">GrpC!$B$6</f>
        <v>Slovenia</v>
      </c>
      <c r="DX22" s="449">
        <f t="shared" ca="1" si="209"/>
        <v>19</v>
      </c>
      <c r="DY22" s="448" t="str">
        <f ca="1">GrpC!$D$6</f>
        <v>Serbia</v>
      </c>
      <c r="DZ22" s="452"/>
      <c r="EA22" s="452"/>
      <c r="EB22" s="455"/>
      <c r="EC22" s="449" t="str">
        <f t="shared" ca="1" si="210"/>
        <v/>
      </c>
      <c r="ED22" s="449" t="str">
        <f ca="1">IF((EC22&lt;&gt;""),IF(OR($F22&lt;&gt;$G22,PrSettings!$M$4="●"),(($F22-$G22)=(DZ22-EA22))*1,0),"")</f>
        <v/>
      </c>
      <c r="EE22" s="449" t="str">
        <f t="shared" ca="1" si="211"/>
        <v/>
      </c>
      <c r="EF22" s="449" t="str">
        <f ca="1">IF(EC22&lt;&gt;"",IF(ABS($F22-$G22)&gt;=PrSettings!$M$7,(ABS($F22-$G22-DZ22+EA22)&lt;=1)*1,IF(AND(EC22,$F22=$G22,$F22&gt;=PrSettings!$M$6),(ABS(DZ22-$F22)&lt;=1)*1,IF(AND(ABS($F22-$G22-DZ22+EA22)&lt;=1,$F22+$G22&gt;=PrSettings!$M$8),(ABS(DZ22-$F22)&lt;=1)*(ABS(EA22-$G22)&lt;=1)*1,""))),"")</f>
        <v/>
      </c>
      <c r="EG22" s="456"/>
      <c r="EI22" s="447">
        <f t="shared" ca="1" si="10"/>
        <v>15</v>
      </c>
      <c r="EJ22" s="448" t="str">
        <f ca="1">GrpC!$B$6</f>
        <v>Slovenia</v>
      </c>
      <c r="EK22" s="449">
        <f t="shared" ca="1" si="212"/>
        <v>19</v>
      </c>
      <c r="EL22" s="448" t="str">
        <f ca="1">GrpC!$D$6</f>
        <v>Serbia</v>
      </c>
      <c r="EM22" s="452"/>
      <c r="EN22" s="452"/>
      <c r="EO22" s="455"/>
      <c r="EP22" s="449" t="str">
        <f t="shared" ca="1" si="213"/>
        <v/>
      </c>
      <c r="EQ22" s="449" t="str">
        <f ca="1">IF((EP22&lt;&gt;""),IF(OR($F22&lt;&gt;$G22,PrSettings!$M$4="●"),(($F22-$G22)=(EM22-EN22))*1,0),"")</f>
        <v/>
      </c>
      <c r="ER22" s="449" t="str">
        <f t="shared" ca="1" si="214"/>
        <v/>
      </c>
      <c r="ES22" s="449" t="str">
        <f ca="1">IF(EP22&lt;&gt;"",IF(ABS($F22-$G22)&gt;=PrSettings!$M$7,(ABS($F22-$G22-EM22+EN22)&lt;=1)*1,IF(AND(EP22,$F22=$G22,$F22&gt;=PrSettings!$M$6),(ABS(EM22-$F22)&lt;=1)*1,IF(AND(ABS($F22-$G22-EM22+EN22)&lt;=1,$F22+$G22&gt;=PrSettings!$M$8),(ABS(EM22-$F22)&lt;=1)*(ABS(EN22-$G22)&lt;=1)*1,""))),"")</f>
        <v/>
      </c>
      <c r="ET22" s="456"/>
      <c r="EV22" s="447">
        <f t="shared" ca="1" si="11"/>
        <v>15</v>
      </c>
      <c r="EW22" s="448" t="str">
        <f ca="1">GrpC!$B$6</f>
        <v>Slovenia</v>
      </c>
      <c r="EX22" s="449">
        <f t="shared" ca="1" si="215"/>
        <v>19</v>
      </c>
      <c r="EY22" s="448" t="str">
        <f ca="1">GrpC!$D$6</f>
        <v>Serbia</v>
      </c>
      <c r="EZ22" s="452"/>
      <c r="FA22" s="452"/>
      <c r="FB22" s="455"/>
      <c r="FC22" s="449" t="str">
        <f t="shared" ca="1" si="216"/>
        <v/>
      </c>
      <c r="FD22" s="449" t="str">
        <f ca="1">IF((FC22&lt;&gt;""),IF(OR($F22&lt;&gt;$G22,PrSettings!$M$4="●"),(($F22-$G22)=(EZ22-FA22))*1,0),"")</f>
        <v/>
      </c>
      <c r="FE22" s="449" t="str">
        <f t="shared" ca="1" si="217"/>
        <v/>
      </c>
      <c r="FF22" s="449" t="str">
        <f ca="1">IF(FC22&lt;&gt;"",IF(ABS($F22-$G22)&gt;=PrSettings!$M$7,(ABS($F22-$G22-EZ22+FA22)&lt;=1)*1,IF(AND(FC22,$F22=$G22,$F22&gt;=PrSettings!$M$6),(ABS(EZ22-$F22)&lt;=1)*1,IF(AND(ABS($F22-$G22-EZ22+FA22)&lt;=1,$F22+$G22&gt;=PrSettings!$M$8),(ABS(EZ22-$F22)&lt;=1)*(ABS(FA22-$G22)&lt;=1)*1,""))),"")</f>
        <v/>
      </c>
      <c r="FG22" s="456"/>
      <c r="FI22" s="447">
        <f t="shared" ca="1" si="12"/>
        <v>15</v>
      </c>
      <c r="FJ22" s="448" t="str">
        <f ca="1">GrpC!$B$6</f>
        <v>Slovenia</v>
      </c>
      <c r="FK22" s="449">
        <f t="shared" ca="1" si="218"/>
        <v>19</v>
      </c>
      <c r="FL22" s="448" t="str">
        <f ca="1">GrpC!$D$6</f>
        <v>Serbia</v>
      </c>
      <c r="FM22" s="452"/>
      <c r="FN22" s="452"/>
      <c r="FO22" s="455"/>
      <c r="FP22" s="449" t="str">
        <f t="shared" ca="1" si="219"/>
        <v/>
      </c>
      <c r="FQ22" s="449" t="str">
        <f ca="1">IF((FP22&lt;&gt;""),IF(OR($F22&lt;&gt;$G22,PrSettings!$M$4="●"),(($F22-$G22)=(FM22-FN22))*1,0),"")</f>
        <v/>
      </c>
      <c r="FR22" s="449" t="str">
        <f t="shared" ca="1" si="220"/>
        <v/>
      </c>
      <c r="FS22" s="449" t="str">
        <f ca="1">IF(FP22&lt;&gt;"",IF(ABS($F22-$G22)&gt;=PrSettings!$M$7,(ABS($F22-$G22-FM22+FN22)&lt;=1)*1,IF(AND(FP22,$F22=$G22,$F22&gt;=PrSettings!$M$6),(ABS(FM22-$F22)&lt;=1)*1,IF(AND(ABS($F22-$G22-FM22+FN22)&lt;=1,$F22+$G22&gt;=PrSettings!$M$8),(ABS(FM22-$F22)&lt;=1)*(ABS(FN22-$G22)&lt;=1)*1,""))),"")</f>
        <v/>
      </c>
      <c r="FT22" s="456"/>
      <c r="FV22" s="447">
        <f t="shared" ca="1" si="13"/>
        <v>15</v>
      </c>
      <c r="FW22" s="448" t="str">
        <f ca="1">GrpC!$B$6</f>
        <v>Slovenia</v>
      </c>
      <c r="FX22" s="449">
        <f t="shared" ca="1" si="221"/>
        <v>19</v>
      </c>
      <c r="FY22" s="448" t="str">
        <f ca="1">GrpC!$D$6</f>
        <v>Serbia</v>
      </c>
      <c r="FZ22" s="452"/>
      <c r="GA22" s="452"/>
      <c r="GB22" s="455"/>
      <c r="GC22" s="449" t="str">
        <f t="shared" ca="1" si="222"/>
        <v/>
      </c>
      <c r="GD22" s="449" t="str">
        <f ca="1">IF((GC22&lt;&gt;""),IF(OR($F22&lt;&gt;$G22,PrSettings!$M$4="●"),(($F22-$G22)=(FZ22-GA22))*1,0),"")</f>
        <v/>
      </c>
      <c r="GE22" s="449" t="str">
        <f t="shared" ca="1" si="223"/>
        <v/>
      </c>
      <c r="GF22" s="449" t="str">
        <f ca="1">IF(GC22&lt;&gt;"",IF(ABS($F22-$G22)&gt;=PrSettings!$M$7,(ABS($F22-$G22-FZ22+GA22)&lt;=1)*1,IF(AND(GC22,$F22=$G22,$F22&gt;=PrSettings!$M$6),(ABS(FZ22-$F22)&lt;=1)*1,IF(AND(ABS($F22-$G22-FZ22+GA22)&lt;=1,$F22+$G22&gt;=PrSettings!$M$8),(ABS(FZ22-$F22)&lt;=1)*(ABS(GA22-$G22)&lt;=1)*1,""))),"")</f>
        <v/>
      </c>
      <c r="GG22" s="456"/>
      <c r="GI22" s="447">
        <f t="shared" ca="1" si="14"/>
        <v>15</v>
      </c>
      <c r="GJ22" s="448" t="str">
        <f ca="1">GrpC!$B$6</f>
        <v>Slovenia</v>
      </c>
      <c r="GK22" s="449">
        <f t="shared" ca="1" si="224"/>
        <v>19</v>
      </c>
      <c r="GL22" s="448" t="str">
        <f ca="1">GrpC!$D$6</f>
        <v>Serbia</v>
      </c>
      <c r="GM22" s="452"/>
      <c r="GN22" s="452"/>
      <c r="GO22" s="455"/>
      <c r="GP22" s="449" t="str">
        <f t="shared" ca="1" si="225"/>
        <v/>
      </c>
      <c r="GQ22" s="449" t="str">
        <f ca="1">IF((GP22&lt;&gt;""),IF(OR($F22&lt;&gt;$G22,PrSettings!$M$4="●"),(($F22-$G22)=(GM22-GN22))*1,0),"")</f>
        <v/>
      </c>
      <c r="GR22" s="449" t="str">
        <f t="shared" ca="1" si="226"/>
        <v/>
      </c>
      <c r="GS22" s="449" t="str">
        <f ca="1">IF(GP22&lt;&gt;"",IF(ABS($F22-$G22)&gt;=PrSettings!$M$7,(ABS($F22-$G22-GM22+GN22)&lt;=1)*1,IF(AND(GP22,$F22=$G22,$F22&gt;=PrSettings!$M$6),(ABS(GM22-$F22)&lt;=1)*1,IF(AND(ABS($F22-$G22-GM22+GN22)&lt;=1,$F22+$G22&gt;=PrSettings!$M$8),(ABS(GM22-$F22)&lt;=1)*(ABS(GN22-$G22)&lt;=1)*1,""))),"")</f>
        <v/>
      </c>
      <c r="GT22" s="456"/>
      <c r="GV22" s="447">
        <f t="shared" ca="1" si="15"/>
        <v>15</v>
      </c>
      <c r="GW22" s="448" t="str">
        <f ca="1">GrpC!$B$6</f>
        <v>Slovenia</v>
      </c>
      <c r="GX22" s="449">
        <f t="shared" ca="1" si="227"/>
        <v>19</v>
      </c>
      <c r="GY22" s="448" t="str">
        <f ca="1">GrpC!$D$6</f>
        <v>Serbia</v>
      </c>
      <c r="GZ22" s="452"/>
      <c r="HA22" s="452"/>
      <c r="HB22" s="455"/>
      <c r="HC22" s="449" t="str">
        <f t="shared" ca="1" si="228"/>
        <v/>
      </c>
      <c r="HD22" s="449" t="str">
        <f ca="1">IF((HC22&lt;&gt;""),IF(OR($F22&lt;&gt;$G22,PrSettings!$M$4="●"),(($F22-$G22)=(GZ22-HA22))*1,0),"")</f>
        <v/>
      </c>
      <c r="HE22" s="449" t="str">
        <f t="shared" ca="1" si="229"/>
        <v/>
      </c>
      <c r="HF22" s="449" t="str">
        <f ca="1">IF(HC22&lt;&gt;"",IF(ABS($F22-$G22)&gt;=PrSettings!$M$7,(ABS($F22-$G22-GZ22+HA22)&lt;=1)*1,IF(AND(HC22,$F22=$G22,$F22&gt;=PrSettings!$M$6),(ABS(GZ22-$F22)&lt;=1)*1,IF(AND(ABS($F22-$G22-GZ22+HA22)&lt;=1,$F22+$G22&gt;=PrSettings!$M$8),(ABS(GZ22-$F22)&lt;=1)*(ABS(HA22-$G22)&lt;=1)*1,""))),"")</f>
        <v/>
      </c>
      <c r="HG22" s="456"/>
      <c r="HI22" s="447">
        <f t="shared" ca="1" si="16"/>
        <v>15</v>
      </c>
      <c r="HJ22" s="448" t="str">
        <f ca="1">GrpC!$B$6</f>
        <v>Slovenia</v>
      </c>
      <c r="HK22" s="449">
        <f t="shared" ca="1" si="230"/>
        <v>19</v>
      </c>
      <c r="HL22" s="448" t="str">
        <f ca="1">GrpC!$D$6</f>
        <v>Serbia</v>
      </c>
      <c r="HM22" s="452"/>
      <c r="HN22" s="452"/>
      <c r="HO22" s="455"/>
      <c r="HP22" s="449" t="str">
        <f t="shared" ca="1" si="231"/>
        <v/>
      </c>
      <c r="HQ22" s="449" t="str">
        <f ca="1">IF((HP22&lt;&gt;""),IF(OR($F22&lt;&gt;$G22,PrSettings!$M$4="●"),(($F22-$G22)=(HM22-HN22))*1,0),"")</f>
        <v/>
      </c>
      <c r="HR22" s="449" t="str">
        <f t="shared" ca="1" si="232"/>
        <v/>
      </c>
      <c r="HS22" s="449" t="str">
        <f ca="1">IF(HP22&lt;&gt;"",IF(ABS($F22-$G22)&gt;=PrSettings!$M$7,(ABS($F22-$G22-HM22+HN22)&lt;=1)*1,IF(AND(HP22,$F22=$G22,$F22&gt;=PrSettings!$M$6),(ABS(HM22-$F22)&lt;=1)*1,IF(AND(ABS($F22-$G22-HM22+HN22)&lt;=1,$F22+$G22&gt;=PrSettings!$M$8),(ABS(HM22-$F22)&lt;=1)*(ABS(HN22-$G22)&lt;=1)*1,""))),"")</f>
        <v/>
      </c>
      <c r="HT22" s="456"/>
      <c r="HV22" s="447">
        <f t="shared" ca="1" si="17"/>
        <v>15</v>
      </c>
      <c r="HW22" s="448" t="str">
        <f ca="1">GrpC!$B$6</f>
        <v>Slovenia</v>
      </c>
      <c r="HX22" s="449">
        <f t="shared" ca="1" si="233"/>
        <v>19</v>
      </c>
      <c r="HY22" s="448" t="str">
        <f ca="1">GrpC!$D$6</f>
        <v>Serbia</v>
      </c>
      <c r="HZ22" s="452"/>
      <c r="IA22" s="452"/>
      <c r="IB22" s="455"/>
      <c r="IC22" s="449" t="str">
        <f t="shared" ca="1" si="234"/>
        <v/>
      </c>
      <c r="ID22" s="449" t="str">
        <f ca="1">IF((IC22&lt;&gt;""),IF(OR($F22&lt;&gt;$G22,PrSettings!$M$4="●"),(($F22-$G22)=(HZ22-IA22))*1,0),"")</f>
        <v/>
      </c>
      <c r="IE22" s="449" t="str">
        <f t="shared" ca="1" si="235"/>
        <v/>
      </c>
      <c r="IF22" s="449" t="str">
        <f ca="1">IF(IC22&lt;&gt;"",IF(ABS($F22-$G22)&gt;=PrSettings!$M$7,(ABS($F22-$G22-HZ22+IA22)&lt;=1)*1,IF(AND(IC22,$F22=$G22,$F22&gt;=PrSettings!$M$6),(ABS(HZ22-$F22)&lt;=1)*1,IF(AND(ABS($F22-$G22-HZ22+IA22)&lt;=1,$F22+$G22&gt;=PrSettings!$M$8),(ABS(HZ22-$F22)&lt;=1)*(ABS(IA22-$G22)&lt;=1)*1,""))),"")</f>
        <v/>
      </c>
      <c r="IG22" s="456"/>
      <c r="II22" s="447">
        <f t="shared" ca="1" si="18"/>
        <v>15</v>
      </c>
      <c r="IJ22" s="448" t="str">
        <f ca="1">GrpC!$B$6</f>
        <v>Slovenia</v>
      </c>
      <c r="IK22" s="449">
        <f t="shared" ca="1" si="236"/>
        <v>19</v>
      </c>
      <c r="IL22" s="448" t="str">
        <f ca="1">GrpC!$D$6</f>
        <v>Serbia</v>
      </c>
      <c r="IM22" s="452"/>
      <c r="IN22" s="452"/>
      <c r="IO22" s="455"/>
      <c r="IP22" s="449" t="str">
        <f t="shared" ca="1" si="237"/>
        <v/>
      </c>
      <c r="IQ22" s="449" t="str">
        <f ca="1">IF((IP22&lt;&gt;""),IF(OR($F22&lt;&gt;$G22,PrSettings!$M$4="●"),(($F22-$G22)=(IM22-IN22))*1,0),"")</f>
        <v/>
      </c>
      <c r="IR22" s="449" t="str">
        <f t="shared" ca="1" si="238"/>
        <v/>
      </c>
      <c r="IS22" s="449" t="str">
        <f ca="1">IF(IP22&lt;&gt;"",IF(ABS($F22-$G22)&gt;=PrSettings!$M$7,(ABS($F22-$G22-IM22+IN22)&lt;=1)*1,IF(AND(IP22,$F22=$G22,$F22&gt;=PrSettings!$M$6),(ABS(IM22-$F22)&lt;=1)*1,IF(AND(ABS($F22-$G22-IM22+IN22)&lt;=1,$F22+$G22&gt;=PrSettings!$M$8),(ABS(IM22-$F22)&lt;=1)*(ABS(IN22-$G22)&lt;=1)*1,""))),"")</f>
        <v/>
      </c>
      <c r="IT22" s="456"/>
      <c r="IV22" s="447">
        <f t="shared" ca="1" si="19"/>
        <v>15</v>
      </c>
      <c r="IW22" s="448" t="str">
        <f ca="1">GrpC!$B$6</f>
        <v>Slovenia</v>
      </c>
      <c r="IX22" s="449">
        <f t="shared" ca="1" si="239"/>
        <v>19</v>
      </c>
      <c r="IY22" s="448" t="str">
        <f ca="1">GrpC!$D$6</f>
        <v>Serbia</v>
      </c>
      <c r="IZ22" s="452"/>
      <c r="JA22" s="452"/>
      <c r="JB22" s="455"/>
      <c r="JC22" s="449" t="str">
        <f t="shared" ca="1" si="240"/>
        <v/>
      </c>
      <c r="JD22" s="449" t="str">
        <f ca="1">IF((JC22&lt;&gt;""),IF(OR($F22&lt;&gt;$G22,PrSettings!$M$4="●"),(($F22-$G22)=(IZ22-JA22))*1,0),"")</f>
        <v/>
      </c>
      <c r="JE22" s="449" t="str">
        <f t="shared" ca="1" si="241"/>
        <v/>
      </c>
      <c r="JF22" s="449" t="str">
        <f ca="1">IF(JC22&lt;&gt;"",IF(ABS($F22-$G22)&gt;=PrSettings!$M$7,(ABS($F22-$G22-IZ22+JA22)&lt;=1)*1,IF(AND(JC22,$F22=$G22,$F22&gt;=PrSettings!$M$6),(ABS(IZ22-$F22)&lt;=1)*1,IF(AND(ABS($F22-$G22-IZ22+JA22)&lt;=1,$F22+$G22&gt;=PrSettings!$M$8),(ABS(IZ22-$F22)&lt;=1)*(ABS(JA22-$G22)&lt;=1)*1,""))),"")</f>
        <v/>
      </c>
      <c r="JG22" s="456"/>
      <c r="JI22" s="447">
        <f t="shared" ca="1" si="20"/>
        <v>15</v>
      </c>
      <c r="JJ22" s="448" t="str">
        <f ca="1">GrpC!$B$6</f>
        <v>Slovenia</v>
      </c>
      <c r="JK22" s="449">
        <f t="shared" ca="1" si="242"/>
        <v>19</v>
      </c>
      <c r="JL22" s="448" t="str">
        <f ca="1">GrpC!$D$6</f>
        <v>Serbia</v>
      </c>
      <c r="JM22" s="452"/>
      <c r="JN22" s="452"/>
      <c r="JO22" s="455"/>
      <c r="JP22" s="449" t="str">
        <f t="shared" ca="1" si="243"/>
        <v/>
      </c>
      <c r="JQ22" s="449" t="str">
        <f ca="1">IF((JP22&lt;&gt;""),IF(OR($F22&lt;&gt;$G22,PrSettings!$M$4="●"),(($F22-$G22)=(JM22-JN22))*1,0),"")</f>
        <v/>
      </c>
      <c r="JR22" s="449" t="str">
        <f t="shared" ca="1" si="244"/>
        <v/>
      </c>
      <c r="JS22" s="449" t="str">
        <f ca="1">IF(JP22&lt;&gt;"",IF(ABS($F22-$G22)&gt;=PrSettings!$M$7,(ABS($F22-$G22-JM22+JN22)&lt;=1)*1,IF(AND(JP22,$F22=$G22,$F22&gt;=PrSettings!$M$6),(ABS(JM22-$F22)&lt;=1)*1,IF(AND(ABS($F22-$G22-JM22+JN22)&lt;=1,$F22+$G22&gt;=PrSettings!$M$8),(ABS(JM22-$F22)&lt;=1)*(ABS(JN22-$G22)&lt;=1)*1,""))),"")</f>
        <v/>
      </c>
      <c r="JT22" s="456"/>
      <c r="JV22" s="447">
        <f t="shared" ca="1" si="21"/>
        <v>15</v>
      </c>
      <c r="JW22" s="448" t="str">
        <f ca="1">GrpC!$B$6</f>
        <v>Slovenia</v>
      </c>
      <c r="JX22" s="449">
        <f t="shared" ca="1" si="245"/>
        <v>19</v>
      </c>
      <c r="JY22" s="448" t="str">
        <f ca="1">GrpC!$D$6</f>
        <v>Serbia</v>
      </c>
      <c r="JZ22" s="452"/>
      <c r="KA22" s="452"/>
      <c r="KB22" s="455"/>
      <c r="KC22" s="449" t="str">
        <f t="shared" ca="1" si="246"/>
        <v/>
      </c>
      <c r="KD22" s="449" t="str">
        <f ca="1">IF((KC22&lt;&gt;""),IF(OR($F22&lt;&gt;$G22,PrSettings!$M$4="●"),(($F22-$G22)=(JZ22-KA22))*1,0),"")</f>
        <v/>
      </c>
      <c r="KE22" s="449" t="str">
        <f t="shared" ca="1" si="247"/>
        <v/>
      </c>
      <c r="KF22" s="449" t="str">
        <f ca="1">IF(KC22&lt;&gt;"",IF(ABS($F22-$G22)&gt;=PrSettings!$M$7,(ABS($F22-$G22-JZ22+KA22)&lt;=1)*1,IF(AND(KC22,$F22=$G22,$F22&gt;=PrSettings!$M$6),(ABS(JZ22-$F22)&lt;=1)*1,IF(AND(ABS($F22-$G22-JZ22+KA22)&lt;=1,$F22+$G22&gt;=PrSettings!$M$8),(ABS(JZ22-$F22)&lt;=1)*(ABS(KA22-$G22)&lt;=1)*1,""))),"")</f>
        <v/>
      </c>
      <c r="KG22" s="456"/>
      <c r="KI22" s="447">
        <f t="shared" ca="1" si="22"/>
        <v>15</v>
      </c>
      <c r="KJ22" s="448" t="str">
        <f ca="1">GrpC!$B$6</f>
        <v>Slovenia</v>
      </c>
      <c r="KK22" s="449">
        <f t="shared" ca="1" si="248"/>
        <v>19</v>
      </c>
      <c r="KL22" s="448" t="str">
        <f ca="1">GrpC!$D$6</f>
        <v>Serbia</v>
      </c>
      <c r="KM22" s="452"/>
      <c r="KN22" s="452"/>
      <c r="KO22" s="455"/>
      <c r="KP22" s="449" t="str">
        <f t="shared" ca="1" si="249"/>
        <v/>
      </c>
      <c r="KQ22" s="449" t="str">
        <f ca="1">IF((KP22&lt;&gt;""),IF(OR($F22&lt;&gt;$G22,PrSettings!$M$4="●"),(($F22-$G22)=(KM22-KN22))*1,0),"")</f>
        <v/>
      </c>
      <c r="KR22" s="449" t="str">
        <f t="shared" ca="1" si="250"/>
        <v/>
      </c>
      <c r="KS22" s="449" t="str">
        <f ca="1">IF(KP22&lt;&gt;"",IF(ABS($F22-$G22)&gt;=PrSettings!$M$7,(ABS($F22-$G22-KM22+KN22)&lt;=1)*1,IF(AND(KP22,$F22=$G22,$F22&gt;=PrSettings!$M$6),(ABS(KM22-$F22)&lt;=1)*1,IF(AND(ABS($F22-$G22-KM22+KN22)&lt;=1,$F22+$G22&gt;=PrSettings!$M$8),(ABS(KM22-$F22)&lt;=1)*(ABS(KN22-$G22)&lt;=1)*1,""))),"")</f>
        <v/>
      </c>
      <c r="KT22" s="456"/>
      <c r="KV22" s="447">
        <f t="shared" ca="1" si="23"/>
        <v>15</v>
      </c>
      <c r="KW22" s="448" t="str">
        <f ca="1">GrpC!$B$6</f>
        <v>Slovenia</v>
      </c>
      <c r="KX22" s="449">
        <f t="shared" ca="1" si="251"/>
        <v>19</v>
      </c>
      <c r="KY22" s="448" t="str">
        <f ca="1">GrpC!$D$6</f>
        <v>Serbia</v>
      </c>
      <c r="KZ22" s="452"/>
      <c r="LA22" s="452"/>
      <c r="LB22" s="455"/>
      <c r="LC22" s="449" t="str">
        <f t="shared" ca="1" si="252"/>
        <v/>
      </c>
      <c r="LD22" s="449" t="str">
        <f ca="1">IF((LC22&lt;&gt;""),IF(OR($F22&lt;&gt;$G22,PrSettings!$M$4="●"),(($F22-$G22)=(KZ22-LA22))*1,0),"")</f>
        <v/>
      </c>
      <c r="LE22" s="449" t="str">
        <f t="shared" ca="1" si="253"/>
        <v/>
      </c>
      <c r="LF22" s="449" t="str">
        <f ca="1">IF(LC22&lt;&gt;"",IF(ABS($F22-$G22)&gt;=PrSettings!$M$7,(ABS($F22-$G22-KZ22+LA22)&lt;=1)*1,IF(AND(LC22,$F22=$G22,$F22&gt;=PrSettings!$M$6),(ABS(KZ22-$F22)&lt;=1)*1,IF(AND(ABS($F22-$G22-KZ22+LA22)&lt;=1,$F22+$G22&gt;=PrSettings!$M$8),(ABS(KZ22-$F22)&lt;=1)*(ABS(LA22-$G22)&lt;=1)*1,""))),"")</f>
        <v/>
      </c>
      <c r="LG22" s="456"/>
      <c r="LI22" s="447">
        <f t="shared" ca="1" si="24"/>
        <v>15</v>
      </c>
      <c r="LJ22" s="448" t="str">
        <f ca="1">GrpC!$B$6</f>
        <v>Slovenia</v>
      </c>
      <c r="LK22" s="449">
        <f t="shared" ca="1" si="254"/>
        <v>19</v>
      </c>
      <c r="LL22" s="448" t="str">
        <f ca="1">GrpC!$D$6</f>
        <v>Serbia</v>
      </c>
      <c r="LM22" s="452"/>
      <c r="LN22" s="452"/>
      <c r="LO22" s="455"/>
      <c r="LP22" s="449" t="str">
        <f t="shared" ca="1" si="255"/>
        <v/>
      </c>
      <c r="LQ22" s="449" t="str">
        <f ca="1">IF((LP22&lt;&gt;""),IF(OR($F22&lt;&gt;$G22,PrSettings!$M$4="●"),(($F22-$G22)=(LM22-LN22))*1,0),"")</f>
        <v/>
      </c>
      <c r="LR22" s="449" t="str">
        <f t="shared" ca="1" si="256"/>
        <v/>
      </c>
      <c r="LS22" s="449" t="str">
        <f ca="1">IF(LP22&lt;&gt;"",IF(ABS($F22-$G22)&gt;=PrSettings!$M$7,(ABS($F22-$G22-LM22+LN22)&lt;=1)*1,IF(AND(LP22,$F22=$G22,$F22&gt;=PrSettings!$M$6),(ABS(LM22-$F22)&lt;=1)*1,IF(AND(ABS($F22-$G22-LM22+LN22)&lt;=1,$F22+$G22&gt;=PrSettings!$M$8),(ABS(LM22-$F22)&lt;=1)*(ABS(LN22-$G22)&lt;=1)*1,""))),"")</f>
        <v/>
      </c>
      <c r="LT22" s="456"/>
      <c r="LV22" s="447">
        <f t="shared" ca="1" si="25"/>
        <v>15</v>
      </c>
      <c r="LW22" s="448" t="str">
        <f ca="1">GrpC!$B$6</f>
        <v>Slovenia</v>
      </c>
      <c r="LX22" s="449">
        <f t="shared" ca="1" si="257"/>
        <v>19</v>
      </c>
      <c r="LY22" s="448" t="str">
        <f ca="1">GrpC!$D$6</f>
        <v>Serbia</v>
      </c>
      <c r="LZ22" s="452"/>
      <c r="MA22" s="452"/>
      <c r="MB22" s="455"/>
      <c r="MC22" s="449" t="str">
        <f t="shared" ca="1" si="258"/>
        <v/>
      </c>
      <c r="MD22" s="449" t="str">
        <f ca="1">IF((MC22&lt;&gt;""),IF(OR($F22&lt;&gt;$G22,PrSettings!$M$4="●"),(($F22-$G22)=(LZ22-MA22))*1,0),"")</f>
        <v/>
      </c>
      <c r="ME22" s="449" t="str">
        <f t="shared" ca="1" si="259"/>
        <v/>
      </c>
      <c r="MF22" s="449" t="str">
        <f ca="1">IF(MC22&lt;&gt;"",IF(ABS($F22-$G22)&gt;=PrSettings!$M$7,(ABS($F22-$G22-LZ22+MA22)&lt;=1)*1,IF(AND(MC22,$F22=$G22,$F22&gt;=PrSettings!$M$6),(ABS(LZ22-$F22)&lt;=1)*1,IF(AND(ABS($F22-$G22-LZ22+MA22)&lt;=1,$F22+$G22&gt;=PrSettings!$M$8),(ABS(LZ22-$F22)&lt;=1)*(ABS(MA22-$G22)&lt;=1)*1,""))),"")</f>
        <v/>
      </c>
      <c r="MG22" s="456"/>
    </row>
    <row r="23" spans="2:345" x14ac:dyDescent="0.25">
      <c r="B23" s="447">
        <f ca="1">INDEX(Groups!$C$7:$C$35,MATCH(C23,Groups!$D$7:$D$35,0))</f>
        <v>9</v>
      </c>
      <c r="C23" s="448" t="str">
        <f ca="1">GrpC!$B$7</f>
        <v>Denmark</v>
      </c>
      <c r="D23" s="449">
        <f ca="1">INDEX(Groups!$C$7:$C$35,MATCH(E23,Groups!$D$7:$D$35,0))</f>
        <v>5</v>
      </c>
      <c r="E23" s="448" t="str">
        <f ca="1">GrpC!$D$7</f>
        <v>England</v>
      </c>
      <c r="F23" s="450" t="str">
        <f ca="1">GrpC!$E$7</f>
        <v/>
      </c>
      <c r="G23" s="451" t="str">
        <f ca="1">GrpC!$G$7</f>
        <v/>
      </c>
      <c r="I23" s="447">
        <f t="shared" ca="1" si="0"/>
        <v>9</v>
      </c>
      <c r="J23" s="448" t="str">
        <f ca="1">GrpC!$B$7</f>
        <v>Denmark</v>
      </c>
      <c r="K23" s="449">
        <f t="shared" ca="1" si="182"/>
        <v>5</v>
      </c>
      <c r="L23" s="448" t="str">
        <f ca="1">GrpC!$D$7</f>
        <v>England</v>
      </c>
      <c r="M23" s="452"/>
      <c r="N23" s="452"/>
      <c r="O23" s="455"/>
      <c r="P23" s="449" t="str">
        <f t="shared" ca="1" si="183"/>
        <v/>
      </c>
      <c r="Q23" s="449" t="str">
        <f ca="1">IF((P23&lt;&gt;""),IF(OR($F23&lt;&gt;$G23,PrSettings!$M$4="●"),(($F23-$G23)=(M23-N23))*1,0),"")</f>
        <v/>
      </c>
      <c r="R23" s="449" t="str">
        <f t="shared" ca="1" si="184"/>
        <v/>
      </c>
      <c r="S23" s="449" t="str">
        <f ca="1">IF(P23&lt;&gt;"",IF(ABS($F23-$G23)&gt;=PrSettings!$M$7,(ABS($F23-$G23-M23+N23)&lt;=1)*1,IF(AND(P23,$F23=$G23,$F23&gt;=PrSettings!$M$6),(ABS(M23-$F23)&lt;=1)*1,IF(AND(ABS($F23-$G23-M23+N23)&lt;=1,$F23+$G23&gt;=PrSettings!$M$8),(ABS(M23-$F23)&lt;=1)*(ABS(N23-$G23)&lt;=1)*1,""))),"")</f>
        <v/>
      </c>
      <c r="T23" s="456"/>
      <c r="V23" s="447">
        <f t="shared" ca="1" si="1"/>
        <v>9</v>
      </c>
      <c r="W23" s="448" t="str">
        <f ca="1">GrpC!$B$7</f>
        <v>Denmark</v>
      </c>
      <c r="X23" s="449">
        <f t="shared" ca="1" si="185"/>
        <v>5</v>
      </c>
      <c r="Y23" s="448" t="str">
        <f ca="1">GrpC!$D$7</f>
        <v>England</v>
      </c>
      <c r="Z23" s="452"/>
      <c r="AA23" s="452"/>
      <c r="AB23" s="455"/>
      <c r="AC23" s="449" t="str">
        <f t="shared" ca="1" si="186"/>
        <v/>
      </c>
      <c r="AD23" s="449" t="str">
        <f ca="1">IF((AC23&lt;&gt;""),IF(OR($F23&lt;&gt;$G23,PrSettings!$M$4="●"),(($F23-$G23)=(Z23-AA23))*1,0),"")</f>
        <v/>
      </c>
      <c r="AE23" s="449" t="str">
        <f t="shared" ca="1" si="187"/>
        <v/>
      </c>
      <c r="AF23" s="449" t="str">
        <f ca="1">IF(AC23&lt;&gt;"",IF(ABS($F23-$G23)&gt;=PrSettings!$M$7,(ABS($F23-$G23-Z23+AA23)&lt;=1)*1,IF(AND(AC23,$F23=$G23,$F23&gt;=PrSettings!$M$6),(ABS(Z23-$F23)&lt;=1)*1,IF(AND(ABS($F23-$G23-Z23+AA23)&lt;=1,$F23+$G23&gt;=PrSettings!$M$8),(ABS(Z23-$F23)&lt;=1)*(ABS(AA23-$G23)&lt;=1)*1,""))),"")</f>
        <v/>
      </c>
      <c r="AG23" s="456"/>
      <c r="AI23" s="447">
        <f t="shared" ca="1" si="2"/>
        <v>9</v>
      </c>
      <c r="AJ23" s="448" t="str">
        <f ca="1">GrpC!$B$7</f>
        <v>Denmark</v>
      </c>
      <c r="AK23" s="449">
        <f t="shared" ca="1" si="188"/>
        <v>5</v>
      </c>
      <c r="AL23" s="448" t="str">
        <f ca="1">GrpC!$D$7</f>
        <v>England</v>
      </c>
      <c r="AM23" s="452"/>
      <c r="AN23" s="452"/>
      <c r="AO23" s="455"/>
      <c r="AP23" s="449" t="str">
        <f t="shared" ca="1" si="189"/>
        <v/>
      </c>
      <c r="AQ23" s="449" t="str">
        <f ca="1">IF((AP23&lt;&gt;""),IF(OR($F23&lt;&gt;$G23,PrSettings!$M$4="●"),(($F23-$G23)=(AM23-AN23))*1,0),"")</f>
        <v/>
      </c>
      <c r="AR23" s="449" t="str">
        <f t="shared" ca="1" si="190"/>
        <v/>
      </c>
      <c r="AS23" s="449" t="str">
        <f ca="1">IF(AP23&lt;&gt;"",IF(ABS($F23-$G23)&gt;=PrSettings!$M$7,(ABS($F23-$G23-AM23+AN23)&lt;=1)*1,IF(AND(AP23,$F23=$G23,$F23&gt;=PrSettings!$M$6),(ABS(AM23-$F23)&lt;=1)*1,IF(AND(ABS($F23-$G23-AM23+AN23)&lt;=1,$F23+$G23&gt;=PrSettings!$M$8),(ABS(AM23-$F23)&lt;=1)*(ABS(AN23-$G23)&lt;=1)*1,""))),"")</f>
        <v/>
      </c>
      <c r="AT23" s="456"/>
      <c r="AV23" s="447">
        <f t="shared" ca="1" si="3"/>
        <v>9</v>
      </c>
      <c r="AW23" s="448" t="str">
        <f ca="1">GrpC!$B$7</f>
        <v>Denmark</v>
      </c>
      <c r="AX23" s="449">
        <f t="shared" ca="1" si="191"/>
        <v>5</v>
      </c>
      <c r="AY23" s="448" t="str">
        <f ca="1">GrpC!$D$7</f>
        <v>England</v>
      </c>
      <c r="AZ23" s="452"/>
      <c r="BA23" s="452"/>
      <c r="BB23" s="455"/>
      <c r="BC23" s="449" t="str">
        <f t="shared" ca="1" si="192"/>
        <v/>
      </c>
      <c r="BD23" s="449" t="str">
        <f ca="1">IF((BC23&lt;&gt;""),IF(OR($F23&lt;&gt;$G23,PrSettings!$M$4="●"),(($F23-$G23)=(AZ23-BA23))*1,0),"")</f>
        <v/>
      </c>
      <c r="BE23" s="449" t="str">
        <f t="shared" ca="1" si="193"/>
        <v/>
      </c>
      <c r="BF23" s="449" t="str">
        <f ca="1">IF(BC23&lt;&gt;"",IF(ABS($F23-$G23)&gt;=PrSettings!$M$7,(ABS($F23-$G23-AZ23+BA23)&lt;=1)*1,IF(AND(BC23,$F23=$G23,$F23&gt;=PrSettings!$M$6),(ABS(AZ23-$F23)&lt;=1)*1,IF(AND(ABS($F23-$G23-AZ23+BA23)&lt;=1,$F23+$G23&gt;=PrSettings!$M$8),(ABS(AZ23-$F23)&lt;=1)*(ABS(BA23-$G23)&lt;=1)*1,""))),"")</f>
        <v/>
      </c>
      <c r="BG23" s="456"/>
      <c r="BI23" s="447">
        <f t="shared" ca="1" si="4"/>
        <v>9</v>
      </c>
      <c r="BJ23" s="448" t="str">
        <f ca="1">GrpC!$B$7</f>
        <v>Denmark</v>
      </c>
      <c r="BK23" s="449">
        <f t="shared" ca="1" si="194"/>
        <v>5</v>
      </c>
      <c r="BL23" s="448" t="str">
        <f ca="1">GrpC!$D$7</f>
        <v>England</v>
      </c>
      <c r="BM23" s="452"/>
      <c r="BN23" s="452"/>
      <c r="BO23" s="455"/>
      <c r="BP23" s="449" t="str">
        <f t="shared" ca="1" si="195"/>
        <v/>
      </c>
      <c r="BQ23" s="449" t="str">
        <f ca="1">IF((BP23&lt;&gt;""),IF(OR($F23&lt;&gt;$G23,PrSettings!$M$4="●"),(($F23-$G23)=(BM23-BN23))*1,0),"")</f>
        <v/>
      </c>
      <c r="BR23" s="449" t="str">
        <f t="shared" ca="1" si="196"/>
        <v/>
      </c>
      <c r="BS23" s="449" t="str">
        <f ca="1">IF(BP23&lt;&gt;"",IF(ABS($F23-$G23)&gt;=PrSettings!$M$7,(ABS($F23-$G23-BM23+BN23)&lt;=1)*1,IF(AND(BP23,$F23=$G23,$F23&gt;=PrSettings!$M$6),(ABS(BM23-$F23)&lt;=1)*1,IF(AND(ABS($F23-$G23-BM23+BN23)&lt;=1,$F23+$G23&gt;=PrSettings!$M$8),(ABS(BM23-$F23)&lt;=1)*(ABS(BN23-$G23)&lt;=1)*1,""))),"")</f>
        <v/>
      </c>
      <c r="BT23" s="456"/>
      <c r="BV23" s="447">
        <f t="shared" ca="1" si="5"/>
        <v>9</v>
      </c>
      <c r="BW23" s="448" t="str">
        <f ca="1">GrpC!$B$7</f>
        <v>Denmark</v>
      </c>
      <c r="BX23" s="449">
        <f t="shared" ca="1" si="197"/>
        <v>5</v>
      </c>
      <c r="BY23" s="448" t="str">
        <f ca="1">GrpC!$D$7</f>
        <v>England</v>
      </c>
      <c r="BZ23" s="452"/>
      <c r="CA23" s="452"/>
      <c r="CB23" s="455"/>
      <c r="CC23" s="449" t="str">
        <f t="shared" ca="1" si="198"/>
        <v/>
      </c>
      <c r="CD23" s="449" t="str">
        <f ca="1">IF((CC23&lt;&gt;""),IF(OR($F23&lt;&gt;$G23,PrSettings!$M$4="●"),(($F23-$G23)=(BZ23-CA23))*1,0),"")</f>
        <v/>
      </c>
      <c r="CE23" s="449" t="str">
        <f t="shared" ca="1" si="199"/>
        <v/>
      </c>
      <c r="CF23" s="449" t="str">
        <f ca="1">IF(CC23&lt;&gt;"",IF(ABS($F23-$G23)&gt;=PrSettings!$M$7,(ABS($F23-$G23-BZ23+CA23)&lt;=1)*1,IF(AND(CC23,$F23=$G23,$F23&gt;=PrSettings!$M$6),(ABS(BZ23-$F23)&lt;=1)*1,IF(AND(ABS($F23-$G23-BZ23+CA23)&lt;=1,$F23+$G23&gt;=PrSettings!$M$8),(ABS(BZ23-$F23)&lt;=1)*(ABS(CA23-$G23)&lt;=1)*1,""))),"")</f>
        <v/>
      </c>
      <c r="CG23" s="456"/>
      <c r="CI23" s="447">
        <f t="shared" ca="1" si="6"/>
        <v>9</v>
      </c>
      <c r="CJ23" s="448" t="str">
        <f ca="1">GrpC!$B$7</f>
        <v>Denmark</v>
      </c>
      <c r="CK23" s="449">
        <f t="shared" ca="1" si="200"/>
        <v>5</v>
      </c>
      <c r="CL23" s="448" t="str">
        <f ca="1">GrpC!$D$7</f>
        <v>England</v>
      </c>
      <c r="CM23" s="452"/>
      <c r="CN23" s="452"/>
      <c r="CO23" s="455"/>
      <c r="CP23" s="449" t="str">
        <f t="shared" ca="1" si="201"/>
        <v/>
      </c>
      <c r="CQ23" s="449" t="str">
        <f ca="1">IF((CP23&lt;&gt;""),IF(OR($F23&lt;&gt;$G23,PrSettings!$M$4="●"),(($F23-$G23)=(CM23-CN23))*1,0),"")</f>
        <v/>
      </c>
      <c r="CR23" s="449" t="str">
        <f t="shared" ca="1" si="202"/>
        <v/>
      </c>
      <c r="CS23" s="449" t="str">
        <f ca="1">IF(CP23&lt;&gt;"",IF(ABS($F23-$G23)&gt;=PrSettings!$M$7,(ABS($F23-$G23-CM23+CN23)&lt;=1)*1,IF(AND(CP23,$F23=$G23,$F23&gt;=PrSettings!$M$6),(ABS(CM23-$F23)&lt;=1)*1,IF(AND(ABS($F23-$G23-CM23+CN23)&lt;=1,$F23+$G23&gt;=PrSettings!$M$8),(ABS(CM23-$F23)&lt;=1)*(ABS(CN23-$G23)&lt;=1)*1,""))),"")</f>
        <v/>
      </c>
      <c r="CT23" s="456"/>
      <c r="CV23" s="447">
        <f t="shared" ca="1" si="7"/>
        <v>9</v>
      </c>
      <c r="CW23" s="448" t="str">
        <f ca="1">GrpC!$B$7</f>
        <v>Denmark</v>
      </c>
      <c r="CX23" s="449">
        <f t="shared" ca="1" si="203"/>
        <v>5</v>
      </c>
      <c r="CY23" s="448" t="str">
        <f ca="1">GrpC!$D$7</f>
        <v>England</v>
      </c>
      <c r="CZ23" s="452"/>
      <c r="DA23" s="452"/>
      <c r="DB23" s="455"/>
      <c r="DC23" s="449" t="str">
        <f t="shared" ca="1" si="204"/>
        <v/>
      </c>
      <c r="DD23" s="449" t="str">
        <f ca="1">IF((DC23&lt;&gt;""),IF(OR($F23&lt;&gt;$G23,PrSettings!$M$4="●"),(($F23-$G23)=(CZ23-DA23))*1,0),"")</f>
        <v/>
      </c>
      <c r="DE23" s="449" t="str">
        <f t="shared" ca="1" si="205"/>
        <v/>
      </c>
      <c r="DF23" s="449" t="str">
        <f ca="1">IF(DC23&lt;&gt;"",IF(ABS($F23-$G23)&gt;=PrSettings!$M$7,(ABS($F23-$G23-CZ23+DA23)&lt;=1)*1,IF(AND(DC23,$F23=$G23,$F23&gt;=PrSettings!$M$6),(ABS(CZ23-$F23)&lt;=1)*1,IF(AND(ABS($F23-$G23-CZ23+DA23)&lt;=1,$F23+$G23&gt;=PrSettings!$M$8),(ABS(CZ23-$F23)&lt;=1)*(ABS(DA23-$G23)&lt;=1)*1,""))),"")</f>
        <v/>
      </c>
      <c r="DG23" s="456"/>
      <c r="DI23" s="447">
        <f t="shared" ca="1" si="8"/>
        <v>9</v>
      </c>
      <c r="DJ23" s="448" t="str">
        <f ca="1">GrpC!$B$7</f>
        <v>Denmark</v>
      </c>
      <c r="DK23" s="449">
        <f t="shared" ca="1" si="206"/>
        <v>5</v>
      </c>
      <c r="DL23" s="448" t="str">
        <f ca="1">GrpC!$D$7</f>
        <v>England</v>
      </c>
      <c r="DM23" s="452"/>
      <c r="DN23" s="452"/>
      <c r="DO23" s="455"/>
      <c r="DP23" s="449" t="str">
        <f t="shared" ca="1" si="207"/>
        <v/>
      </c>
      <c r="DQ23" s="449" t="str">
        <f ca="1">IF((DP23&lt;&gt;""),IF(OR($F23&lt;&gt;$G23,PrSettings!$M$4="●"),(($F23-$G23)=(DM23-DN23))*1,0),"")</f>
        <v/>
      </c>
      <c r="DR23" s="449" t="str">
        <f t="shared" ca="1" si="208"/>
        <v/>
      </c>
      <c r="DS23" s="449" t="str">
        <f ca="1">IF(DP23&lt;&gt;"",IF(ABS($F23-$G23)&gt;=PrSettings!$M$7,(ABS($F23-$G23-DM23+DN23)&lt;=1)*1,IF(AND(DP23,$F23=$G23,$F23&gt;=PrSettings!$M$6),(ABS(DM23-$F23)&lt;=1)*1,IF(AND(ABS($F23-$G23-DM23+DN23)&lt;=1,$F23+$G23&gt;=PrSettings!$M$8),(ABS(DM23-$F23)&lt;=1)*(ABS(DN23-$G23)&lt;=1)*1,""))),"")</f>
        <v/>
      </c>
      <c r="DT23" s="456"/>
      <c r="DV23" s="447">
        <f t="shared" ca="1" si="9"/>
        <v>9</v>
      </c>
      <c r="DW23" s="448" t="str">
        <f ca="1">GrpC!$B$7</f>
        <v>Denmark</v>
      </c>
      <c r="DX23" s="449">
        <f t="shared" ca="1" si="209"/>
        <v>5</v>
      </c>
      <c r="DY23" s="448" t="str">
        <f ca="1">GrpC!$D$7</f>
        <v>England</v>
      </c>
      <c r="DZ23" s="452"/>
      <c r="EA23" s="452"/>
      <c r="EB23" s="455"/>
      <c r="EC23" s="449" t="str">
        <f t="shared" ca="1" si="210"/>
        <v/>
      </c>
      <c r="ED23" s="449" t="str">
        <f ca="1">IF((EC23&lt;&gt;""),IF(OR($F23&lt;&gt;$G23,PrSettings!$M$4="●"),(($F23-$G23)=(DZ23-EA23))*1,0),"")</f>
        <v/>
      </c>
      <c r="EE23" s="449" t="str">
        <f t="shared" ca="1" si="211"/>
        <v/>
      </c>
      <c r="EF23" s="449" t="str">
        <f ca="1">IF(EC23&lt;&gt;"",IF(ABS($F23-$G23)&gt;=PrSettings!$M$7,(ABS($F23-$G23-DZ23+EA23)&lt;=1)*1,IF(AND(EC23,$F23=$G23,$F23&gt;=PrSettings!$M$6),(ABS(DZ23-$F23)&lt;=1)*1,IF(AND(ABS($F23-$G23-DZ23+EA23)&lt;=1,$F23+$G23&gt;=PrSettings!$M$8),(ABS(DZ23-$F23)&lt;=1)*(ABS(EA23-$G23)&lt;=1)*1,""))),"")</f>
        <v/>
      </c>
      <c r="EG23" s="456"/>
      <c r="EI23" s="447">
        <f t="shared" ca="1" si="10"/>
        <v>9</v>
      </c>
      <c r="EJ23" s="448" t="str">
        <f ca="1">GrpC!$B$7</f>
        <v>Denmark</v>
      </c>
      <c r="EK23" s="449">
        <f t="shared" ca="1" si="212"/>
        <v>5</v>
      </c>
      <c r="EL23" s="448" t="str">
        <f ca="1">GrpC!$D$7</f>
        <v>England</v>
      </c>
      <c r="EM23" s="452"/>
      <c r="EN23" s="452"/>
      <c r="EO23" s="455"/>
      <c r="EP23" s="449" t="str">
        <f t="shared" ca="1" si="213"/>
        <v/>
      </c>
      <c r="EQ23" s="449" t="str">
        <f ca="1">IF((EP23&lt;&gt;""),IF(OR($F23&lt;&gt;$G23,PrSettings!$M$4="●"),(($F23-$G23)=(EM23-EN23))*1,0),"")</f>
        <v/>
      </c>
      <c r="ER23" s="449" t="str">
        <f t="shared" ca="1" si="214"/>
        <v/>
      </c>
      <c r="ES23" s="449" t="str">
        <f ca="1">IF(EP23&lt;&gt;"",IF(ABS($F23-$G23)&gt;=PrSettings!$M$7,(ABS($F23-$G23-EM23+EN23)&lt;=1)*1,IF(AND(EP23,$F23=$G23,$F23&gt;=PrSettings!$M$6),(ABS(EM23-$F23)&lt;=1)*1,IF(AND(ABS($F23-$G23-EM23+EN23)&lt;=1,$F23+$G23&gt;=PrSettings!$M$8),(ABS(EM23-$F23)&lt;=1)*(ABS(EN23-$G23)&lt;=1)*1,""))),"")</f>
        <v/>
      </c>
      <c r="ET23" s="456"/>
      <c r="EV23" s="447">
        <f t="shared" ca="1" si="11"/>
        <v>9</v>
      </c>
      <c r="EW23" s="448" t="str">
        <f ca="1">GrpC!$B$7</f>
        <v>Denmark</v>
      </c>
      <c r="EX23" s="449">
        <f t="shared" ca="1" si="215"/>
        <v>5</v>
      </c>
      <c r="EY23" s="448" t="str">
        <f ca="1">GrpC!$D$7</f>
        <v>England</v>
      </c>
      <c r="EZ23" s="452"/>
      <c r="FA23" s="452"/>
      <c r="FB23" s="455"/>
      <c r="FC23" s="449" t="str">
        <f t="shared" ca="1" si="216"/>
        <v/>
      </c>
      <c r="FD23" s="449" t="str">
        <f ca="1">IF((FC23&lt;&gt;""),IF(OR($F23&lt;&gt;$G23,PrSettings!$M$4="●"),(($F23-$G23)=(EZ23-FA23))*1,0),"")</f>
        <v/>
      </c>
      <c r="FE23" s="449" t="str">
        <f t="shared" ca="1" si="217"/>
        <v/>
      </c>
      <c r="FF23" s="449" t="str">
        <f ca="1">IF(FC23&lt;&gt;"",IF(ABS($F23-$G23)&gt;=PrSettings!$M$7,(ABS($F23-$G23-EZ23+FA23)&lt;=1)*1,IF(AND(FC23,$F23=$G23,$F23&gt;=PrSettings!$M$6),(ABS(EZ23-$F23)&lt;=1)*1,IF(AND(ABS($F23-$G23-EZ23+FA23)&lt;=1,$F23+$G23&gt;=PrSettings!$M$8),(ABS(EZ23-$F23)&lt;=1)*(ABS(FA23-$G23)&lt;=1)*1,""))),"")</f>
        <v/>
      </c>
      <c r="FG23" s="456"/>
      <c r="FI23" s="447">
        <f t="shared" ca="1" si="12"/>
        <v>9</v>
      </c>
      <c r="FJ23" s="448" t="str">
        <f ca="1">GrpC!$B$7</f>
        <v>Denmark</v>
      </c>
      <c r="FK23" s="449">
        <f t="shared" ca="1" si="218"/>
        <v>5</v>
      </c>
      <c r="FL23" s="448" t="str">
        <f ca="1">GrpC!$D$7</f>
        <v>England</v>
      </c>
      <c r="FM23" s="452"/>
      <c r="FN23" s="452"/>
      <c r="FO23" s="455"/>
      <c r="FP23" s="449" t="str">
        <f t="shared" ca="1" si="219"/>
        <v/>
      </c>
      <c r="FQ23" s="449" t="str">
        <f ca="1">IF((FP23&lt;&gt;""),IF(OR($F23&lt;&gt;$G23,PrSettings!$M$4="●"),(($F23-$G23)=(FM23-FN23))*1,0),"")</f>
        <v/>
      </c>
      <c r="FR23" s="449" t="str">
        <f t="shared" ca="1" si="220"/>
        <v/>
      </c>
      <c r="FS23" s="449" t="str">
        <f ca="1">IF(FP23&lt;&gt;"",IF(ABS($F23-$G23)&gt;=PrSettings!$M$7,(ABS($F23-$G23-FM23+FN23)&lt;=1)*1,IF(AND(FP23,$F23=$G23,$F23&gt;=PrSettings!$M$6),(ABS(FM23-$F23)&lt;=1)*1,IF(AND(ABS($F23-$G23-FM23+FN23)&lt;=1,$F23+$G23&gt;=PrSettings!$M$8),(ABS(FM23-$F23)&lt;=1)*(ABS(FN23-$G23)&lt;=1)*1,""))),"")</f>
        <v/>
      </c>
      <c r="FT23" s="456"/>
      <c r="FV23" s="447">
        <f t="shared" ca="1" si="13"/>
        <v>9</v>
      </c>
      <c r="FW23" s="448" t="str">
        <f ca="1">GrpC!$B$7</f>
        <v>Denmark</v>
      </c>
      <c r="FX23" s="449">
        <f t="shared" ca="1" si="221"/>
        <v>5</v>
      </c>
      <c r="FY23" s="448" t="str">
        <f ca="1">GrpC!$D$7</f>
        <v>England</v>
      </c>
      <c r="FZ23" s="452"/>
      <c r="GA23" s="452"/>
      <c r="GB23" s="455"/>
      <c r="GC23" s="449" t="str">
        <f t="shared" ca="1" si="222"/>
        <v/>
      </c>
      <c r="GD23" s="449" t="str">
        <f ca="1">IF((GC23&lt;&gt;""),IF(OR($F23&lt;&gt;$G23,PrSettings!$M$4="●"),(($F23-$G23)=(FZ23-GA23))*1,0),"")</f>
        <v/>
      </c>
      <c r="GE23" s="449" t="str">
        <f t="shared" ca="1" si="223"/>
        <v/>
      </c>
      <c r="GF23" s="449" t="str">
        <f ca="1">IF(GC23&lt;&gt;"",IF(ABS($F23-$G23)&gt;=PrSettings!$M$7,(ABS($F23-$G23-FZ23+GA23)&lt;=1)*1,IF(AND(GC23,$F23=$G23,$F23&gt;=PrSettings!$M$6),(ABS(FZ23-$F23)&lt;=1)*1,IF(AND(ABS($F23-$G23-FZ23+GA23)&lt;=1,$F23+$G23&gt;=PrSettings!$M$8),(ABS(FZ23-$F23)&lt;=1)*(ABS(GA23-$G23)&lt;=1)*1,""))),"")</f>
        <v/>
      </c>
      <c r="GG23" s="456"/>
      <c r="GI23" s="447">
        <f t="shared" ca="1" si="14"/>
        <v>9</v>
      </c>
      <c r="GJ23" s="448" t="str">
        <f ca="1">GrpC!$B$7</f>
        <v>Denmark</v>
      </c>
      <c r="GK23" s="449">
        <f t="shared" ca="1" si="224"/>
        <v>5</v>
      </c>
      <c r="GL23" s="448" t="str">
        <f ca="1">GrpC!$D$7</f>
        <v>England</v>
      </c>
      <c r="GM23" s="452"/>
      <c r="GN23" s="452"/>
      <c r="GO23" s="455"/>
      <c r="GP23" s="449" t="str">
        <f t="shared" ca="1" si="225"/>
        <v/>
      </c>
      <c r="GQ23" s="449" t="str">
        <f ca="1">IF((GP23&lt;&gt;""),IF(OR($F23&lt;&gt;$G23,PrSettings!$M$4="●"),(($F23-$G23)=(GM23-GN23))*1,0),"")</f>
        <v/>
      </c>
      <c r="GR23" s="449" t="str">
        <f t="shared" ca="1" si="226"/>
        <v/>
      </c>
      <c r="GS23" s="449" t="str">
        <f ca="1">IF(GP23&lt;&gt;"",IF(ABS($F23-$G23)&gt;=PrSettings!$M$7,(ABS($F23-$G23-GM23+GN23)&lt;=1)*1,IF(AND(GP23,$F23=$G23,$F23&gt;=PrSettings!$M$6),(ABS(GM23-$F23)&lt;=1)*1,IF(AND(ABS($F23-$G23-GM23+GN23)&lt;=1,$F23+$G23&gt;=PrSettings!$M$8),(ABS(GM23-$F23)&lt;=1)*(ABS(GN23-$G23)&lt;=1)*1,""))),"")</f>
        <v/>
      </c>
      <c r="GT23" s="456"/>
      <c r="GV23" s="447">
        <f t="shared" ca="1" si="15"/>
        <v>9</v>
      </c>
      <c r="GW23" s="448" t="str">
        <f ca="1">GrpC!$B$7</f>
        <v>Denmark</v>
      </c>
      <c r="GX23" s="449">
        <f t="shared" ca="1" si="227"/>
        <v>5</v>
      </c>
      <c r="GY23" s="448" t="str">
        <f ca="1">GrpC!$D$7</f>
        <v>England</v>
      </c>
      <c r="GZ23" s="452"/>
      <c r="HA23" s="452"/>
      <c r="HB23" s="455"/>
      <c r="HC23" s="449" t="str">
        <f t="shared" ca="1" si="228"/>
        <v/>
      </c>
      <c r="HD23" s="449" t="str">
        <f ca="1">IF((HC23&lt;&gt;""),IF(OR($F23&lt;&gt;$G23,PrSettings!$M$4="●"),(($F23-$G23)=(GZ23-HA23))*1,0),"")</f>
        <v/>
      </c>
      <c r="HE23" s="449" t="str">
        <f t="shared" ca="1" si="229"/>
        <v/>
      </c>
      <c r="HF23" s="449" t="str">
        <f ca="1">IF(HC23&lt;&gt;"",IF(ABS($F23-$G23)&gt;=PrSettings!$M$7,(ABS($F23-$G23-GZ23+HA23)&lt;=1)*1,IF(AND(HC23,$F23=$G23,$F23&gt;=PrSettings!$M$6),(ABS(GZ23-$F23)&lt;=1)*1,IF(AND(ABS($F23-$G23-GZ23+HA23)&lt;=1,$F23+$G23&gt;=PrSettings!$M$8),(ABS(GZ23-$F23)&lt;=1)*(ABS(HA23-$G23)&lt;=1)*1,""))),"")</f>
        <v/>
      </c>
      <c r="HG23" s="456"/>
      <c r="HI23" s="447">
        <f t="shared" ca="1" si="16"/>
        <v>9</v>
      </c>
      <c r="HJ23" s="448" t="str">
        <f ca="1">GrpC!$B$7</f>
        <v>Denmark</v>
      </c>
      <c r="HK23" s="449">
        <f t="shared" ca="1" si="230"/>
        <v>5</v>
      </c>
      <c r="HL23" s="448" t="str">
        <f ca="1">GrpC!$D$7</f>
        <v>England</v>
      </c>
      <c r="HM23" s="452"/>
      <c r="HN23" s="452"/>
      <c r="HO23" s="455"/>
      <c r="HP23" s="449" t="str">
        <f t="shared" ca="1" si="231"/>
        <v/>
      </c>
      <c r="HQ23" s="449" t="str">
        <f ca="1">IF((HP23&lt;&gt;""),IF(OR($F23&lt;&gt;$G23,PrSettings!$M$4="●"),(($F23-$G23)=(HM23-HN23))*1,0),"")</f>
        <v/>
      </c>
      <c r="HR23" s="449" t="str">
        <f t="shared" ca="1" si="232"/>
        <v/>
      </c>
      <c r="HS23" s="449" t="str">
        <f ca="1">IF(HP23&lt;&gt;"",IF(ABS($F23-$G23)&gt;=PrSettings!$M$7,(ABS($F23-$G23-HM23+HN23)&lt;=1)*1,IF(AND(HP23,$F23=$G23,$F23&gt;=PrSettings!$M$6),(ABS(HM23-$F23)&lt;=1)*1,IF(AND(ABS($F23-$G23-HM23+HN23)&lt;=1,$F23+$G23&gt;=PrSettings!$M$8),(ABS(HM23-$F23)&lt;=1)*(ABS(HN23-$G23)&lt;=1)*1,""))),"")</f>
        <v/>
      </c>
      <c r="HT23" s="456"/>
      <c r="HV23" s="447">
        <f t="shared" ca="1" si="17"/>
        <v>9</v>
      </c>
      <c r="HW23" s="448" t="str">
        <f ca="1">GrpC!$B$7</f>
        <v>Denmark</v>
      </c>
      <c r="HX23" s="449">
        <f t="shared" ca="1" si="233"/>
        <v>5</v>
      </c>
      <c r="HY23" s="448" t="str">
        <f ca="1">GrpC!$D$7</f>
        <v>England</v>
      </c>
      <c r="HZ23" s="452"/>
      <c r="IA23" s="452"/>
      <c r="IB23" s="455"/>
      <c r="IC23" s="449" t="str">
        <f t="shared" ca="1" si="234"/>
        <v/>
      </c>
      <c r="ID23" s="449" t="str">
        <f ca="1">IF((IC23&lt;&gt;""),IF(OR($F23&lt;&gt;$G23,PrSettings!$M$4="●"),(($F23-$G23)=(HZ23-IA23))*1,0),"")</f>
        <v/>
      </c>
      <c r="IE23" s="449" t="str">
        <f t="shared" ca="1" si="235"/>
        <v/>
      </c>
      <c r="IF23" s="449" t="str">
        <f ca="1">IF(IC23&lt;&gt;"",IF(ABS($F23-$G23)&gt;=PrSettings!$M$7,(ABS($F23-$G23-HZ23+IA23)&lt;=1)*1,IF(AND(IC23,$F23=$G23,$F23&gt;=PrSettings!$M$6),(ABS(HZ23-$F23)&lt;=1)*1,IF(AND(ABS($F23-$G23-HZ23+IA23)&lt;=1,$F23+$G23&gt;=PrSettings!$M$8),(ABS(HZ23-$F23)&lt;=1)*(ABS(IA23-$G23)&lt;=1)*1,""))),"")</f>
        <v/>
      </c>
      <c r="IG23" s="456"/>
      <c r="II23" s="447">
        <f t="shared" ca="1" si="18"/>
        <v>9</v>
      </c>
      <c r="IJ23" s="448" t="str">
        <f ca="1">GrpC!$B$7</f>
        <v>Denmark</v>
      </c>
      <c r="IK23" s="449">
        <f t="shared" ca="1" si="236"/>
        <v>5</v>
      </c>
      <c r="IL23" s="448" t="str">
        <f ca="1">GrpC!$D$7</f>
        <v>England</v>
      </c>
      <c r="IM23" s="452"/>
      <c r="IN23" s="452"/>
      <c r="IO23" s="455"/>
      <c r="IP23" s="449" t="str">
        <f t="shared" ca="1" si="237"/>
        <v/>
      </c>
      <c r="IQ23" s="449" t="str">
        <f ca="1">IF((IP23&lt;&gt;""),IF(OR($F23&lt;&gt;$G23,PrSettings!$M$4="●"),(($F23-$G23)=(IM23-IN23))*1,0),"")</f>
        <v/>
      </c>
      <c r="IR23" s="449" t="str">
        <f t="shared" ca="1" si="238"/>
        <v/>
      </c>
      <c r="IS23" s="449" t="str">
        <f ca="1">IF(IP23&lt;&gt;"",IF(ABS($F23-$G23)&gt;=PrSettings!$M$7,(ABS($F23-$G23-IM23+IN23)&lt;=1)*1,IF(AND(IP23,$F23=$G23,$F23&gt;=PrSettings!$M$6),(ABS(IM23-$F23)&lt;=1)*1,IF(AND(ABS($F23-$G23-IM23+IN23)&lt;=1,$F23+$G23&gt;=PrSettings!$M$8),(ABS(IM23-$F23)&lt;=1)*(ABS(IN23-$G23)&lt;=1)*1,""))),"")</f>
        <v/>
      </c>
      <c r="IT23" s="456"/>
      <c r="IV23" s="447">
        <f t="shared" ca="1" si="19"/>
        <v>9</v>
      </c>
      <c r="IW23" s="448" t="str">
        <f ca="1">GrpC!$B$7</f>
        <v>Denmark</v>
      </c>
      <c r="IX23" s="449">
        <f t="shared" ca="1" si="239"/>
        <v>5</v>
      </c>
      <c r="IY23" s="448" t="str">
        <f ca="1">GrpC!$D$7</f>
        <v>England</v>
      </c>
      <c r="IZ23" s="452"/>
      <c r="JA23" s="452"/>
      <c r="JB23" s="455"/>
      <c r="JC23" s="449" t="str">
        <f t="shared" ca="1" si="240"/>
        <v/>
      </c>
      <c r="JD23" s="449" t="str">
        <f ca="1">IF((JC23&lt;&gt;""),IF(OR($F23&lt;&gt;$G23,PrSettings!$M$4="●"),(($F23-$G23)=(IZ23-JA23))*1,0),"")</f>
        <v/>
      </c>
      <c r="JE23" s="449" t="str">
        <f t="shared" ca="1" si="241"/>
        <v/>
      </c>
      <c r="JF23" s="449" t="str">
        <f ca="1">IF(JC23&lt;&gt;"",IF(ABS($F23-$G23)&gt;=PrSettings!$M$7,(ABS($F23-$G23-IZ23+JA23)&lt;=1)*1,IF(AND(JC23,$F23=$G23,$F23&gt;=PrSettings!$M$6),(ABS(IZ23-$F23)&lt;=1)*1,IF(AND(ABS($F23-$G23-IZ23+JA23)&lt;=1,$F23+$G23&gt;=PrSettings!$M$8),(ABS(IZ23-$F23)&lt;=1)*(ABS(JA23-$G23)&lt;=1)*1,""))),"")</f>
        <v/>
      </c>
      <c r="JG23" s="456"/>
      <c r="JI23" s="447">
        <f t="shared" ca="1" si="20"/>
        <v>9</v>
      </c>
      <c r="JJ23" s="448" t="str">
        <f ca="1">GrpC!$B$7</f>
        <v>Denmark</v>
      </c>
      <c r="JK23" s="449">
        <f t="shared" ca="1" si="242"/>
        <v>5</v>
      </c>
      <c r="JL23" s="448" t="str">
        <f ca="1">GrpC!$D$7</f>
        <v>England</v>
      </c>
      <c r="JM23" s="452"/>
      <c r="JN23" s="452"/>
      <c r="JO23" s="455"/>
      <c r="JP23" s="449" t="str">
        <f t="shared" ca="1" si="243"/>
        <v/>
      </c>
      <c r="JQ23" s="449" t="str">
        <f ca="1">IF((JP23&lt;&gt;""),IF(OR($F23&lt;&gt;$G23,PrSettings!$M$4="●"),(($F23-$G23)=(JM23-JN23))*1,0),"")</f>
        <v/>
      </c>
      <c r="JR23" s="449" t="str">
        <f t="shared" ca="1" si="244"/>
        <v/>
      </c>
      <c r="JS23" s="449" t="str">
        <f ca="1">IF(JP23&lt;&gt;"",IF(ABS($F23-$G23)&gt;=PrSettings!$M$7,(ABS($F23-$G23-JM23+JN23)&lt;=1)*1,IF(AND(JP23,$F23=$G23,$F23&gt;=PrSettings!$M$6),(ABS(JM23-$F23)&lt;=1)*1,IF(AND(ABS($F23-$G23-JM23+JN23)&lt;=1,$F23+$G23&gt;=PrSettings!$M$8),(ABS(JM23-$F23)&lt;=1)*(ABS(JN23-$G23)&lt;=1)*1,""))),"")</f>
        <v/>
      </c>
      <c r="JT23" s="456"/>
      <c r="JV23" s="447">
        <f t="shared" ca="1" si="21"/>
        <v>9</v>
      </c>
      <c r="JW23" s="448" t="str">
        <f ca="1">GrpC!$B$7</f>
        <v>Denmark</v>
      </c>
      <c r="JX23" s="449">
        <f t="shared" ca="1" si="245"/>
        <v>5</v>
      </c>
      <c r="JY23" s="448" t="str">
        <f ca="1">GrpC!$D$7</f>
        <v>England</v>
      </c>
      <c r="JZ23" s="452"/>
      <c r="KA23" s="452"/>
      <c r="KB23" s="455"/>
      <c r="KC23" s="449" t="str">
        <f t="shared" ca="1" si="246"/>
        <v/>
      </c>
      <c r="KD23" s="449" t="str">
        <f ca="1">IF((KC23&lt;&gt;""),IF(OR($F23&lt;&gt;$G23,PrSettings!$M$4="●"),(($F23-$G23)=(JZ23-KA23))*1,0),"")</f>
        <v/>
      </c>
      <c r="KE23" s="449" t="str">
        <f t="shared" ca="1" si="247"/>
        <v/>
      </c>
      <c r="KF23" s="449" t="str">
        <f ca="1">IF(KC23&lt;&gt;"",IF(ABS($F23-$G23)&gt;=PrSettings!$M$7,(ABS($F23-$G23-JZ23+KA23)&lt;=1)*1,IF(AND(KC23,$F23=$G23,$F23&gt;=PrSettings!$M$6),(ABS(JZ23-$F23)&lt;=1)*1,IF(AND(ABS($F23-$G23-JZ23+KA23)&lt;=1,$F23+$G23&gt;=PrSettings!$M$8),(ABS(JZ23-$F23)&lt;=1)*(ABS(KA23-$G23)&lt;=1)*1,""))),"")</f>
        <v/>
      </c>
      <c r="KG23" s="456"/>
      <c r="KI23" s="447">
        <f t="shared" ca="1" si="22"/>
        <v>9</v>
      </c>
      <c r="KJ23" s="448" t="str">
        <f ca="1">GrpC!$B$7</f>
        <v>Denmark</v>
      </c>
      <c r="KK23" s="449">
        <f t="shared" ca="1" si="248"/>
        <v>5</v>
      </c>
      <c r="KL23" s="448" t="str">
        <f ca="1">GrpC!$D$7</f>
        <v>England</v>
      </c>
      <c r="KM23" s="452"/>
      <c r="KN23" s="452"/>
      <c r="KO23" s="455"/>
      <c r="KP23" s="449" t="str">
        <f t="shared" ca="1" si="249"/>
        <v/>
      </c>
      <c r="KQ23" s="449" t="str">
        <f ca="1">IF((KP23&lt;&gt;""),IF(OR($F23&lt;&gt;$G23,PrSettings!$M$4="●"),(($F23-$G23)=(KM23-KN23))*1,0),"")</f>
        <v/>
      </c>
      <c r="KR23" s="449" t="str">
        <f t="shared" ca="1" si="250"/>
        <v/>
      </c>
      <c r="KS23" s="449" t="str">
        <f ca="1">IF(KP23&lt;&gt;"",IF(ABS($F23-$G23)&gt;=PrSettings!$M$7,(ABS($F23-$G23-KM23+KN23)&lt;=1)*1,IF(AND(KP23,$F23=$G23,$F23&gt;=PrSettings!$M$6),(ABS(KM23-$F23)&lt;=1)*1,IF(AND(ABS($F23-$G23-KM23+KN23)&lt;=1,$F23+$G23&gt;=PrSettings!$M$8),(ABS(KM23-$F23)&lt;=1)*(ABS(KN23-$G23)&lt;=1)*1,""))),"")</f>
        <v/>
      </c>
      <c r="KT23" s="456"/>
      <c r="KV23" s="447">
        <f t="shared" ca="1" si="23"/>
        <v>9</v>
      </c>
      <c r="KW23" s="448" t="str">
        <f ca="1">GrpC!$B$7</f>
        <v>Denmark</v>
      </c>
      <c r="KX23" s="449">
        <f t="shared" ca="1" si="251"/>
        <v>5</v>
      </c>
      <c r="KY23" s="448" t="str">
        <f ca="1">GrpC!$D$7</f>
        <v>England</v>
      </c>
      <c r="KZ23" s="452"/>
      <c r="LA23" s="452"/>
      <c r="LB23" s="455"/>
      <c r="LC23" s="449" t="str">
        <f t="shared" ca="1" si="252"/>
        <v/>
      </c>
      <c r="LD23" s="449" t="str">
        <f ca="1">IF((LC23&lt;&gt;""),IF(OR($F23&lt;&gt;$G23,PrSettings!$M$4="●"),(($F23-$G23)=(KZ23-LA23))*1,0),"")</f>
        <v/>
      </c>
      <c r="LE23" s="449" t="str">
        <f t="shared" ca="1" si="253"/>
        <v/>
      </c>
      <c r="LF23" s="449" t="str">
        <f ca="1">IF(LC23&lt;&gt;"",IF(ABS($F23-$G23)&gt;=PrSettings!$M$7,(ABS($F23-$G23-KZ23+LA23)&lt;=1)*1,IF(AND(LC23,$F23=$G23,$F23&gt;=PrSettings!$M$6),(ABS(KZ23-$F23)&lt;=1)*1,IF(AND(ABS($F23-$G23-KZ23+LA23)&lt;=1,$F23+$G23&gt;=PrSettings!$M$8),(ABS(KZ23-$F23)&lt;=1)*(ABS(LA23-$G23)&lt;=1)*1,""))),"")</f>
        <v/>
      </c>
      <c r="LG23" s="456"/>
      <c r="LI23" s="447">
        <f t="shared" ca="1" si="24"/>
        <v>9</v>
      </c>
      <c r="LJ23" s="448" t="str">
        <f ca="1">GrpC!$B$7</f>
        <v>Denmark</v>
      </c>
      <c r="LK23" s="449">
        <f t="shared" ca="1" si="254"/>
        <v>5</v>
      </c>
      <c r="LL23" s="448" t="str">
        <f ca="1">GrpC!$D$7</f>
        <v>England</v>
      </c>
      <c r="LM23" s="452"/>
      <c r="LN23" s="452"/>
      <c r="LO23" s="455"/>
      <c r="LP23" s="449" t="str">
        <f t="shared" ca="1" si="255"/>
        <v/>
      </c>
      <c r="LQ23" s="449" t="str">
        <f ca="1">IF((LP23&lt;&gt;""),IF(OR($F23&lt;&gt;$G23,PrSettings!$M$4="●"),(($F23-$G23)=(LM23-LN23))*1,0),"")</f>
        <v/>
      </c>
      <c r="LR23" s="449" t="str">
        <f t="shared" ca="1" si="256"/>
        <v/>
      </c>
      <c r="LS23" s="449" t="str">
        <f ca="1">IF(LP23&lt;&gt;"",IF(ABS($F23-$G23)&gt;=PrSettings!$M$7,(ABS($F23-$G23-LM23+LN23)&lt;=1)*1,IF(AND(LP23,$F23=$G23,$F23&gt;=PrSettings!$M$6),(ABS(LM23-$F23)&lt;=1)*1,IF(AND(ABS($F23-$G23-LM23+LN23)&lt;=1,$F23+$G23&gt;=PrSettings!$M$8),(ABS(LM23-$F23)&lt;=1)*(ABS(LN23-$G23)&lt;=1)*1,""))),"")</f>
        <v/>
      </c>
      <c r="LT23" s="456"/>
      <c r="LV23" s="447">
        <f t="shared" ca="1" si="25"/>
        <v>9</v>
      </c>
      <c r="LW23" s="448" t="str">
        <f ca="1">GrpC!$B$7</f>
        <v>Denmark</v>
      </c>
      <c r="LX23" s="449">
        <f t="shared" ca="1" si="257"/>
        <v>5</v>
      </c>
      <c r="LY23" s="448" t="str">
        <f ca="1">GrpC!$D$7</f>
        <v>England</v>
      </c>
      <c r="LZ23" s="452"/>
      <c r="MA23" s="452"/>
      <c r="MB23" s="455"/>
      <c r="MC23" s="449" t="str">
        <f t="shared" ca="1" si="258"/>
        <v/>
      </c>
      <c r="MD23" s="449" t="str">
        <f ca="1">IF((MC23&lt;&gt;""),IF(OR($F23&lt;&gt;$G23,PrSettings!$M$4="●"),(($F23-$G23)=(LZ23-MA23))*1,0),"")</f>
        <v/>
      </c>
      <c r="ME23" s="449" t="str">
        <f t="shared" ca="1" si="259"/>
        <v/>
      </c>
      <c r="MF23" s="449" t="str">
        <f ca="1">IF(MC23&lt;&gt;"",IF(ABS($F23-$G23)&gt;=PrSettings!$M$7,(ABS($F23-$G23-LZ23+MA23)&lt;=1)*1,IF(AND(MC23,$F23=$G23,$F23&gt;=PrSettings!$M$6),(ABS(LZ23-$F23)&lt;=1)*1,IF(AND(ABS($F23-$G23-LZ23+MA23)&lt;=1,$F23+$G23&gt;=PrSettings!$M$8),(ABS(LZ23-$F23)&lt;=1)*(ABS(MA23-$G23)&lt;=1)*1,""))),"")</f>
        <v/>
      </c>
      <c r="MG23" s="456"/>
    </row>
    <row r="24" spans="2:345" x14ac:dyDescent="0.25">
      <c r="B24" s="447">
        <f ca="1">INDEX(Groups!$C$7:$C$35,MATCH(C24,Groups!$D$7:$D$35,0))</f>
        <v>5</v>
      </c>
      <c r="C24" s="448" t="str">
        <f ca="1">GrpC!$B$8</f>
        <v>England</v>
      </c>
      <c r="D24" s="449">
        <f ca="1">INDEX(Groups!$C$7:$C$35,MATCH(E24,Groups!$D$7:$D$35,0))</f>
        <v>15</v>
      </c>
      <c r="E24" s="448" t="str">
        <f ca="1">GrpC!$D$8</f>
        <v>Slovenia</v>
      </c>
      <c r="F24" s="450" t="str">
        <f ca="1">GrpC!$E$8</f>
        <v/>
      </c>
      <c r="G24" s="451" t="str">
        <f ca="1">GrpC!$G$8</f>
        <v/>
      </c>
      <c r="I24" s="447">
        <f t="shared" ca="1" si="0"/>
        <v>5</v>
      </c>
      <c r="J24" s="448" t="str">
        <f ca="1">GrpC!$B$8</f>
        <v>England</v>
      </c>
      <c r="K24" s="449">
        <f t="shared" ca="1" si="182"/>
        <v>15</v>
      </c>
      <c r="L24" s="448" t="str">
        <f ca="1">GrpC!$D$8</f>
        <v>Slovenia</v>
      </c>
      <c r="M24" s="452"/>
      <c r="N24" s="452"/>
      <c r="O24" s="455"/>
      <c r="P24" s="449" t="str">
        <f t="shared" ca="1" si="183"/>
        <v/>
      </c>
      <c r="Q24" s="449" t="str">
        <f ca="1">IF((P24&lt;&gt;""),IF(OR($F24&lt;&gt;$G24,PrSettings!$M$4="●"),(($F24-$G24)=(M24-N24))*1,0),"")</f>
        <v/>
      </c>
      <c r="R24" s="449" t="str">
        <f t="shared" ca="1" si="184"/>
        <v/>
      </c>
      <c r="S24" s="449" t="str">
        <f ca="1">IF(P24&lt;&gt;"",IF(ABS($F24-$G24)&gt;=PrSettings!$M$7,(ABS($F24-$G24-M24+N24)&lt;=1)*1,IF(AND(P24,$F24=$G24,$F24&gt;=PrSettings!$M$6),(ABS(M24-$F24)&lt;=1)*1,IF(AND(ABS($F24-$G24-M24+N24)&lt;=1,$F24+$G24&gt;=PrSettings!$M$8),(ABS(M24-$F24)&lt;=1)*(ABS(N24-$G24)&lt;=1)*1,""))),"")</f>
        <v/>
      </c>
      <c r="T24" s="456"/>
      <c r="V24" s="447">
        <f t="shared" ca="1" si="1"/>
        <v>5</v>
      </c>
      <c r="W24" s="448" t="str">
        <f ca="1">GrpC!$B$8</f>
        <v>England</v>
      </c>
      <c r="X24" s="449">
        <f t="shared" ca="1" si="185"/>
        <v>15</v>
      </c>
      <c r="Y24" s="448" t="str">
        <f ca="1">GrpC!$D$8</f>
        <v>Slovenia</v>
      </c>
      <c r="Z24" s="452"/>
      <c r="AA24" s="452"/>
      <c r="AB24" s="455"/>
      <c r="AC24" s="449" t="str">
        <f t="shared" ca="1" si="186"/>
        <v/>
      </c>
      <c r="AD24" s="449" t="str">
        <f ca="1">IF((AC24&lt;&gt;""),IF(OR($F24&lt;&gt;$G24,PrSettings!$M$4="●"),(($F24-$G24)=(Z24-AA24))*1,0),"")</f>
        <v/>
      </c>
      <c r="AE24" s="449" t="str">
        <f t="shared" ca="1" si="187"/>
        <v/>
      </c>
      <c r="AF24" s="449" t="str">
        <f ca="1">IF(AC24&lt;&gt;"",IF(ABS($F24-$G24)&gt;=PrSettings!$M$7,(ABS($F24-$G24-Z24+AA24)&lt;=1)*1,IF(AND(AC24,$F24=$G24,$F24&gt;=PrSettings!$M$6),(ABS(Z24-$F24)&lt;=1)*1,IF(AND(ABS($F24-$G24-Z24+AA24)&lt;=1,$F24+$G24&gt;=PrSettings!$M$8),(ABS(Z24-$F24)&lt;=1)*(ABS(AA24-$G24)&lt;=1)*1,""))),"")</f>
        <v/>
      </c>
      <c r="AG24" s="456"/>
      <c r="AI24" s="447">
        <f t="shared" ca="1" si="2"/>
        <v>5</v>
      </c>
      <c r="AJ24" s="448" t="str">
        <f ca="1">GrpC!$B$8</f>
        <v>England</v>
      </c>
      <c r="AK24" s="449">
        <f t="shared" ca="1" si="188"/>
        <v>15</v>
      </c>
      <c r="AL24" s="448" t="str">
        <f ca="1">GrpC!$D$8</f>
        <v>Slovenia</v>
      </c>
      <c r="AM24" s="452"/>
      <c r="AN24" s="452"/>
      <c r="AO24" s="455"/>
      <c r="AP24" s="449" t="str">
        <f t="shared" ca="1" si="189"/>
        <v/>
      </c>
      <c r="AQ24" s="449" t="str">
        <f ca="1">IF((AP24&lt;&gt;""),IF(OR($F24&lt;&gt;$G24,PrSettings!$M$4="●"),(($F24-$G24)=(AM24-AN24))*1,0),"")</f>
        <v/>
      </c>
      <c r="AR24" s="449" t="str">
        <f t="shared" ca="1" si="190"/>
        <v/>
      </c>
      <c r="AS24" s="449" t="str">
        <f ca="1">IF(AP24&lt;&gt;"",IF(ABS($F24-$G24)&gt;=PrSettings!$M$7,(ABS($F24-$G24-AM24+AN24)&lt;=1)*1,IF(AND(AP24,$F24=$G24,$F24&gt;=PrSettings!$M$6),(ABS(AM24-$F24)&lt;=1)*1,IF(AND(ABS($F24-$G24-AM24+AN24)&lt;=1,$F24+$G24&gt;=PrSettings!$M$8),(ABS(AM24-$F24)&lt;=1)*(ABS(AN24-$G24)&lt;=1)*1,""))),"")</f>
        <v/>
      </c>
      <c r="AT24" s="456"/>
      <c r="AV24" s="447">
        <f t="shared" ca="1" si="3"/>
        <v>5</v>
      </c>
      <c r="AW24" s="448" t="str">
        <f ca="1">GrpC!$B$8</f>
        <v>England</v>
      </c>
      <c r="AX24" s="449">
        <f t="shared" ca="1" si="191"/>
        <v>15</v>
      </c>
      <c r="AY24" s="448" t="str">
        <f ca="1">GrpC!$D$8</f>
        <v>Slovenia</v>
      </c>
      <c r="AZ24" s="452"/>
      <c r="BA24" s="452"/>
      <c r="BB24" s="455"/>
      <c r="BC24" s="449" t="str">
        <f t="shared" ca="1" si="192"/>
        <v/>
      </c>
      <c r="BD24" s="449" t="str">
        <f ca="1">IF((BC24&lt;&gt;""),IF(OR($F24&lt;&gt;$G24,PrSettings!$M$4="●"),(($F24-$G24)=(AZ24-BA24))*1,0),"")</f>
        <v/>
      </c>
      <c r="BE24" s="449" t="str">
        <f t="shared" ca="1" si="193"/>
        <v/>
      </c>
      <c r="BF24" s="449" t="str">
        <f ca="1">IF(BC24&lt;&gt;"",IF(ABS($F24-$G24)&gt;=PrSettings!$M$7,(ABS($F24-$G24-AZ24+BA24)&lt;=1)*1,IF(AND(BC24,$F24=$G24,$F24&gt;=PrSettings!$M$6),(ABS(AZ24-$F24)&lt;=1)*1,IF(AND(ABS($F24-$G24-AZ24+BA24)&lt;=1,$F24+$G24&gt;=PrSettings!$M$8),(ABS(AZ24-$F24)&lt;=1)*(ABS(BA24-$G24)&lt;=1)*1,""))),"")</f>
        <v/>
      </c>
      <c r="BG24" s="456"/>
      <c r="BI24" s="447">
        <f t="shared" ca="1" si="4"/>
        <v>5</v>
      </c>
      <c r="BJ24" s="448" t="str">
        <f ca="1">GrpC!$B$8</f>
        <v>England</v>
      </c>
      <c r="BK24" s="449">
        <f t="shared" ca="1" si="194"/>
        <v>15</v>
      </c>
      <c r="BL24" s="448" t="str">
        <f ca="1">GrpC!$D$8</f>
        <v>Slovenia</v>
      </c>
      <c r="BM24" s="452"/>
      <c r="BN24" s="452"/>
      <c r="BO24" s="455"/>
      <c r="BP24" s="449" t="str">
        <f t="shared" ca="1" si="195"/>
        <v/>
      </c>
      <c r="BQ24" s="449" t="str">
        <f ca="1">IF((BP24&lt;&gt;""),IF(OR($F24&lt;&gt;$G24,PrSettings!$M$4="●"),(($F24-$G24)=(BM24-BN24))*1,0),"")</f>
        <v/>
      </c>
      <c r="BR24" s="449" t="str">
        <f t="shared" ca="1" si="196"/>
        <v/>
      </c>
      <c r="BS24" s="449" t="str">
        <f ca="1">IF(BP24&lt;&gt;"",IF(ABS($F24-$G24)&gt;=PrSettings!$M$7,(ABS($F24-$G24-BM24+BN24)&lt;=1)*1,IF(AND(BP24,$F24=$G24,$F24&gt;=PrSettings!$M$6),(ABS(BM24-$F24)&lt;=1)*1,IF(AND(ABS($F24-$G24-BM24+BN24)&lt;=1,$F24+$G24&gt;=PrSettings!$M$8),(ABS(BM24-$F24)&lt;=1)*(ABS(BN24-$G24)&lt;=1)*1,""))),"")</f>
        <v/>
      </c>
      <c r="BT24" s="456"/>
      <c r="BV24" s="447">
        <f t="shared" ca="1" si="5"/>
        <v>5</v>
      </c>
      <c r="BW24" s="448" t="str">
        <f ca="1">GrpC!$B$8</f>
        <v>England</v>
      </c>
      <c r="BX24" s="449">
        <f t="shared" ca="1" si="197"/>
        <v>15</v>
      </c>
      <c r="BY24" s="448" t="str">
        <f ca="1">GrpC!$D$8</f>
        <v>Slovenia</v>
      </c>
      <c r="BZ24" s="452"/>
      <c r="CA24" s="452"/>
      <c r="CB24" s="455"/>
      <c r="CC24" s="449" t="str">
        <f t="shared" ca="1" si="198"/>
        <v/>
      </c>
      <c r="CD24" s="449" t="str">
        <f ca="1">IF((CC24&lt;&gt;""),IF(OR($F24&lt;&gt;$G24,PrSettings!$M$4="●"),(($F24-$G24)=(BZ24-CA24))*1,0),"")</f>
        <v/>
      </c>
      <c r="CE24" s="449" t="str">
        <f t="shared" ca="1" si="199"/>
        <v/>
      </c>
      <c r="CF24" s="449" t="str">
        <f ca="1">IF(CC24&lt;&gt;"",IF(ABS($F24-$G24)&gt;=PrSettings!$M$7,(ABS($F24-$G24-BZ24+CA24)&lt;=1)*1,IF(AND(CC24,$F24=$G24,$F24&gt;=PrSettings!$M$6),(ABS(BZ24-$F24)&lt;=1)*1,IF(AND(ABS($F24-$G24-BZ24+CA24)&lt;=1,$F24+$G24&gt;=PrSettings!$M$8),(ABS(BZ24-$F24)&lt;=1)*(ABS(CA24-$G24)&lt;=1)*1,""))),"")</f>
        <v/>
      </c>
      <c r="CG24" s="456"/>
      <c r="CI24" s="447">
        <f t="shared" ca="1" si="6"/>
        <v>5</v>
      </c>
      <c r="CJ24" s="448" t="str">
        <f ca="1">GrpC!$B$8</f>
        <v>England</v>
      </c>
      <c r="CK24" s="449">
        <f t="shared" ca="1" si="200"/>
        <v>15</v>
      </c>
      <c r="CL24" s="448" t="str">
        <f ca="1">GrpC!$D$8</f>
        <v>Slovenia</v>
      </c>
      <c r="CM24" s="452"/>
      <c r="CN24" s="452"/>
      <c r="CO24" s="455"/>
      <c r="CP24" s="449" t="str">
        <f t="shared" ca="1" si="201"/>
        <v/>
      </c>
      <c r="CQ24" s="449" t="str">
        <f ca="1">IF((CP24&lt;&gt;""),IF(OR($F24&lt;&gt;$G24,PrSettings!$M$4="●"),(($F24-$G24)=(CM24-CN24))*1,0),"")</f>
        <v/>
      </c>
      <c r="CR24" s="449" t="str">
        <f t="shared" ca="1" si="202"/>
        <v/>
      </c>
      <c r="CS24" s="449" t="str">
        <f ca="1">IF(CP24&lt;&gt;"",IF(ABS($F24-$G24)&gt;=PrSettings!$M$7,(ABS($F24-$G24-CM24+CN24)&lt;=1)*1,IF(AND(CP24,$F24=$G24,$F24&gt;=PrSettings!$M$6),(ABS(CM24-$F24)&lt;=1)*1,IF(AND(ABS($F24-$G24-CM24+CN24)&lt;=1,$F24+$G24&gt;=PrSettings!$M$8),(ABS(CM24-$F24)&lt;=1)*(ABS(CN24-$G24)&lt;=1)*1,""))),"")</f>
        <v/>
      </c>
      <c r="CT24" s="456"/>
      <c r="CV24" s="447">
        <f t="shared" ca="1" si="7"/>
        <v>5</v>
      </c>
      <c r="CW24" s="448" t="str">
        <f ca="1">GrpC!$B$8</f>
        <v>England</v>
      </c>
      <c r="CX24" s="449">
        <f t="shared" ca="1" si="203"/>
        <v>15</v>
      </c>
      <c r="CY24" s="448" t="str">
        <f ca="1">GrpC!$D$8</f>
        <v>Slovenia</v>
      </c>
      <c r="CZ24" s="452"/>
      <c r="DA24" s="452"/>
      <c r="DB24" s="455"/>
      <c r="DC24" s="449" t="str">
        <f t="shared" ca="1" si="204"/>
        <v/>
      </c>
      <c r="DD24" s="449" t="str">
        <f ca="1">IF((DC24&lt;&gt;""),IF(OR($F24&lt;&gt;$G24,PrSettings!$M$4="●"),(($F24-$G24)=(CZ24-DA24))*1,0),"")</f>
        <v/>
      </c>
      <c r="DE24" s="449" t="str">
        <f t="shared" ca="1" si="205"/>
        <v/>
      </c>
      <c r="DF24" s="449" t="str">
        <f ca="1">IF(DC24&lt;&gt;"",IF(ABS($F24-$G24)&gt;=PrSettings!$M$7,(ABS($F24-$G24-CZ24+DA24)&lt;=1)*1,IF(AND(DC24,$F24=$G24,$F24&gt;=PrSettings!$M$6),(ABS(CZ24-$F24)&lt;=1)*1,IF(AND(ABS($F24-$G24-CZ24+DA24)&lt;=1,$F24+$G24&gt;=PrSettings!$M$8),(ABS(CZ24-$F24)&lt;=1)*(ABS(DA24-$G24)&lt;=1)*1,""))),"")</f>
        <v/>
      </c>
      <c r="DG24" s="456"/>
      <c r="DI24" s="447">
        <f t="shared" ca="1" si="8"/>
        <v>5</v>
      </c>
      <c r="DJ24" s="448" t="str">
        <f ca="1">GrpC!$B$8</f>
        <v>England</v>
      </c>
      <c r="DK24" s="449">
        <f t="shared" ca="1" si="206"/>
        <v>15</v>
      </c>
      <c r="DL24" s="448" t="str">
        <f ca="1">GrpC!$D$8</f>
        <v>Slovenia</v>
      </c>
      <c r="DM24" s="452"/>
      <c r="DN24" s="452"/>
      <c r="DO24" s="455"/>
      <c r="DP24" s="449" t="str">
        <f t="shared" ca="1" si="207"/>
        <v/>
      </c>
      <c r="DQ24" s="449" t="str">
        <f ca="1">IF((DP24&lt;&gt;""),IF(OR($F24&lt;&gt;$G24,PrSettings!$M$4="●"),(($F24-$G24)=(DM24-DN24))*1,0),"")</f>
        <v/>
      </c>
      <c r="DR24" s="449" t="str">
        <f t="shared" ca="1" si="208"/>
        <v/>
      </c>
      <c r="DS24" s="449" t="str">
        <f ca="1">IF(DP24&lt;&gt;"",IF(ABS($F24-$G24)&gt;=PrSettings!$M$7,(ABS($F24-$G24-DM24+DN24)&lt;=1)*1,IF(AND(DP24,$F24=$G24,$F24&gt;=PrSettings!$M$6),(ABS(DM24-$F24)&lt;=1)*1,IF(AND(ABS($F24-$G24-DM24+DN24)&lt;=1,$F24+$G24&gt;=PrSettings!$M$8),(ABS(DM24-$F24)&lt;=1)*(ABS(DN24-$G24)&lt;=1)*1,""))),"")</f>
        <v/>
      </c>
      <c r="DT24" s="456"/>
      <c r="DV24" s="447">
        <f t="shared" ca="1" si="9"/>
        <v>5</v>
      </c>
      <c r="DW24" s="448" t="str">
        <f ca="1">GrpC!$B$8</f>
        <v>England</v>
      </c>
      <c r="DX24" s="449">
        <f t="shared" ca="1" si="209"/>
        <v>15</v>
      </c>
      <c r="DY24" s="448" t="str">
        <f ca="1">GrpC!$D$8</f>
        <v>Slovenia</v>
      </c>
      <c r="DZ24" s="452"/>
      <c r="EA24" s="452"/>
      <c r="EB24" s="455"/>
      <c r="EC24" s="449" t="str">
        <f t="shared" ca="1" si="210"/>
        <v/>
      </c>
      <c r="ED24" s="449" t="str">
        <f ca="1">IF((EC24&lt;&gt;""),IF(OR($F24&lt;&gt;$G24,PrSettings!$M$4="●"),(($F24-$G24)=(DZ24-EA24))*1,0),"")</f>
        <v/>
      </c>
      <c r="EE24" s="449" t="str">
        <f t="shared" ca="1" si="211"/>
        <v/>
      </c>
      <c r="EF24" s="449" t="str">
        <f ca="1">IF(EC24&lt;&gt;"",IF(ABS($F24-$G24)&gt;=PrSettings!$M$7,(ABS($F24-$G24-DZ24+EA24)&lt;=1)*1,IF(AND(EC24,$F24=$G24,$F24&gt;=PrSettings!$M$6),(ABS(DZ24-$F24)&lt;=1)*1,IF(AND(ABS($F24-$G24-DZ24+EA24)&lt;=1,$F24+$G24&gt;=PrSettings!$M$8),(ABS(DZ24-$F24)&lt;=1)*(ABS(EA24-$G24)&lt;=1)*1,""))),"")</f>
        <v/>
      </c>
      <c r="EG24" s="456"/>
      <c r="EI24" s="447">
        <f t="shared" ca="1" si="10"/>
        <v>5</v>
      </c>
      <c r="EJ24" s="448" t="str">
        <f ca="1">GrpC!$B$8</f>
        <v>England</v>
      </c>
      <c r="EK24" s="449">
        <f t="shared" ca="1" si="212"/>
        <v>15</v>
      </c>
      <c r="EL24" s="448" t="str">
        <f ca="1">GrpC!$D$8</f>
        <v>Slovenia</v>
      </c>
      <c r="EM24" s="452"/>
      <c r="EN24" s="452"/>
      <c r="EO24" s="455"/>
      <c r="EP24" s="449" t="str">
        <f t="shared" ca="1" si="213"/>
        <v/>
      </c>
      <c r="EQ24" s="449" t="str">
        <f ca="1">IF((EP24&lt;&gt;""),IF(OR($F24&lt;&gt;$G24,PrSettings!$M$4="●"),(($F24-$G24)=(EM24-EN24))*1,0),"")</f>
        <v/>
      </c>
      <c r="ER24" s="449" t="str">
        <f t="shared" ca="1" si="214"/>
        <v/>
      </c>
      <c r="ES24" s="449" t="str">
        <f ca="1">IF(EP24&lt;&gt;"",IF(ABS($F24-$G24)&gt;=PrSettings!$M$7,(ABS($F24-$G24-EM24+EN24)&lt;=1)*1,IF(AND(EP24,$F24=$G24,$F24&gt;=PrSettings!$M$6),(ABS(EM24-$F24)&lt;=1)*1,IF(AND(ABS($F24-$G24-EM24+EN24)&lt;=1,$F24+$G24&gt;=PrSettings!$M$8),(ABS(EM24-$F24)&lt;=1)*(ABS(EN24-$G24)&lt;=1)*1,""))),"")</f>
        <v/>
      </c>
      <c r="ET24" s="456"/>
      <c r="EV24" s="447">
        <f t="shared" ca="1" si="11"/>
        <v>5</v>
      </c>
      <c r="EW24" s="448" t="str">
        <f ca="1">GrpC!$B$8</f>
        <v>England</v>
      </c>
      <c r="EX24" s="449">
        <f t="shared" ca="1" si="215"/>
        <v>15</v>
      </c>
      <c r="EY24" s="448" t="str">
        <f ca="1">GrpC!$D$8</f>
        <v>Slovenia</v>
      </c>
      <c r="EZ24" s="452"/>
      <c r="FA24" s="452"/>
      <c r="FB24" s="455"/>
      <c r="FC24" s="449" t="str">
        <f t="shared" ca="1" si="216"/>
        <v/>
      </c>
      <c r="FD24" s="449" t="str">
        <f ca="1">IF((FC24&lt;&gt;""),IF(OR($F24&lt;&gt;$G24,PrSettings!$M$4="●"),(($F24-$G24)=(EZ24-FA24))*1,0),"")</f>
        <v/>
      </c>
      <c r="FE24" s="449" t="str">
        <f t="shared" ca="1" si="217"/>
        <v/>
      </c>
      <c r="FF24" s="449" t="str">
        <f ca="1">IF(FC24&lt;&gt;"",IF(ABS($F24-$G24)&gt;=PrSettings!$M$7,(ABS($F24-$G24-EZ24+FA24)&lt;=1)*1,IF(AND(FC24,$F24=$G24,$F24&gt;=PrSettings!$M$6),(ABS(EZ24-$F24)&lt;=1)*1,IF(AND(ABS($F24-$G24-EZ24+FA24)&lt;=1,$F24+$G24&gt;=PrSettings!$M$8),(ABS(EZ24-$F24)&lt;=1)*(ABS(FA24-$G24)&lt;=1)*1,""))),"")</f>
        <v/>
      </c>
      <c r="FG24" s="456"/>
      <c r="FI24" s="447">
        <f t="shared" ca="1" si="12"/>
        <v>5</v>
      </c>
      <c r="FJ24" s="448" t="str">
        <f ca="1">GrpC!$B$8</f>
        <v>England</v>
      </c>
      <c r="FK24" s="449">
        <f t="shared" ca="1" si="218"/>
        <v>15</v>
      </c>
      <c r="FL24" s="448" t="str">
        <f ca="1">GrpC!$D$8</f>
        <v>Slovenia</v>
      </c>
      <c r="FM24" s="452"/>
      <c r="FN24" s="452"/>
      <c r="FO24" s="455"/>
      <c r="FP24" s="449" t="str">
        <f t="shared" ca="1" si="219"/>
        <v/>
      </c>
      <c r="FQ24" s="449" t="str">
        <f ca="1">IF((FP24&lt;&gt;""),IF(OR($F24&lt;&gt;$G24,PrSettings!$M$4="●"),(($F24-$G24)=(FM24-FN24))*1,0),"")</f>
        <v/>
      </c>
      <c r="FR24" s="449" t="str">
        <f t="shared" ca="1" si="220"/>
        <v/>
      </c>
      <c r="FS24" s="449" t="str">
        <f ca="1">IF(FP24&lt;&gt;"",IF(ABS($F24-$G24)&gt;=PrSettings!$M$7,(ABS($F24-$G24-FM24+FN24)&lt;=1)*1,IF(AND(FP24,$F24=$G24,$F24&gt;=PrSettings!$M$6),(ABS(FM24-$F24)&lt;=1)*1,IF(AND(ABS($F24-$G24-FM24+FN24)&lt;=1,$F24+$G24&gt;=PrSettings!$M$8),(ABS(FM24-$F24)&lt;=1)*(ABS(FN24-$G24)&lt;=1)*1,""))),"")</f>
        <v/>
      </c>
      <c r="FT24" s="456"/>
      <c r="FV24" s="447">
        <f t="shared" ca="1" si="13"/>
        <v>5</v>
      </c>
      <c r="FW24" s="448" t="str">
        <f ca="1">GrpC!$B$8</f>
        <v>England</v>
      </c>
      <c r="FX24" s="449">
        <f t="shared" ca="1" si="221"/>
        <v>15</v>
      </c>
      <c r="FY24" s="448" t="str">
        <f ca="1">GrpC!$D$8</f>
        <v>Slovenia</v>
      </c>
      <c r="FZ24" s="452"/>
      <c r="GA24" s="452"/>
      <c r="GB24" s="455"/>
      <c r="GC24" s="449" t="str">
        <f t="shared" ca="1" si="222"/>
        <v/>
      </c>
      <c r="GD24" s="449" t="str">
        <f ca="1">IF((GC24&lt;&gt;""),IF(OR($F24&lt;&gt;$G24,PrSettings!$M$4="●"),(($F24-$G24)=(FZ24-GA24))*1,0),"")</f>
        <v/>
      </c>
      <c r="GE24" s="449" t="str">
        <f t="shared" ca="1" si="223"/>
        <v/>
      </c>
      <c r="GF24" s="449" t="str">
        <f ca="1">IF(GC24&lt;&gt;"",IF(ABS($F24-$G24)&gt;=PrSettings!$M$7,(ABS($F24-$G24-FZ24+GA24)&lt;=1)*1,IF(AND(GC24,$F24=$G24,$F24&gt;=PrSettings!$M$6),(ABS(FZ24-$F24)&lt;=1)*1,IF(AND(ABS($F24-$G24-FZ24+GA24)&lt;=1,$F24+$G24&gt;=PrSettings!$M$8),(ABS(FZ24-$F24)&lt;=1)*(ABS(GA24-$G24)&lt;=1)*1,""))),"")</f>
        <v/>
      </c>
      <c r="GG24" s="456"/>
      <c r="GI24" s="447">
        <f t="shared" ca="1" si="14"/>
        <v>5</v>
      </c>
      <c r="GJ24" s="448" t="str">
        <f ca="1">GrpC!$B$8</f>
        <v>England</v>
      </c>
      <c r="GK24" s="449">
        <f t="shared" ca="1" si="224"/>
        <v>15</v>
      </c>
      <c r="GL24" s="448" t="str">
        <f ca="1">GrpC!$D$8</f>
        <v>Slovenia</v>
      </c>
      <c r="GM24" s="452"/>
      <c r="GN24" s="452"/>
      <c r="GO24" s="455"/>
      <c r="GP24" s="449" t="str">
        <f t="shared" ca="1" si="225"/>
        <v/>
      </c>
      <c r="GQ24" s="449" t="str">
        <f ca="1">IF((GP24&lt;&gt;""),IF(OR($F24&lt;&gt;$G24,PrSettings!$M$4="●"),(($F24-$G24)=(GM24-GN24))*1,0),"")</f>
        <v/>
      </c>
      <c r="GR24" s="449" t="str">
        <f t="shared" ca="1" si="226"/>
        <v/>
      </c>
      <c r="GS24" s="449" t="str">
        <f ca="1">IF(GP24&lt;&gt;"",IF(ABS($F24-$G24)&gt;=PrSettings!$M$7,(ABS($F24-$G24-GM24+GN24)&lt;=1)*1,IF(AND(GP24,$F24=$G24,$F24&gt;=PrSettings!$M$6),(ABS(GM24-$F24)&lt;=1)*1,IF(AND(ABS($F24-$G24-GM24+GN24)&lt;=1,$F24+$G24&gt;=PrSettings!$M$8),(ABS(GM24-$F24)&lt;=1)*(ABS(GN24-$G24)&lt;=1)*1,""))),"")</f>
        <v/>
      </c>
      <c r="GT24" s="456"/>
      <c r="GV24" s="447">
        <f t="shared" ca="1" si="15"/>
        <v>5</v>
      </c>
      <c r="GW24" s="448" t="str">
        <f ca="1">GrpC!$B$8</f>
        <v>England</v>
      </c>
      <c r="GX24" s="449">
        <f t="shared" ca="1" si="227"/>
        <v>15</v>
      </c>
      <c r="GY24" s="448" t="str">
        <f ca="1">GrpC!$D$8</f>
        <v>Slovenia</v>
      </c>
      <c r="GZ24" s="452"/>
      <c r="HA24" s="452"/>
      <c r="HB24" s="455"/>
      <c r="HC24" s="449" t="str">
        <f t="shared" ca="1" si="228"/>
        <v/>
      </c>
      <c r="HD24" s="449" t="str">
        <f ca="1">IF((HC24&lt;&gt;""),IF(OR($F24&lt;&gt;$G24,PrSettings!$M$4="●"),(($F24-$G24)=(GZ24-HA24))*1,0),"")</f>
        <v/>
      </c>
      <c r="HE24" s="449" t="str">
        <f t="shared" ca="1" si="229"/>
        <v/>
      </c>
      <c r="HF24" s="449" t="str">
        <f ca="1">IF(HC24&lt;&gt;"",IF(ABS($F24-$G24)&gt;=PrSettings!$M$7,(ABS($F24-$G24-GZ24+HA24)&lt;=1)*1,IF(AND(HC24,$F24=$G24,$F24&gt;=PrSettings!$M$6),(ABS(GZ24-$F24)&lt;=1)*1,IF(AND(ABS($F24-$G24-GZ24+HA24)&lt;=1,$F24+$G24&gt;=PrSettings!$M$8),(ABS(GZ24-$F24)&lt;=1)*(ABS(HA24-$G24)&lt;=1)*1,""))),"")</f>
        <v/>
      </c>
      <c r="HG24" s="456"/>
      <c r="HI24" s="447">
        <f t="shared" ca="1" si="16"/>
        <v>5</v>
      </c>
      <c r="HJ24" s="448" t="str">
        <f ca="1">GrpC!$B$8</f>
        <v>England</v>
      </c>
      <c r="HK24" s="449">
        <f t="shared" ca="1" si="230"/>
        <v>15</v>
      </c>
      <c r="HL24" s="448" t="str">
        <f ca="1">GrpC!$D$8</f>
        <v>Slovenia</v>
      </c>
      <c r="HM24" s="452"/>
      <c r="HN24" s="452"/>
      <c r="HO24" s="455"/>
      <c r="HP24" s="449" t="str">
        <f t="shared" ca="1" si="231"/>
        <v/>
      </c>
      <c r="HQ24" s="449" t="str">
        <f ca="1">IF((HP24&lt;&gt;""),IF(OR($F24&lt;&gt;$G24,PrSettings!$M$4="●"),(($F24-$G24)=(HM24-HN24))*1,0),"")</f>
        <v/>
      </c>
      <c r="HR24" s="449" t="str">
        <f t="shared" ca="1" si="232"/>
        <v/>
      </c>
      <c r="HS24" s="449" t="str">
        <f ca="1">IF(HP24&lt;&gt;"",IF(ABS($F24-$G24)&gt;=PrSettings!$M$7,(ABS($F24-$G24-HM24+HN24)&lt;=1)*1,IF(AND(HP24,$F24=$G24,$F24&gt;=PrSettings!$M$6),(ABS(HM24-$F24)&lt;=1)*1,IF(AND(ABS($F24-$G24-HM24+HN24)&lt;=1,$F24+$G24&gt;=PrSettings!$M$8),(ABS(HM24-$F24)&lt;=1)*(ABS(HN24-$G24)&lt;=1)*1,""))),"")</f>
        <v/>
      </c>
      <c r="HT24" s="456"/>
      <c r="HV24" s="447">
        <f t="shared" ca="1" si="17"/>
        <v>5</v>
      </c>
      <c r="HW24" s="448" t="str">
        <f ca="1">GrpC!$B$8</f>
        <v>England</v>
      </c>
      <c r="HX24" s="449">
        <f t="shared" ca="1" si="233"/>
        <v>15</v>
      </c>
      <c r="HY24" s="448" t="str">
        <f ca="1">GrpC!$D$8</f>
        <v>Slovenia</v>
      </c>
      <c r="HZ24" s="452"/>
      <c r="IA24" s="452"/>
      <c r="IB24" s="455"/>
      <c r="IC24" s="449" t="str">
        <f t="shared" ca="1" si="234"/>
        <v/>
      </c>
      <c r="ID24" s="449" t="str">
        <f ca="1">IF((IC24&lt;&gt;""),IF(OR($F24&lt;&gt;$G24,PrSettings!$M$4="●"),(($F24-$G24)=(HZ24-IA24))*1,0),"")</f>
        <v/>
      </c>
      <c r="IE24" s="449" t="str">
        <f t="shared" ca="1" si="235"/>
        <v/>
      </c>
      <c r="IF24" s="449" t="str">
        <f ca="1">IF(IC24&lt;&gt;"",IF(ABS($F24-$G24)&gt;=PrSettings!$M$7,(ABS($F24-$G24-HZ24+IA24)&lt;=1)*1,IF(AND(IC24,$F24=$G24,$F24&gt;=PrSettings!$M$6),(ABS(HZ24-$F24)&lt;=1)*1,IF(AND(ABS($F24-$G24-HZ24+IA24)&lt;=1,$F24+$G24&gt;=PrSettings!$M$8),(ABS(HZ24-$F24)&lt;=1)*(ABS(IA24-$G24)&lt;=1)*1,""))),"")</f>
        <v/>
      </c>
      <c r="IG24" s="456"/>
      <c r="II24" s="447">
        <f t="shared" ca="1" si="18"/>
        <v>5</v>
      </c>
      <c r="IJ24" s="448" t="str">
        <f ca="1">GrpC!$B$8</f>
        <v>England</v>
      </c>
      <c r="IK24" s="449">
        <f t="shared" ca="1" si="236"/>
        <v>15</v>
      </c>
      <c r="IL24" s="448" t="str">
        <f ca="1">GrpC!$D$8</f>
        <v>Slovenia</v>
      </c>
      <c r="IM24" s="452"/>
      <c r="IN24" s="452"/>
      <c r="IO24" s="455"/>
      <c r="IP24" s="449" t="str">
        <f t="shared" ca="1" si="237"/>
        <v/>
      </c>
      <c r="IQ24" s="449" t="str">
        <f ca="1">IF((IP24&lt;&gt;""),IF(OR($F24&lt;&gt;$G24,PrSettings!$M$4="●"),(($F24-$G24)=(IM24-IN24))*1,0),"")</f>
        <v/>
      </c>
      <c r="IR24" s="449" t="str">
        <f t="shared" ca="1" si="238"/>
        <v/>
      </c>
      <c r="IS24" s="449" t="str">
        <f ca="1">IF(IP24&lt;&gt;"",IF(ABS($F24-$G24)&gt;=PrSettings!$M$7,(ABS($F24-$G24-IM24+IN24)&lt;=1)*1,IF(AND(IP24,$F24=$G24,$F24&gt;=PrSettings!$M$6),(ABS(IM24-$F24)&lt;=1)*1,IF(AND(ABS($F24-$G24-IM24+IN24)&lt;=1,$F24+$G24&gt;=PrSettings!$M$8),(ABS(IM24-$F24)&lt;=1)*(ABS(IN24-$G24)&lt;=1)*1,""))),"")</f>
        <v/>
      </c>
      <c r="IT24" s="456"/>
      <c r="IV24" s="447">
        <f t="shared" ca="1" si="19"/>
        <v>5</v>
      </c>
      <c r="IW24" s="448" t="str">
        <f ca="1">GrpC!$B$8</f>
        <v>England</v>
      </c>
      <c r="IX24" s="449">
        <f t="shared" ca="1" si="239"/>
        <v>15</v>
      </c>
      <c r="IY24" s="448" t="str">
        <f ca="1">GrpC!$D$8</f>
        <v>Slovenia</v>
      </c>
      <c r="IZ24" s="452"/>
      <c r="JA24" s="452"/>
      <c r="JB24" s="455"/>
      <c r="JC24" s="449" t="str">
        <f t="shared" ca="1" si="240"/>
        <v/>
      </c>
      <c r="JD24" s="449" t="str">
        <f ca="1">IF((JC24&lt;&gt;""),IF(OR($F24&lt;&gt;$G24,PrSettings!$M$4="●"),(($F24-$G24)=(IZ24-JA24))*1,0),"")</f>
        <v/>
      </c>
      <c r="JE24" s="449" t="str">
        <f t="shared" ca="1" si="241"/>
        <v/>
      </c>
      <c r="JF24" s="449" t="str">
        <f ca="1">IF(JC24&lt;&gt;"",IF(ABS($F24-$G24)&gt;=PrSettings!$M$7,(ABS($F24-$G24-IZ24+JA24)&lt;=1)*1,IF(AND(JC24,$F24=$G24,$F24&gt;=PrSettings!$M$6),(ABS(IZ24-$F24)&lt;=1)*1,IF(AND(ABS($F24-$G24-IZ24+JA24)&lt;=1,$F24+$G24&gt;=PrSettings!$M$8),(ABS(IZ24-$F24)&lt;=1)*(ABS(JA24-$G24)&lt;=1)*1,""))),"")</f>
        <v/>
      </c>
      <c r="JG24" s="456"/>
      <c r="JI24" s="447">
        <f t="shared" ca="1" si="20"/>
        <v>5</v>
      </c>
      <c r="JJ24" s="448" t="str">
        <f ca="1">GrpC!$B$8</f>
        <v>England</v>
      </c>
      <c r="JK24" s="449">
        <f t="shared" ca="1" si="242"/>
        <v>15</v>
      </c>
      <c r="JL24" s="448" t="str">
        <f ca="1">GrpC!$D$8</f>
        <v>Slovenia</v>
      </c>
      <c r="JM24" s="452"/>
      <c r="JN24" s="452"/>
      <c r="JO24" s="455"/>
      <c r="JP24" s="449" t="str">
        <f t="shared" ca="1" si="243"/>
        <v/>
      </c>
      <c r="JQ24" s="449" t="str">
        <f ca="1">IF((JP24&lt;&gt;""),IF(OR($F24&lt;&gt;$G24,PrSettings!$M$4="●"),(($F24-$G24)=(JM24-JN24))*1,0),"")</f>
        <v/>
      </c>
      <c r="JR24" s="449" t="str">
        <f t="shared" ca="1" si="244"/>
        <v/>
      </c>
      <c r="JS24" s="449" t="str">
        <f ca="1">IF(JP24&lt;&gt;"",IF(ABS($F24-$G24)&gt;=PrSettings!$M$7,(ABS($F24-$G24-JM24+JN24)&lt;=1)*1,IF(AND(JP24,$F24=$G24,$F24&gt;=PrSettings!$M$6),(ABS(JM24-$F24)&lt;=1)*1,IF(AND(ABS($F24-$G24-JM24+JN24)&lt;=1,$F24+$G24&gt;=PrSettings!$M$8),(ABS(JM24-$F24)&lt;=1)*(ABS(JN24-$G24)&lt;=1)*1,""))),"")</f>
        <v/>
      </c>
      <c r="JT24" s="456"/>
      <c r="JV24" s="447">
        <f t="shared" ca="1" si="21"/>
        <v>5</v>
      </c>
      <c r="JW24" s="448" t="str">
        <f ca="1">GrpC!$B$8</f>
        <v>England</v>
      </c>
      <c r="JX24" s="449">
        <f t="shared" ca="1" si="245"/>
        <v>15</v>
      </c>
      <c r="JY24" s="448" t="str">
        <f ca="1">GrpC!$D$8</f>
        <v>Slovenia</v>
      </c>
      <c r="JZ24" s="452"/>
      <c r="KA24" s="452"/>
      <c r="KB24" s="455"/>
      <c r="KC24" s="449" t="str">
        <f t="shared" ca="1" si="246"/>
        <v/>
      </c>
      <c r="KD24" s="449" t="str">
        <f ca="1">IF((KC24&lt;&gt;""),IF(OR($F24&lt;&gt;$G24,PrSettings!$M$4="●"),(($F24-$G24)=(JZ24-KA24))*1,0),"")</f>
        <v/>
      </c>
      <c r="KE24" s="449" t="str">
        <f t="shared" ca="1" si="247"/>
        <v/>
      </c>
      <c r="KF24" s="449" t="str">
        <f ca="1">IF(KC24&lt;&gt;"",IF(ABS($F24-$G24)&gt;=PrSettings!$M$7,(ABS($F24-$G24-JZ24+KA24)&lt;=1)*1,IF(AND(KC24,$F24=$G24,$F24&gt;=PrSettings!$M$6),(ABS(JZ24-$F24)&lt;=1)*1,IF(AND(ABS($F24-$G24-JZ24+KA24)&lt;=1,$F24+$G24&gt;=PrSettings!$M$8),(ABS(JZ24-$F24)&lt;=1)*(ABS(KA24-$G24)&lt;=1)*1,""))),"")</f>
        <v/>
      </c>
      <c r="KG24" s="456"/>
      <c r="KI24" s="447">
        <f t="shared" ca="1" si="22"/>
        <v>5</v>
      </c>
      <c r="KJ24" s="448" t="str">
        <f ca="1">GrpC!$B$8</f>
        <v>England</v>
      </c>
      <c r="KK24" s="449">
        <f t="shared" ca="1" si="248"/>
        <v>15</v>
      </c>
      <c r="KL24" s="448" t="str">
        <f ca="1">GrpC!$D$8</f>
        <v>Slovenia</v>
      </c>
      <c r="KM24" s="452"/>
      <c r="KN24" s="452"/>
      <c r="KO24" s="455"/>
      <c r="KP24" s="449" t="str">
        <f t="shared" ca="1" si="249"/>
        <v/>
      </c>
      <c r="KQ24" s="449" t="str">
        <f ca="1">IF((KP24&lt;&gt;""),IF(OR($F24&lt;&gt;$G24,PrSettings!$M$4="●"),(($F24-$G24)=(KM24-KN24))*1,0),"")</f>
        <v/>
      </c>
      <c r="KR24" s="449" t="str">
        <f t="shared" ca="1" si="250"/>
        <v/>
      </c>
      <c r="KS24" s="449" t="str">
        <f ca="1">IF(KP24&lt;&gt;"",IF(ABS($F24-$G24)&gt;=PrSettings!$M$7,(ABS($F24-$G24-KM24+KN24)&lt;=1)*1,IF(AND(KP24,$F24=$G24,$F24&gt;=PrSettings!$M$6),(ABS(KM24-$F24)&lt;=1)*1,IF(AND(ABS($F24-$G24-KM24+KN24)&lt;=1,$F24+$G24&gt;=PrSettings!$M$8),(ABS(KM24-$F24)&lt;=1)*(ABS(KN24-$G24)&lt;=1)*1,""))),"")</f>
        <v/>
      </c>
      <c r="KT24" s="456"/>
      <c r="KV24" s="447">
        <f t="shared" ca="1" si="23"/>
        <v>5</v>
      </c>
      <c r="KW24" s="448" t="str">
        <f ca="1">GrpC!$B$8</f>
        <v>England</v>
      </c>
      <c r="KX24" s="449">
        <f t="shared" ca="1" si="251"/>
        <v>15</v>
      </c>
      <c r="KY24" s="448" t="str">
        <f ca="1">GrpC!$D$8</f>
        <v>Slovenia</v>
      </c>
      <c r="KZ24" s="452"/>
      <c r="LA24" s="452"/>
      <c r="LB24" s="455"/>
      <c r="LC24" s="449" t="str">
        <f t="shared" ca="1" si="252"/>
        <v/>
      </c>
      <c r="LD24" s="449" t="str">
        <f ca="1">IF((LC24&lt;&gt;""),IF(OR($F24&lt;&gt;$G24,PrSettings!$M$4="●"),(($F24-$G24)=(KZ24-LA24))*1,0),"")</f>
        <v/>
      </c>
      <c r="LE24" s="449" t="str">
        <f t="shared" ca="1" si="253"/>
        <v/>
      </c>
      <c r="LF24" s="449" t="str">
        <f ca="1">IF(LC24&lt;&gt;"",IF(ABS($F24-$G24)&gt;=PrSettings!$M$7,(ABS($F24-$G24-KZ24+LA24)&lt;=1)*1,IF(AND(LC24,$F24=$G24,$F24&gt;=PrSettings!$M$6),(ABS(KZ24-$F24)&lt;=1)*1,IF(AND(ABS($F24-$G24-KZ24+LA24)&lt;=1,$F24+$G24&gt;=PrSettings!$M$8),(ABS(KZ24-$F24)&lt;=1)*(ABS(LA24-$G24)&lt;=1)*1,""))),"")</f>
        <v/>
      </c>
      <c r="LG24" s="456"/>
      <c r="LI24" s="447">
        <f t="shared" ca="1" si="24"/>
        <v>5</v>
      </c>
      <c r="LJ24" s="448" t="str">
        <f ca="1">GrpC!$B$8</f>
        <v>England</v>
      </c>
      <c r="LK24" s="449">
        <f t="shared" ca="1" si="254"/>
        <v>15</v>
      </c>
      <c r="LL24" s="448" t="str">
        <f ca="1">GrpC!$D$8</f>
        <v>Slovenia</v>
      </c>
      <c r="LM24" s="452"/>
      <c r="LN24" s="452"/>
      <c r="LO24" s="455"/>
      <c r="LP24" s="449" t="str">
        <f t="shared" ca="1" si="255"/>
        <v/>
      </c>
      <c r="LQ24" s="449" t="str">
        <f ca="1">IF((LP24&lt;&gt;""),IF(OR($F24&lt;&gt;$G24,PrSettings!$M$4="●"),(($F24-$G24)=(LM24-LN24))*1,0),"")</f>
        <v/>
      </c>
      <c r="LR24" s="449" t="str">
        <f t="shared" ca="1" si="256"/>
        <v/>
      </c>
      <c r="LS24" s="449" t="str">
        <f ca="1">IF(LP24&lt;&gt;"",IF(ABS($F24-$G24)&gt;=PrSettings!$M$7,(ABS($F24-$G24-LM24+LN24)&lt;=1)*1,IF(AND(LP24,$F24=$G24,$F24&gt;=PrSettings!$M$6),(ABS(LM24-$F24)&lt;=1)*1,IF(AND(ABS($F24-$G24-LM24+LN24)&lt;=1,$F24+$G24&gt;=PrSettings!$M$8),(ABS(LM24-$F24)&lt;=1)*(ABS(LN24-$G24)&lt;=1)*1,""))),"")</f>
        <v/>
      </c>
      <c r="LT24" s="456"/>
      <c r="LV24" s="447">
        <f t="shared" ca="1" si="25"/>
        <v>5</v>
      </c>
      <c r="LW24" s="448" t="str">
        <f ca="1">GrpC!$B$8</f>
        <v>England</v>
      </c>
      <c r="LX24" s="449">
        <f t="shared" ca="1" si="257"/>
        <v>15</v>
      </c>
      <c r="LY24" s="448" t="str">
        <f ca="1">GrpC!$D$8</f>
        <v>Slovenia</v>
      </c>
      <c r="LZ24" s="452"/>
      <c r="MA24" s="452"/>
      <c r="MB24" s="455"/>
      <c r="MC24" s="449" t="str">
        <f t="shared" ca="1" si="258"/>
        <v/>
      </c>
      <c r="MD24" s="449" t="str">
        <f ca="1">IF((MC24&lt;&gt;""),IF(OR($F24&lt;&gt;$G24,PrSettings!$M$4="●"),(($F24-$G24)=(LZ24-MA24))*1,0),"")</f>
        <v/>
      </c>
      <c r="ME24" s="449" t="str">
        <f t="shared" ca="1" si="259"/>
        <v/>
      </c>
      <c r="MF24" s="449" t="str">
        <f ca="1">IF(MC24&lt;&gt;"",IF(ABS($F24-$G24)&gt;=PrSettings!$M$7,(ABS($F24-$G24-LZ24+MA24)&lt;=1)*1,IF(AND(MC24,$F24=$G24,$F24&gt;=PrSettings!$M$6),(ABS(LZ24-$F24)&lt;=1)*1,IF(AND(ABS($F24-$G24-LZ24+MA24)&lt;=1,$F24+$G24&gt;=PrSettings!$M$8),(ABS(LZ24-$F24)&lt;=1)*(ABS(MA24-$G24)&lt;=1)*1,""))),"")</f>
        <v/>
      </c>
      <c r="MG24" s="456"/>
    </row>
    <row r="25" spans="2:345" x14ac:dyDescent="0.25">
      <c r="B25" s="447">
        <f ca="1">INDEX(Groups!$C$7:$C$35,MATCH(C25,Groups!$D$7:$D$35,0))</f>
        <v>9</v>
      </c>
      <c r="C25" s="448" t="str">
        <f ca="1">GrpC!$B$9</f>
        <v>Denmark</v>
      </c>
      <c r="D25" s="449">
        <f ca="1">INDEX(Groups!$C$7:$C$35,MATCH(E25,Groups!$D$7:$D$35,0))</f>
        <v>19</v>
      </c>
      <c r="E25" s="448" t="str">
        <f ca="1">GrpC!$D$9</f>
        <v>Serbia</v>
      </c>
      <c r="F25" s="450" t="str">
        <f ca="1">GrpC!$E$9</f>
        <v/>
      </c>
      <c r="G25" s="451" t="str">
        <f ca="1">GrpC!$G$9</f>
        <v/>
      </c>
      <c r="I25" s="447">
        <f t="shared" ca="1" si="0"/>
        <v>9</v>
      </c>
      <c r="J25" s="448" t="str">
        <f ca="1">GrpC!$B$9</f>
        <v>Denmark</v>
      </c>
      <c r="K25" s="449">
        <f t="shared" ca="1" si="182"/>
        <v>19</v>
      </c>
      <c r="L25" s="448" t="str">
        <f ca="1">GrpC!$D$9</f>
        <v>Serbia</v>
      </c>
      <c r="M25" s="452"/>
      <c r="N25" s="452"/>
      <c r="O25" s="457"/>
      <c r="P25" s="449" t="str">
        <f t="shared" ca="1" si="183"/>
        <v/>
      </c>
      <c r="Q25" s="449" t="str">
        <f ca="1">IF((P25&lt;&gt;""),IF(OR($F25&lt;&gt;$G25,PrSettings!$M$4="●"),(($F25-$G25)=(M25-N25))*1,0),"")</f>
        <v/>
      </c>
      <c r="R25" s="449" t="str">
        <f t="shared" ca="1" si="184"/>
        <v/>
      </c>
      <c r="S25" s="449" t="str">
        <f ca="1">IF(P25&lt;&gt;"",IF(ABS($F25-$G25)&gt;=PrSettings!$M$7,(ABS($F25-$G25-M25+N25)&lt;=1)*1,IF(AND(P25,$F25=$G25,$F25&gt;=PrSettings!$M$6),(ABS(M25-$F25)&lt;=1)*1,IF(AND(ABS($F25-$G25-M25+N25)&lt;=1,$F25+$G25&gt;=PrSettings!$M$8),(ABS(M25-$F25)&lt;=1)*(ABS(N25-$G25)&lt;=1)*1,""))),"")</f>
        <v/>
      </c>
      <c r="T25" s="458"/>
      <c r="V25" s="447">
        <f t="shared" ca="1" si="1"/>
        <v>9</v>
      </c>
      <c r="W25" s="448" t="str">
        <f ca="1">GrpC!$B$9</f>
        <v>Denmark</v>
      </c>
      <c r="X25" s="449">
        <f t="shared" ca="1" si="185"/>
        <v>19</v>
      </c>
      <c r="Y25" s="448" t="str">
        <f ca="1">GrpC!$D$9</f>
        <v>Serbia</v>
      </c>
      <c r="Z25" s="452"/>
      <c r="AA25" s="452"/>
      <c r="AB25" s="457"/>
      <c r="AC25" s="449" t="str">
        <f t="shared" ca="1" si="186"/>
        <v/>
      </c>
      <c r="AD25" s="449" t="str">
        <f ca="1">IF((AC25&lt;&gt;""),IF(OR($F25&lt;&gt;$G25,PrSettings!$M$4="●"),(($F25-$G25)=(Z25-AA25))*1,0),"")</f>
        <v/>
      </c>
      <c r="AE25" s="449" t="str">
        <f t="shared" ca="1" si="187"/>
        <v/>
      </c>
      <c r="AF25" s="449" t="str">
        <f ca="1">IF(AC25&lt;&gt;"",IF(ABS($F25-$G25)&gt;=PrSettings!$M$7,(ABS($F25-$G25-Z25+AA25)&lt;=1)*1,IF(AND(AC25,$F25=$G25,$F25&gt;=PrSettings!$M$6),(ABS(Z25-$F25)&lt;=1)*1,IF(AND(ABS($F25-$G25-Z25+AA25)&lt;=1,$F25+$G25&gt;=PrSettings!$M$8),(ABS(Z25-$F25)&lt;=1)*(ABS(AA25-$G25)&lt;=1)*1,""))),"")</f>
        <v/>
      </c>
      <c r="AG25" s="458"/>
      <c r="AI25" s="447">
        <f t="shared" ca="1" si="2"/>
        <v>9</v>
      </c>
      <c r="AJ25" s="448" t="str">
        <f ca="1">GrpC!$B$9</f>
        <v>Denmark</v>
      </c>
      <c r="AK25" s="449">
        <f t="shared" ca="1" si="188"/>
        <v>19</v>
      </c>
      <c r="AL25" s="448" t="str">
        <f ca="1">GrpC!$D$9</f>
        <v>Serbia</v>
      </c>
      <c r="AM25" s="452"/>
      <c r="AN25" s="452"/>
      <c r="AO25" s="457"/>
      <c r="AP25" s="449" t="str">
        <f t="shared" ca="1" si="189"/>
        <v/>
      </c>
      <c r="AQ25" s="449" t="str">
        <f ca="1">IF((AP25&lt;&gt;""),IF(OR($F25&lt;&gt;$G25,PrSettings!$M$4="●"),(($F25-$G25)=(AM25-AN25))*1,0),"")</f>
        <v/>
      </c>
      <c r="AR25" s="449" t="str">
        <f t="shared" ca="1" si="190"/>
        <v/>
      </c>
      <c r="AS25" s="449" t="str">
        <f ca="1">IF(AP25&lt;&gt;"",IF(ABS($F25-$G25)&gt;=PrSettings!$M$7,(ABS($F25-$G25-AM25+AN25)&lt;=1)*1,IF(AND(AP25,$F25=$G25,$F25&gt;=PrSettings!$M$6),(ABS(AM25-$F25)&lt;=1)*1,IF(AND(ABS($F25-$G25-AM25+AN25)&lt;=1,$F25+$G25&gt;=PrSettings!$M$8),(ABS(AM25-$F25)&lt;=1)*(ABS(AN25-$G25)&lt;=1)*1,""))),"")</f>
        <v/>
      </c>
      <c r="AT25" s="458"/>
      <c r="AV25" s="447">
        <f t="shared" ca="1" si="3"/>
        <v>9</v>
      </c>
      <c r="AW25" s="448" t="str">
        <f ca="1">GrpC!$B$9</f>
        <v>Denmark</v>
      </c>
      <c r="AX25" s="449">
        <f t="shared" ca="1" si="191"/>
        <v>19</v>
      </c>
      <c r="AY25" s="448" t="str">
        <f ca="1">GrpC!$D$9</f>
        <v>Serbia</v>
      </c>
      <c r="AZ25" s="452"/>
      <c r="BA25" s="452"/>
      <c r="BB25" s="457"/>
      <c r="BC25" s="449" t="str">
        <f t="shared" ca="1" si="192"/>
        <v/>
      </c>
      <c r="BD25" s="449" t="str">
        <f ca="1">IF((BC25&lt;&gt;""),IF(OR($F25&lt;&gt;$G25,PrSettings!$M$4="●"),(($F25-$G25)=(AZ25-BA25))*1,0),"")</f>
        <v/>
      </c>
      <c r="BE25" s="449" t="str">
        <f t="shared" ca="1" si="193"/>
        <v/>
      </c>
      <c r="BF25" s="449" t="str">
        <f ca="1">IF(BC25&lt;&gt;"",IF(ABS($F25-$G25)&gt;=PrSettings!$M$7,(ABS($F25-$G25-AZ25+BA25)&lt;=1)*1,IF(AND(BC25,$F25=$G25,$F25&gt;=PrSettings!$M$6),(ABS(AZ25-$F25)&lt;=1)*1,IF(AND(ABS($F25-$G25-AZ25+BA25)&lt;=1,$F25+$G25&gt;=PrSettings!$M$8),(ABS(AZ25-$F25)&lt;=1)*(ABS(BA25-$G25)&lt;=1)*1,""))),"")</f>
        <v/>
      </c>
      <c r="BG25" s="458"/>
      <c r="BI25" s="447">
        <f t="shared" ca="1" si="4"/>
        <v>9</v>
      </c>
      <c r="BJ25" s="448" t="str">
        <f ca="1">GrpC!$B$9</f>
        <v>Denmark</v>
      </c>
      <c r="BK25" s="449">
        <f t="shared" ca="1" si="194"/>
        <v>19</v>
      </c>
      <c r="BL25" s="448" t="str">
        <f ca="1">GrpC!$D$9</f>
        <v>Serbia</v>
      </c>
      <c r="BM25" s="452"/>
      <c r="BN25" s="452"/>
      <c r="BO25" s="457"/>
      <c r="BP25" s="449" t="str">
        <f t="shared" ca="1" si="195"/>
        <v/>
      </c>
      <c r="BQ25" s="449" t="str">
        <f ca="1">IF((BP25&lt;&gt;""),IF(OR($F25&lt;&gt;$G25,PrSettings!$M$4="●"),(($F25-$G25)=(BM25-BN25))*1,0),"")</f>
        <v/>
      </c>
      <c r="BR25" s="449" t="str">
        <f t="shared" ca="1" si="196"/>
        <v/>
      </c>
      <c r="BS25" s="449" t="str">
        <f ca="1">IF(BP25&lt;&gt;"",IF(ABS($F25-$G25)&gt;=PrSettings!$M$7,(ABS($F25-$G25-BM25+BN25)&lt;=1)*1,IF(AND(BP25,$F25=$G25,$F25&gt;=PrSettings!$M$6),(ABS(BM25-$F25)&lt;=1)*1,IF(AND(ABS($F25-$G25-BM25+BN25)&lt;=1,$F25+$G25&gt;=PrSettings!$M$8),(ABS(BM25-$F25)&lt;=1)*(ABS(BN25-$G25)&lt;=1)*1,""))),"")</f>
        <v/>
      </c>
      <c r="BT25" s="458"/>
      <c r="BV25" s="447">
        <f t="shared" ca="1" si="5"/>
        <v>9</v>
      </c>
      <c r="BW25" s="448" t="str">
        <f ca="1">GrpC!$B$9</f>
        <v>Denmark</v>
      </c>
      <c r="BX25" s="449">
        <f t="shared" ca="1" si="197"/>
        <v>19</v>
      </c>
      <c r="BY25" s="448" t="str">
        <f ca="1">GrpC!$D$9</f>
        <v>Serbia</v>
      </c>
      <c r="BZ25" s="452"/>
      <c r="CA25" s="452"/>
      <c r="CB25" s="457"/>
      <c r="CC25" s="449" t="str">
        <f t="shared" ca="1" si="198"/>
        <v/>
      </c>
      <c r="CD25" s="449" t="str">
        <f ca="1">IF((CC25&lt;&gt;""),IF(OR($F25&lt;&gt;$G25,PrSettings!$M$4="●"),(($F25-$G25)=(BZ25-CA25))*1,0),"")</f>
        <v/>
      </c>
      <c r="CE25" s="449" t="str">
        <f t="shared" ca="1" si="199"/>
        <v/>
      </c>
      <c r="CF25" s="449" t="str">
        <f ca="1">IF(CC25&lt;&gt;"",IF(ABS($F25-$G25)&gt;=PrSettings!$M$7,(ABS($F25-$G25-BZ25+CA25)&lt;=1)*1,IF(AND(CC25,$F25=$G25,$F25&gt;=PrSettings!$M$6),(ABS(BZ25-$F25)&lt;=1)*1,IF(AND(ABS($F25-$G25-BZ25+CA25)&lt;=1,$F25+$G25&gt;=PrSettings!$M$8),(ABS(BZ25-$F25)&lt;=1)*(ABS(CA25-$G25)&lt;=1)*1,""))),"")</f>
        <v/>
      </c>
      <c r="CG25" s="458"/>
      <c r="CI25" s="447">
        <f t="shared" ca="1" si="6"/>
        <v>9</v>
      </c>
      <c r="CJ25" s="448" t="str">
        <f ca="1">GrpC!$B$9</f>
        <v>Denmark</v>
      </c>
      <c r="CK25" s="449">
        <f t="shared" ca="1" si="200"/>
        <v>19</v>
      </c>
      <c r="CL25" s="448" t="str">
        <f ca="1">GrpC!$D$9</f>
        <v>Serbia</v>
      </c>
      <c r="CM25" s="452"/>
      <c r="CN25" s="452"/>
      <c r="CO25" s="457"/>
      <c r="CP25" s="449" t="str">
        <f t="shared" ca="1" si="201"/>
        <v/>
      </c>
      <c r="CQ25" s="449" t="str">
        <f ca="1">IF((CP25&lt;&gt;""),IF(OR($F25&lt;&gt;$G25,PrSettings!$M$4="●"),(($F25-$G25)=(CM25-CN25))*1,0),"")</f>
        <v/>
      </c>
      <c r="CR25" s="449" t="str">
        <f t="shared" ca="1" si="202"/>
        <v/>
      </c>
      <c r="CS25" s="449" t="str">
        <f ca="1">IF(CP25&lt;&gt;"",IF(ABS($F25-$G25)&gt;=PrSettings!$M$7,(ABS($F25-$G25-CM25+CN25)&lt;=1)*1,IF(AND(CP25,$F25=$G25,$F25&gt;=PrSettings!$M$6),(ABS(CM25-$F25)&lt;=1)*1,IF(AND(ABS($F25-$G25-CM25+CN25)&lt;=1,$F25+$G25&gt;=PrSettings!$M$8),(ABS(CM25-$F25)&lt;=1)*(ABS(CN25-$G25)&lt;=1)*1,""))),"")</f>
        <v/>
      </c>
      <c r="CT25" s="458"/>
      <c r="CV25" s="447">
        <f t="shared" ca="1" si="7"/>
        <v>9</v>
      </c>
      <c r="CW25" s="448" t="str">
        <f ca="1">GrpC!$B$9</f>
        <v>Denmark</v>
      </c>
      <c r="CX25" s="449">
        <f t="shared" ca="1" si="203"/>
        <v>19</v>
      </c>
      <c r="CY25" s="448" t="str">
        <f ca="1">GrpC!$D$9</f>
        <v>Serbia</v>
      </c>
      <c r="CZ25" s="452"/>
      <c r="DA25" s="452"/>
      <c r="DB25" s="457"/>
      <c r="DC25" s="449" t="str">
        <f t="shared" ca="1" si="204"/>
        <v/>
      </c>
      <c r="DD25" s="449" t="str">
        <f ca="1">IF((DC25&lt;&gt;""),IF(OR($F25&lt;&gt;$G25,PrSettings!$M$4="●"),(($F25-$G25)=(CZ25-DA25))*1,0),"")</f>
        <v/>
      </c>
      <c r="DE25" s="449" t="str">
        <f t="shared" ca="1" si="205"/>
        <v/>
      </c>
      <c r="DF25" s="449" t="str">
        <f ca="1">IF(DC25&lt;&gt;"",IF(ABS($F25-$G25)&gt;=PrSettings!$M$7,(ABS($F25-$G25-CZ25+DA25)&lt;=1)*1,IF(AND(DC25,$F25=$G25,$F25&gt;=PrSettings!$M$6),(ABS(CZ25-$F25)&lt;=1)*1,IF(AND(ABS($F25-$G25-CZ25+DA25)&lt;=1,$F25+$G25&gt;=PrSettings!$M$8),(ABS(CZ25-$F25)&lt;=1)*(ABS(DA25-$G25)&lt;=1)*1,""))),"")</f>
        <v/>
      </c>
      <c r="DG25" s="458"/>
      <c r="DI25" s="447">
        <f t="shared" ca="1" si="8"/>
        <v>9</v>
      </c>
      <c r="DJ25" s="448" t="str">
        <f ca="1">GrpC!$B$9</f>
        <v>Denmark</v>
      </c>
      <c r="DK25" s="449">
        <f t="shared" ca="1" si="206"/>
        <v>19</v>
      </c>
      <c r="DL25" s="448" t="str">
        <f ca="1">GrpC!$D$9</f>
        <v>Serbia</v>
      </c>
      <c r="DM25" s="452"/>
      <c r="DN25" s="452"/>
      <c r="DO25" s="457"/>
      <c r="DP25" s="449" t="str">
        <f t="shared" ca="1" si="207"/>
        <v/>
      </c>
      <c r="DQ25" s="449" t="str">
        <f ca="1">IF((DP25&lt;&gt;""),IF(OR($F25&lt;&gt;$G25,PrSettings!$M$4="●"),(($F25-$G25)=(DM25-DN25))*1,0),"")</f>
        <v/>
      </c>
      <c r="DR25" s="449" t="str">
        <f t="shared" ca="1" si="208"/>
        <v/>
      </c>
      <c r="DS25" s="449" t="str">
        <f ca="1">IF(DP25&lt;&gt;"",IF(ABS($F25-$G25)&gt;=PrSettings!$M$7,(ABS($F25-$G25-DM25+DN25)&lt;=1)*1,IF(AND(DP25,$F25=$G25,$F25&gt;=PrSettings!$M$6),(ABS(DM25-$F25)&lt;=1)*1,IF(AND(ABS($F25-$G25-DM25+DN25)&lt;=1,$F25+$G25&gt;=PrSettings!$M$8),(ABS(DM25-$F25)&lt;=1)*(ABS(DN25-$G25)&lt;=1)*1,""))),"")</f>
        <v/>
      </c>
      <c r="DT25" s="458"/>
      <c r="DV25" s="447">
        <f t="shared" ca="1" si="9"/>
        <v>9</v>
      </c>
      <c r="DW25" s="448" t="str">
        <f ca="1">GrpC!$B$9</f>
        <v>Denmark</v>
      </c>
      <c r="DX25" s="449">
        <f t="shared" ca="1" si="209"/>
        <v>19</v>
      </c>
      <c r="DY25" s="448" t="str">
        <f ca="1">GrpC!$D$9</f>
        <v>Serbia</v>
      </c>
      <c r="DZ25" s="452"/>
      <c r="EA25" s="452"/>
      <c r="EB25" s="457"/>
      <c r="EC25" s="449" t="str">
        <f t="shared" ca="1" si="210"/>
        <v/>
      </c>
      <c r="ED25" s="449" t="str">
        <f ca="1">IF((EC25&lt;&gt;""),IF(OR($F25&lt;&gt;$G25,PrSettings!$M$4="●"),(($F25-$G25)=(DZ25-EA25))*1,0),"")</f>
        <v/>
      </c>
      <c r="EE25" s="449" t="str">
        <f t="shared" ca="1" si="211"/>
        <v/>
      </c>
      <c r="EF25" s="449" t="str">
        <f ca="1">IF(EC25&lt;&gt;"",IF(ABS($F25-$G25)&gt;=PrSettings!$M$7,(ABS($F25-$G25-DZ25+EA25)&lt;=1)*1,IF(AND(EC25,$F25=$G25,$F25&gt;=PrSettings!$M$6),(ABS(DZ25-$F25)&lt;=1)*1,IF(AND(ABS($F25-$G25-DZ25+EA25)&lt;=1,$F25+$G25&gt;=PrSettings!$M$8),(ABS(DZ25-$F25)&lt;=1)*(ABS(EA25-$G25)&lt;=1)*1,""))),"")</f>
        <v/>
      </c>
      <c r="EG25" s="458"/>
      <c r="EI25" s="447">
        <f t="shared" ca="1" si="10"/>
        <v>9</v>
      </c>
      <c r="EJ25" s="448" t="str">
        <f ca="1">GrpC!$B$9</f>
        <v>Denmark</v>
      </c>
      <c r="EK25" s="449">
        <f t="shared" ca="1" si="212"/>
        <v>19</v>
      </c>
      <c r="EL25" s="448" t="str">
        <f ca="1">GrpC!$D$9</f>
        <v>Serbia</v>
      </c>
      <c r="EM25" s="452"/>
      <c r="EN25" s="452"/>
      <c r="EO25" s="457"/>
      <c r="EP25" s="449" t="str">
        <f t="shared" ca="1" si="213"/>
        <v/>
      </c>
      <c r="EQ25" s="449" t="str">
        <f ca="1">IF((EP25&lt;&gt;""),IF(OR($F25&lt;&gt;$G25,PrSettings!$M$4="●"),(($F25-$G25)=(EM25-EN25))*1,0),"")</f>
        <v/>
      </c>
      <c r="ER25" s="449" t="str">
        <f t="shared" ca="1" si="214"/>
        <v/>
      </c>
      <c r="ES25" s="449" t="str">
        <f ca="1">IF(EP25&lt;&gt;"",IF(ABS($F25-$G25)&gt;=PrSettings!$M$7,(ABS($F25-$G25-EM25+EN25)&lt;=1)*1,IF(AND(EP25,$F25=$G25,$F25&gt;=PrSettings!$M$6),(ABS(EM25-$F25)&lt;=1)*1,IF(AND(ABS($F25-$G25-EM25+EN25)&lt;=1,$F25+$G25&gt;=PrSettings!$M$8),(ABS(EM25-$F25)&lt;=1)*(ABS(EN25-$G25)&lt;=1)*1,""))),"")</f>
        <v/>
      </c>
      <c r="ET25" s="458"/>
      <c r="EV25" s="447">
        <f t="shared" ca="1" si="11"/>
        <v>9</v>
      </c>
      <c r="EW25" s="448" t="str">
        <f ca="1">GrpC!$B$9</f>
        <v>Denmark</v>
      </c>
      <c r="EX25" s="449">
        <f t="shared" ca="1" si="215"/>
        <v>19</v>
      </c>
      <c r="EY25" s="448" t="str">
        <f ca="1">GrpC!$D$9</f>
        <v>Serbia</v>
      </c>
      <c r="EZ25" s="452"/>
      <c r="FA25" s="452"/>
      <c r="FB25" s="457"/>
      <c r="FC25" s="449" t="str">
        <f t="shared" ca="1" si="216"/>
        <v/>
      </c>
      <c r="FD25" s="449" t="str">
        <f ca="1">IF((FC25&lt;&gt;""),IF(OR($F25&lt;&gt;$G25,PrSettings!$M$4="●"),(($F25-$G25)=(EZ25-FA25))*1,0),"")</f>
        <v/>
      </c>
      <c r="FE25" s="449" t="str">
        <f t="shared" ca="1" si="217"/>
        <v/>
      </c>
      <c r="FF25" s="449" t="str">
        <f ca="1">IF(FC25&lt;&gt;"",IF(ABS($F25-$G25)&gt;=PrSettings!$M$7,(ABS($F25-$G25-EZ25+FA25)&lt;=1)*1,IF(AND(FC25,$F25=$G25,$F25&gt;=PrSettings!$M$6),(ABS(EZ25-$F25)&lt;=1)*1,IF(AND(ABS($F25-$G25-EZ25+FA25)&lt;=1,$F25+$G25&gt;=PrSettings!$M$8),(ABS(EZ25-$F25)&lt;=1)*(ABS(FA25-$G25)&lt;=1)*1,""))),"")</f>
        <v/>
      </c>
      <c r="FG25" s="458"/>
      <c r="FI25" s="447">
        <f t="shared" ca="1" si="12"/>
        <v>9</v>
      </c>
      <c r="FJ25" s="448" t="str">
        <f ca="1">GrpC!$B$9</f>
        <v>Denmark</v>
      </c>
      <c r="FK25" s="449">
        <f t="shared" ca="1" si="218"/>
        <v>19</v>
      </c>
      <c r="FL25" s="448" t="str">
        <f ca="1">GrpC!$D$9</f>
        <v>Serbia</v>
      </c>
      <c r="FM25" s="452"/>
      <c r="FN25" s="452"/>
      <c r="FO25" s="457"/>
      <c r="FP25" s="449" t="str">
        <f t="shared" ca="1" si="219"/>
        <v/>
      </c>
      <c r="FQ25" s="449" t="str">
        <f ca="1">IF((FP25&lt;&gt;""),IF(OR($F25&lt;&gt;$G25,PrSettings!$M$4="●"),(($F25-$G25)=(FM25-FN25))*1,0),"")</f>
        <v/>
      </c>
      <c r="FR25" s="449" t="str">
        <f t="shared" ca="1" si="220"/>
        <v/>
      </c>
      <c r="FS25" s="449" t="str">
        <f ca="1">IF(FP25&lt;&gt;"",IF(ABS($F25-$G25)&gt;=PrSettings!$M$7,(ABS($F25-$G25-FM25+FN25)&lt;=1)*1,IF(AND(FP25,$F25=$G25,$F25&gt;=PrSettings!$M$6),(ABS(FM25-$F25)&lt;=1)*1,IF(AND(ABS($F25-$G25-FM25+FN25)&lt;=1,$F25+$G25&gt;=PrSettings!$M$8),(ABS(FM25-$F25)&lt;=1)*(ABS(FN25-$G25)&lt;=1)*1,""))),"")</f>
        <v/>
      </c>
      <c r="FT25" s="458"/>
      <c r="FV25" s="447">
        <f t="shared" ca="1" si="13"/>
        <v>9</v>
      </c>
      <c r="FW25" s="448" t="str">
        <f ca="1">GrpC!$B$9</f>
        <v>Denmark</v>
      </c>
      <c r="FX25" s="449">
        <f t="shared" ca="1" si="221"/>
        <v>19</v>
      </c>
      <c r="FY25" s="448" t="str">
        <f ca="1">GrpC!$D$9</f>
        <v>Serbia</v>
      </c>
      <c r="FZ25" s="452"/>
      <c r="GA25" s="452"/>
      <c r="GB25" s="457"/>
      <c r="GC25" s="449" t="str">
        <f t="shared" ca="1" si="222"/>
        <v/>
      </c>
      <c r="GD25" s="449" t="str">
        <f ca="1">IF((GC25&lt;&gt;""),IF(OR($F25&lt;&gt;$G25,PrSettings!$M$4="●"),(($F25-$G25)=(FZ25-GA25))*1,0),"")</f>
        <v/>
      </c>
      <c r="GE25" s="449" t="str">
        <f t="shared" ca="1" si="223"/>
        <v/>
      </c>
      <c r="GF25" s="449" t="str">
        <f ca="1">IF(GC25&lt;&gt;"",IF(ABS($F25-$G25)&gt;=PrSettings!$M$7,(ABS($F25-$G25-FZ25+GA25)&lt;=1)*1,IF(AND(GC25,$F25=$G25,$F25&gt;=PrSettings!$M$6),(ABS(FZ25-$F25)&lt;=1)*1,IF(AND(ABS($F25-$G25-FZ25+GA25)&lt;=1,$F25+$G25&gt;=PrSettings!$M$8),(ABS(FZ25-$F25)&lt;=1)*(ABS(GA25-$G25)&lt;=1)*1,""))),"")</f>
        <v/>
      </c>
      <c r="GG25" s="458"/>
      <c r="GI25" s="447">
        <f t="shared" ca="1" si="14"/>
        <v>9</v>
      </c>
      <c r="GJ25" s="448" t="str">
        <f ca="1">GrpC!$B$9</f>
        <v>Denmark</v>
      </c>
      <c r="GK25" s="449">
        <f t="shared" ca="1" si="224"/>
        <v>19</v>
      </c>
      <c r="GL25" s="448" t="str">
        <f ca="1">GrpC!$D$9</f>
        <v>Serbia</v>
      </c>
      <c r="GM25" s="452"/>
      <c r="GN25" s="452"/>
      <c r="GO25" s="457"/>
      <c r="GP25" s="449" t="str">
        <f t="shared" ca="1" si="225"/>
        <v/>
      </c>
      <c r="GQ25" s="449" t="str">
        <f ca="1">IF((GP25&lt;&gt;""),IF(OR($F25&lt;&gt;$G25,PrSettings!$M$4="●"),(($F25-$G25)=(GM25-GN25))*1,0),"")</f>
        <v/>
      </c>
      <c r="GR25" s="449" t="str">
        <f t="shared" ca="1" si="226"/>
        <v/>
      </c>
      <c r="GS25" s="449" t="str">
        <f ca="1">IF(GP25&lt;&gt;"",IF(ABS($F25-$G25)&gt;=PrSettings!$M$7,(ABS($F25-$G25-GM25+GN25)&lt;=1)*1,IF(AND(GP25,$F25=$G25,$F25&gt;=PrSettings!$M$6),(ABS(GM25-$F25)&lt;=1)*1,IF(AND(ABS($F25-$G25-GM25+GN25)&lt;=1,$F25+$G25&gt;=PrSettings!$M$8),(ABS(GM25-$F25)&lt;=1)*(ABS(GN25-$G25)&lt;=1)*1,""))),"")</f>
        <v/>
      </c>
      <c r="GT25" s="458"/>
      <c r="GV25" s="447">
        <f t="shared" ca="1" si="15"/>
        <v>9</v>
      </c>
      <c r="GW25" s="448" t="str">
        <f ca="1">GrpC!$B$9</f>
        <v>Denmark</v>
      </c>
      <c r="GX25" s="449">
        <f t="shared" ca="1" si="227"/>
        <v>19</v>
      </c>
      <c r="GY25" s="448" t="str">
        <f ca="1">GrpC!$D$9</f>
        <v>Serbia</v>
      </c>
      <c r="GZ25" s="452"/>
      <c r="HA25" s="452"/>
      <c r="HB25" s="457"/>
      <c r="HC25" s="449" t="str">
        <f t="shared" ca="1" si="228"/>
        <v/>
      </c>
      <c r="HD25" s="449" t="str">
        <f ca="1">IF((HC25&lt;&gt;""),IF(OR($F25&lt;&gt;$G25,PrSettings!$M$4="●"),(($F25-$G25)=(GZ25-HA25))*1,0),"")</f>
        <v/>
      </c>
      <c r="HE25" s="449" t="str">
        <f t="shared" ca="1" si="229"/>
        <v/>
      </c>
      <c r="HF25" s="449" t="str">
        <f ca="1">IF(HC25&lt;&gt;"",IF(ABS($F25-$G25)&gt;=PrSettings!$M$7,(ABS($F25-$G25-GZ25+HA25)&lt;=1)*1,IF(AND(HC25,$F25=$G25,$F25&gt;=PrSettings!$M$6),(ABS(GZ25-$F25)&lt;=1)*1,IF(AND(ABS($F25-$G25-GZ25+HA25)&lt;=1,$F25+$G25&gt;=PrSettings!$M$8),(ABS(GZ25-$F25)&lt;=1)*(ABS(HA25-$G25)&lt;=1)*1,""))),"")</f>
        <v/>
      </c>
      <c r="HG25" s="458"/>
      <c r="HI25" s="447">
        <f t="shared" ca="1" si="16"/>
        <v>9</v>
      </c>
      <c r="HJ25" s="448" t="str">
        <f ca="1">GrpC!$B$9</f>
        <v>Denmark</v>
      </c>
      <c r="HK25" s="449">
        <f t="shared" ca="1" si="230"/>
        <v>19</v>
      </c>
      <c r="HL25" s="448" t="str">
        <f ca="1">GrpC!$D$9</f>
        <v>Serbia</v>
      </c>
      <c r="HM25" s="452"/>
      <c r="HN25" s="452"/>
      <c r="HO25" s="457"/>
      <c r="HP25" s="449" t="str">
        <f t="shared" ca="1" si="231"/>
        <v/>
      </c>
      <c r="HQ25" s="449" t="str">
        <f ca="1">IF((HP25&lt;&gt;""),IF(OR($F25&lt;&gt;$G25,PrSettings!$M$4="●"),(($F25-$G25)=(HM25-HN25))*1,0),"")</f>
        <v/>
      </c>
      <c r="HR25" s="449" t="str">
        <f t="shared" ca="1" si="232"/>
        <v/>
      </c>
      <c r="HS25" s="449" t="str">
        <f ca="1">IF(HP25&lt;&gt;"",IF(ABS($F25-$G25)&gt;=PrSettings!$M$7,(ABS($F25-$G25-HM25+HN25)&lt;=1)*1,IF(AND(HP25,$F25=$G25,$F25&gt;=PrSettings!$M$6),(ABS(HM25-$F25)&lt;=1)*1,IF(AND(ABS($F25-$G25-HM25+HN25)&lt;=1,$F25+$G25&gt;=PrSettings!$M$8),(ABS(HM25-$F25)&lt;=1)*(ABS(HN25-$G25)&lt;=1)*1,""))),"")</f>
        <v/>
      </c>
      <c r="HT25" s="458"/>
      <c r="HV25" s="447">
        <f t="shared" ca="1" si="17"/>
        <v>9</v>
      </c>
      <c r="HW25" s="448" t="str">
        <f ca="1">GrpC!$B$9</f>
        <v>Denmark</v>
      </c>
      <c r="HX25" s="449">
        <f t="shared" ca="1" si="233"/>
        <v>19</v>
      </c>
      <c r="HY25" s="448" t="str">
        <f ca="1">GrpC!$D$9</f>
        <v>Serbia</v>
      </c>
      <c r="HZ25" s="452"/>
      <c r="IA25" s="452"/>
      <c r="IB25" s="457"/>
      <c r="IC25" s="449" t="str">
        <f t="shared" ca="1" si="234"/>
        <v/>
      </c>
      <c r="ID25" s="449" t="str">
        <f ca="1">IF((IC25&lt;&gt;""),IF(OR($F25&lt;&gt;$G25,PrSettings!$M$4="●"),(($F25-$G25)=(HZ25-IA25))*1,0),"")</f>
        <v/>
      </c>
      <c r="IE25" s="449" t="str">
        <f t="shared" ca="1" si="235"/>
        <v/>
      </c>
      <c r="IF25" s="449" t="str">
        <f ca="1">IF(IC25&lt;&gt;"",IF(ABS($F25-$G25)&gt;=PrSettings!$M$7,(ABS($F25-$G25-HZ25+IA25)&lt;=1)*1,IF(AND(IC25,$F25=$G25,$F25&gt;=PrSettings!$M$6),(ABS(HZ25-$F25)&lt;=1)*1,IF(AND(ABS($F25-$G25-HZ25+IA25)&lt;=1,$F25+$G25&gt;=PrSettings!$M$8),(ABS(HZ25-$F25)&lt;=1)*(ABS(IA25-$G25)&lt;=1)*1,""))),"")</f>
        <v/>
      </c>
      <c r="IG25" s="458"/>
      <c r="II25" s="447">
        <f t="shared" ca="1" si="18"/>
        <v>9</v>
      </c>
      <c r="IJ25" s="448" t="str">
        <f ca="1">GrpC!$B$9</f>
        <v>Denmark</v>
      </c>
      <c r="IK25" s="449">
        <f t="shared" ca="1" si="236"/>
        <v>19</v>
      </c>
      <c r="IL25" s="448" t="str">
        <f ca="1">GrpC!$D$9</f>
        <v>Serbia</v>
      </c>
      <c r="IM25" s="452"/>
      <c r="IN25" s="452"/>
      <c r="IO25" s="457"/>
      <c r="IP25" s="449" t="str">
        <f t="shared" ca="1" si="237"/>
        <v/>
      </c>
      <c r="IQ25" s="449" t="str">
        <f ca="1">IF((IP25&lt;&gt;""),IF(OR($F25&lt;&gt;$G25,PrSettings!$M$4="●"),(($F25-$G25)=(IM25-IN25))*1,0),"")</f>
        <v/>
      </c>
      <c r="IR25" s="449" t="str">
        <f t="shared" ca="1" si="238"/>
        <v/>
      </c>
      <c r="IS25" s="449" t="str">
        <f ca="1">IF(IP25&lt;&gt;"",IF(ABS($F25-$G25)&gt;=PrSettings!$M$7,(ABS($F25-$G25-IM25+IN25)&lt;=1)*1,IF(AND(IP25,$F25=$G25,$F25&gt;=PrSettings!$M$6),(ABS(IM25-$F25)&lt;=1)*1,IF(AND(ABS($F25-$G25-IM25+IN25)&lt;=1,$F25+$G25&gt;=PrSettings!$M$8),(ABS(IM25-$F25)&lt;=1)*(ABS(IN25-$G25)&lt;=1)*1,""))),"")</f>
        <v/>
      </c>
      <c r="IT25" s="458"/>
      <c r="IV25" s="447">
        <f t="shared" ca="1" si="19"/>
        <v>9</v>
      </c>
      <c r="IW25" s="448" t="str">
        <f ca="1">GrpC!$B$9</f>
        <v>Denmark</v>
      </c>
      <c r="IX25" s="449">
        <f t="shared" ca="1" si="239"/>
        <v>19</v>
      </c>
      <c r="IY25" s="448" t="str">
        <f ca="1">GrpC!$D$9</f>
        <v>Serbia</v>
      </c>
      <c r="IZ25" s="452"/>
      <c r="JA25" s="452"/>
      <c r="JB25" s="457"/>
      <c r="JC25" s="449" t="str">
        <f t="shared" ca="1" si="240"/>
        <v/>
      </c>
      <c r="JD25" s="449" t="str">
        <f ca="1">IF((JC25&lt;&gt;""),IF(OR($F25&lt;&gt;$G25,PrSettings!$M$4="●"),(($F25-$G25)=(IZ25-JA25))*1,0),"")</f>
        <v/>
      </c>
      <c r="JE25" s="449" t="str">
        <f t="shared" ca="1" si="241"/>
        <v/>
      </c>
      <c r="JF25" s="449" t="str">
        <f ca="1">IF(JC25&lt;&gt;"",IF(ABS($F25-$G25)&gt;=PrSettings!$M$7,(ABS($F25-$G25-IZ25+JA25)&lt;=1)*1,IF(AND(JC25,$F25=$G25,$F25&gt;=PrSettings!$M$6),(ABS(IZ25-$F25)&lt;=1)*1,IF(AND(ABS($F25-$G25-IZ25+JA25)&lt;=1,$F25+$G25&gt;=PrSettings!$M$8),(ABS(IZ25-$F25)&lt;=1)*(ABS(JA25-$G25)&lt;=1)*1,""))),"")</f>
        <v/>
      </c>
      <c r="JG25" s="458"/>
      <c r="JI25" s="447">
        <f t="shared" ca="1" si="20"/>
        <v>9</v>
      </c>
      <c r="JJ25" s="448" t="str">
        <f ca="1">GrpC!$B$9</f>
        <v>Denmark</v>
      </c>
      <c r="JK25" s="449">
        <f t="shared" ca="1" si="242"/>
        <v>19</v>
      </c>
      <c r="JL25" s="448" t="str">
        <f ca="1">GrpC!$D$9</f>
        <v>Serbia</v>
      </c>
      <c r="JM25" s="452"/>
      <c r="JN25" s="452"/>
      <c r="JO25" s="457"/>
      <c r="JP25" s="449" t="str">
        <f t="shared" ca="1" si="243"/>
        <v/>
      </c>
      <c r="JQ25" s="449" t="str">
        <f ca="1">IF((JP25&lt;&gt;""),IF(OR($F25&lt;&gt;$G25,PrSettings!$M$4="●"),(($F25-$G25)=(JM25-JN25))*1,0),"")</f>
        <v/>
      </c>
      <c r="JR25" s="449" t="str">
        <f t="shared" ca="1" si="244"/>
        <v/>
      </c>
      <c r="JS25" s="449" t="str">
        <f ca="1">IF(JP25&lt;&gt;"",IF(ABS($F25-$G25)&gt;=PrSettings!$M$7,(ABS($F25-$G25-JM25+JN25)&lt;=1)*1,IF(AND(JP25,$F25=$G25,$F25&gt;=PrSettings!$M$6),(ABS(JM25-$F25)&lt;=1)*1,IF(AND(ABS($F25-$G25-JM25+JN25)&lt;=1,$F25+$G25&gt;=PrSettings!$M$8),(ABS(JM25-$F25)&lt;=1)*(ABS(JN25-$G25)&lt;=1)*1,""))),"")</f>
        <v/>
      </c>
      <c r="JT25" s="458"/>
      <c r="JV25" s="447">
        <f t="shared" ca="1" si="21"/>
        <v>9</v>
      </c>
      <c r="JW25" s="448" t="str">
        <f ca="1">GrpC!$B$9</f>
        <v>Denmark</v>
      </c>
      <c r="JX25" s="449">
        <f t="shared" ca="1" si="245"/>
        <v>19</v>
      </c>
      <c r="JY25" s="448" t="str">
        <f ca="1">GrpC!$D$9</f>
        <v>Serbia</v>
      </c>
      <c r="JZ25" s="452"/>
      <c r="KA25" s="452"/>
      <c r="KB25" s="457"/>
      <c r="KC25" s="449" t="str">
        <f t="shared" ca="1" si="246"/>
        <v/>
      </c>
      <c r="KD25" s="449" t="str">
        <f ca="1">IF((KC25&lt;&gt;""),IF(OR($F25&lt;&gt;$G25,PrSettings!$M$4="●"),(($F25-$G25)=(JZ25-KA25))*1,0),"")</f>
        <v/>
      </c>
      <c r="KE25" s="449" t="str">
        <f t="shared" ca="1" si="247"/>
        <v/>
      </c>
      <c r="KF25" s="449" t="str">
        <f ca="1">IF(KC25&lt;&gt;"",IF(ABS($F25-$G25)&gt;=PrSettings!$M$7,(ABS($F25-$G25-JZ25+KA25)&lt;=1)*1,IF(AND(KC25,$F25=$G25,$F25&gt;=PrSettings!$M$6),(ABS(JZ25-$F25)&lt;=1)*1,IF(AND(ABS($F25-$G25-JZ25+KA25)&lt;=1,$F25+$G25&gt;=PrSettings!$M$8),(ABS(JZ25-$F25)&lt;=1)*(ABS(KA25-$G25)&lt;=1)*1,""))),"")</f>
        <v/>
      </c>
      <c r="KG25" s="458"/>
      <c r="KI25" s="447">
        <f t="shared" ca="1" si="22"/>
        <v>9</v>
      </c>
      <c r="KJ25" s="448" t="str">
        <f ca="1">GrpC!$B$9</f>
        <v>Denmark</v>
      </c>
      <c r="KK25" s="449">
        <f t="shared" ca="1" si="248"/>
        <v>19</v>
      </c>
      <c r="KL25" s="448" t="str">
        <f ca="1">GrpC!$D$9</f>
        <v>Serbia</v>
      </c>
      <c r="KM25" s="452"/>
      <c r="KN25" s="452"/>
      <c r="KO25" s="457"/>
      <c r="KP25" s="449" t="str">
        <f t="shared" ca="1" si="249"/>
        <v/>
      </c>
      <c r="KQ25" s="449" t="str">
        <f ca="1">IF((KP25&lt;&gt;""),IF(OR($F25&lt;&gt;$G25,PrSettings!$M$4="●"),(($F25-$G25)=(KM25-KN25))*1,0),"")</f>
        <v/>
      </c>
      <c r="KR25" s="449" t="str">
        <f t="shared" ca="1" si="250"/>
        <v/>
      </c>
      <c r="KS25" s="449" t="str">
        <f ca="1">IF(KP25&lt;&gt;"",IF(ABS($F25-$G25)&gt;=PrSettings!$M$7,(ABS($F25-$G25-KM25+KN25)&lt;=1)*1,IF(AND(KP25,$F25=$G25,$F25&gt;=PrSettings!$M$6),(ABS(KM25-$F25)&lt;=1)*1,IF(AND(ABS($F25-$G25-KM25+KN25)&lt;=1,$F25+$G25&gt;=PrSettings!$M$8),(ABS(KM25-$F25)&lt;=1)*(ABS(KN25-$G25)&lt;=1)*1,""))),"")</f>
        <v/>
      </c>
      <c r="KT25" s="458"/>
      <c r="KV25" s="447">
        <f t="shared" ca="1" si="23"/>
        <v>9</v>
      </c>
      <c r="KW25" s="448" t="str">
        <f ca="1">GrpC!$B$9</f>
        <v>Denmark</v>
      </c>
      <c r="KX25" s="449">
        <f t="shared" ca="1" si="251"/>
        <v>19</v>
      </c>
      <c r="KY25" s="448" t="str">
        <f ca="1">GrpC!$D$9</f>
        <v>Serbia</v>
      </c>
      <c r="KZ25" s="452"/>
      <c r="LA25" s="452"/>
      <c r="LB25" s="457"/>
      <c r="LC25" s="449" t="str">
        <f t="shared" ca="1" si="252"/>
        <v/>
      </c>
      <c r="LD25" s="449" t="str">
        <f ca="1">IF((LC25&lt;&gt;""),IF(OR($F25&lt;&gt;$G25,PrSettings!$M$4="●"),(($F25-$G25)=(KZ25-LA25))*1,0),"")</f>
        <v/>
      </c>
      <c r="LE25" s="449" t="str">
        <f t="shared" ca="1" si="253"/>
        <v/>
      </c>
      <c r="LF25" s="449" t="str">
        <f ca="1">IF(LC25&lt;&gt;"",IF(ABS($F25-$G25)&gt;=PrSettings!$M$7,(ABS($F25-$G25-KZ25+LA25)&lt;=1)*1,IF(AND(LC25,$F25=$G25,$F25&gt;=PrSettings!$M$6),(ABS(KZ25-$F25)&lt;=1)*1,IF(AND(ABS($F25-$G25-KZ25+LA25)&lt;=1,$F25+$G25&gt;=PrSettings!$M$8),(ABS(KZ25-$F25)&lt;=1)*(ABS(LA25-$G25)&lt;=1)*1,""))),"")</f>
        <v/>
      </c>
      <c r="LG25" s="458"/>
      <c r="LI25" s="447">
        <f t="shared" ca="1" si="24"/>
        <v>9</v>
      </c>
      <c r="LJ25" s="448" t="str">
        <f ca="1">GrpC!$B$9</f>
        <v>Denmark</v>
      </c>
      <c r="LK25" s="449">
        <f t="shared" ca="1" si="254"/>
        <v>19</v>
      </c>
      <c r="LL25" s="448" t="str">
        <f ca="1">GrpC!$D$9</f>
        <v>Serbia</v>
      </c>
      <c r="LM25" s="452"/>
      <c r="LN25" s="452"/>
      <c r="LO25" s="457"/>
      <c r="LP25" s="449" t="str">
        <f t="shared" ca="1" si="255"/>
        <v/>
      </c>
      <c r="LQ25" s="449" t="str">
        <f ca="1">IF((LP25&lt;&gt;""),IF(OR($F25&lt;&gt;$G25,PrSettings!$M$4="●"),(($F25-$G25)=(LM25-LN25))*1,0),"")</f>
        <v/>
      </c>
      <c r="LR25" s="449" t="str">
        <f t="shared" ca="1" si="256"/>
        <v/>
      </c>
      <c r="LS25" s="449" t="str">
        <f ca="1">IF(LP25&lt;&gt;"",IF(ABS($F25-$G25)&gt;=PrSettings!$M$7,(ABS($F25-$G25-LM25+LN25)&lt;=1)*1,IF(AND(LP25,$F25=$G25,$F25&gt;=PrSettings!$M$6),(ABS(LM25-$F25)&lt;=1)*1,IF(AND(ABS($F25-$G25-LM25+LN25)&lt;=1,$F25+$G25&gt;=PrSettings!$M$8),(ABS(LM25-$F25)&lt;=1)*(ABS(LN25-$G25)&lt;=1)*1,""))),"")</f>
        <v/>
      </c>
      <c r="LT25" s="458"/>
      <c r="LV25" s="447">
        <f t="shared" ca="1" si="25"/>
        <v>9</v>
      </c>
      <c r="LW25" s="448" t="str">
        <f ca="1">GrpC!$B$9</f>
        <v>Denmark</v>
      </c>
      <c r="LX25" s="449">
        <f t="shared" ca="1" si="257"/>
        <v>19</v>
      </c>
      <c r="LY25" s="448" t="str">
        <f ca="1">GrpC!$D$9</f>
        <v>Serbia</v>
      </c>
      <c r="LZ25" s="452"/>
      <c r="MA25" s="452"/>
      <c r="MB25" s="457"/>
      <c r="MC25" s="449" t="str">
        <f t="shared" ca="1" si="258"/>
        <v/>
      </c>
      <c r="MD25" s="449" t="str">
        <f ca="1">IF((MC25&lt;&gt;""),IF(OR($F25&lt;&gt;$G25,PrSettings!$M$4="●"),(($F25-$G25)=(LZ25-MA25))*1,0),"")</f>
        <v/>
      </c>
      <c r="ME25" s="449" t="str">
        <f t="shared" ca="1" si="259"/>
        <v/>
      </c>
      <c r="MF25" s="449" t="str">
        <f ca="1">IF(MC25&lt;&gt;"",IF(ABS($F25-$G25)&gt;=PrSettings!$M$7,(ABS($F25-$G25-LZ25+MA25)&lt;=1)*1,IF(AND(MC25,$F25=$G25,$F25&gt;=PrSettings!$M$6),(ABS(LZ25-$F25)&lt;=1)*1,IF(AND(ABS($F25-$G25-LZ25+MA25)&lt;=1,$F25+$G25&gt;=PrSettings!$M$8),(ABS(LZ25-$F25)&lt;=1)*(ABS(MA25-$G25)&lt;=1)*1,""))),"")</f>
        <v/>
      </c>
      <c r="MG25" s="458"/>
    </row>
    <row r="26" spans="2:345" ht="24" customHeight="1" x14ac:dyDescent="0.25">
      <c r="B26" s="437" t="str">
        <f>Language!$E$95&amp;" D"</f>
        <v>Group D</v>
      </c>
      <c r="C26" s="438"/>
      <c r="D26" s="459"/>
      <c r="E26" s="440"/>
      <c r="F26" s="460"/>
      <c r="G26" s="461"/>
      <c r="I26" s="437" t="str">
        <f t="shared" si="0"/>
        <v>Group D</v>
      </c>
      <c r="J26" s="439"/>
      <c r="K26" s="459"/>
      <c r="L26" s="440"/>
      <c r="M26" s="443"/>
      <c r="N26" s="444"/>
      <c r="O26" s="441"/>
      <c r="P26" s="445"/>
      <c r="Q26" s="445"/>
      <c r="R26" s="440"/>
      <c r="S26" s="440"/>
      <c r="T26" s="446"/>
      <c r="V26" s="437" t="str">
        <f t="shared" si="1"/>
        <v>Group D</v>
      </c>
      <c r="W26" s="439"/>
      <c r="X26" s="459"/>
      <c r="Y26" s="440"/>
      <c r="Z26" s="443"/>
      <c r="AA26" s="444"/>
      <c r="AB26" s="441"/>
      <c r="AC26" s="445"/>
      <c r="AD26" s="445"/>
      <c r="AE26" s="440"/>
      <c r="AF26" s="440"/>
      <c r="AG26" s="446"/>
      <c r="AI26" s="437" t="str">
        <f t="shared" si="2"/>
        <v>Group D</v>
      </c>
      <c r="AJ26" s="439"/>
      <c r="AK26" s="459"/>
      <c r="AL26" s="440"/>
      <c r="AM26" s="443"/>
      <c r="AN26" s="444"/>
      <c r="AO26" s="441"/>
      <c r="AP26" s="445"/>
      <c r="AQ26" s="445"/>
      <c r="AR26" s="440"/>
      <c r="AS26" s="440"/>
      <c r="AT26" s="446"/>
      <c r="AV26" s="437" t="str">
        <f t="shared" si="3"/>
        <v>Group D</v>
      </c>
      <c r="AW26" s="439"/>
      <c r="AX26" s="459"/>
      <c r="AY26" s="440"/>
      <c r="AZ26" s="443"/>
      <c r="BA26" s="444"/>
      <c r="BB26" s="441"/>
      <c r="BC26" s="445"/>
      <c r="BD26" s="445"/>
      <c r="BE26" s="440"/>
      <c r="BF26" s="440"/>
      <c r="BG26" s="446"/>
      <c r="BI26" s="437" t="str">
        <f t="shared" si="4"/>
        <v>Group D</v>
      </c>
      <c r="BJ26" s="439"/>
      <c r="BK26" s="459"/>
      <c r="BL26" s="440"/>
      <c r="BM26" s="443"/>
      <c r="BN26" s="444"/>
      <c r="BO26" s="441"/>
      <c r="BP26" s="445"/>
      <c r="BQ26" s="445"/>
      <c r="BR26" s="440"/>
      <c r="BS26" s="440"/>
      <c r="BT26" s="446"/>
      <c r="BV26" s="437" t="str">
        <f t="shared" si="5"/>
        <v>Group D</v>
      </c>
      <c r="BW26" s="439"/>
      <c r="BX26" s="459"/>
      <c r="BY26" s="440"/>
      <c r="BZ26" s="443"/>
      <c r="CA26" s="444"/>
      <c r="CB26" s="441"/>
      <c r="CC26" s="445"/>
      <c r="CD26" s="445"/>
      <c r="CE26" s="440"/>
      <c r="CF26" s="440"/>
      <c r="CG26" s="446"/>
      <c r="CI26" s="437" t="str">
        <f t="shared" si="6"/>
        <v>Group D</v>
      </c>
      <c r="CJ26" s="439"/>
      <c r="CK26" s="459"/>
      <c r="CL26" s="440"/>
      <c r="CM26" s="443"/>
      <c r="CN26" s="444"/>
      <c r="CO26" s="441"/>
      <c r="CP26" s="445"/>
      <c r="CQ26" s="445"/>
      <c r="CR26" s="440"/>
      <c r="CS26" s="440"/>
      <c r="CT26" s="446"/>
      <c r="CV26" s="437" t="str">
        <f t="shared" si="7"/>
        <v>Group D</v>
      </c>
      <c r="CW26" s="439"/>
      <c r="CX26" s="459"/>
      <c r="CY26" s="440"/>
      <c r="CZ26" s="443"/>
      <c r="DA26" s="444"/>
      <c r="DB26" s="441"/>
      <c r="DC26" s="445"/>
      <c r="DD26" s="445"/>
      <c r="DE26" s="440"/>
      <c r="DF26" s="440"/>
      <c r="DG26" s="446"/>
      <c r="DI26" s="437" t="str">
        <f t="shared" si="8"/>
        <v>Group D</v>
      </c>
      <c r="DJ26" s="439"/>
      <c r="DK26" s="459"/>
      <c r="DL26" s="440"/>
      <c r="DM26" s="443"/>
      <c r="DN26" s="444"/>
      <c r="DO26" s="441"/>
      <c r="DP26" s="445"/>
      <c r="DQ26" s="445"/>
      <c r="DR26" s="440"/>
      <c r="DS26" s="440"/>
      <c r="DT26" s="446"/>
      <c r="DV26" s="437" t="str">
        <f t="shared" si="9"/>
        <v>Group D</v>
      </c>
      <c r="DW26" s="439"/>
      <c r="DX26" s="459"/>
      <c r="DY26" s="440"/>
      <c r="DZ26" s="443"/>
      <c r="EA26" s="444"/>
      <c r="EB26" s="441"/>
      <c r="EC26" s="445"/>
      <c r="ED26" s="445"/>
      <c r="EE26" s="440"/>
      <c r="EF26" s="440"/>
      <c r="EG26" s="446"/>
      <c r="EI26" s="437" t="str">
        <f t="shared" si="10"/>
        <v>Group D</v>
      </c>
      <c r="EJ26" s="439"/>
      <c r="EK26" s="459"/>
      <c r="EL26" s="440"/>
      <c r="EM26" s="443"/>
      <c r="EN26" s="444"/>
      <c r="EO26" s="441"/>
      <c r="EP26" s="445"/>
      <c r="EQ26" s="445"/>
      <c r="ER26" s="440"/>
      <c r="ES26" s="440"/>
      <c r="ET26" s="446"/>
      <c r="EV26" s="437" t="str">
        <f t="shared" si="11"/>
        <v>Group D</v>
      </c>
      <c r="EW26" s="439"/>
      <c r="EX26" s="459"/>
      <c r="EY26" s="440"/>
      <c r="EZ26" s="443"/>
      <c r="FA26" s="444"/>
      <c r="FB26" s="441"/>
      <c r="FC26" s="445"/>
      <c r="FD26" s="445"/>
      <c r="FE26" s="440"/>
      <c r="FF26" s="440"/>
      <c r="FG26" s="446"/>
      <c r="FI26" s="437" t="str">
        <f t="shared" si="12"/>
        <v>Group D</v>
      </c>
      <c r="FJ26" s="439"/>
      <c r="FK26" s="459"/>
      <c r="FL26" s="440"/>
      <c r="FM26" s="443"/>
      <c r="FN26" s="444"/>
      <c r="FO26" s="441"/>
      <c r="FP26" s="445"/>
      <c r="FQ26" s="445"/>
      <c r="FR26" s="440"/>
      <c r="FS26" s="440"/>
      <c r="FT26" s="446"/>
      <c r="FV26" s="437" t="str">
        <f t="shared" si="13"/>
        <v>Group D</v>
      </c>
      <c r="FW26" s="439"/>
      <c r="FX26" s="459"/>
      <c r="FY26" s="440"/>
      <c r="FZ26" s="443"/>
      <c r="GA26" s="444"/>
      <c r="GB26" s="441"/>
      <c r="GC26" s="445"/>
      <c r="GD26" s="445"/>
      <c r="GE26" s="440"/>
      <c r="GF26" s="440"/>
      <c r="GG26" s="446"/>
      <c r="GI26" s="437" t="str">
        <f t="shared" si="14"/>
        <v>Group D</v>
      </c>
      <c r="GJ26" s="439"/>
      <c r="GK26" s="459"/>
      <c r="GL26" s="440"/>
      <c r="GM26" s="443"/>
      <c r="GN26" s="444"/>
      <c r="GO26" s="441"/>
      <c r="GP26" s="445"/>
      <c r="GQ26" s="445"/>
      <c r="GR26" s="440"/>
      <c r="GS26" s="440"/>
      <c r="GT26" s="446"/>
      <c r="GV26" s="437" t="str">
        <f t="shared" si="15"/>
        <v>Group D</v>
      </c>
      <c r="GW26" s="439"/>
      <c r="GX26" s="459"/>
      <c r="GY26" s="440"/>
      <c r="GZ26" s="443"/>
      <c r="HA26" s="444"/>
      <c r="HB26" s="441"/>
      <c r="HC26" s="445"/>
      <c r="HD26" s="445"/>
      <c r="HE26" s="440"/>
      <c r="HF26" s="440"/>
      <c r="HG26" s="446"/>
      <c r="HI26" s="437" t="str">
        <f t="shared" si="16"/>
        <v>Group D</v>
      </c>
      <c r="HJ26" s="439"/>
      <c r="HK26" s="459"/>
      <c r="HL26" s="440"/>
      <c r="HM26" s="443"/>
      <c r="HN26" s="444"/>
      <c r="HO26" s="441"/>
      <c r="HP26" s="445"/>
      <c r="HQ26" s="445"/>
      <c r="HR26" s="440"/>
      <c r="HS26" s="440"/>
      <c r="HT26" s="446"/>
      <c r="HV26" s="437" t="str">
        <f t="shared" si="17"/>
        <v>Group D</v>
      </c>
      <c r="HW26" s="439"/>
      <c r="HX26" s="459"/>
      <c r="HY26" s="440"/>
      <c r="HZ26" s="443"/>
      <c r="IA26" s="444"/>
      <c r="IB26" s="441"/>
      <c r="IC26" s="445"/>
      <c r="ID26" s="445"/>
      <c r="IE26" s="440"/>
      <c r="IF26" s="440"/>
      <c r="IG26" s="446"/>
      <c r="II26" s="437" t="str">
        <f t="shared" si="18"/>
        <v>Group D</v>
      </c>
      <c r="IJ26" s="439"/>
      <c r="IK26" s="459"/>
      <c r="IL26" s="440"/>
      <c r="IM26" s="443"/>
      <c r="IN26" s="444"/>
      <c r="IO26" s="441"/>
      <c r="IP26" s="445"/>
      <c r="IQ26" s="445"/>
      <c r="IR26" s="440"/>
      <c r="IS26" s="440"/>
      <c r="IT26" s="446"/>
      <c r="IV26" s="437" t="str">
        <f t="shared" si="19"/>
        <v>Group D</v>
      </c>
      <c r="IW26" s="439"/>
      <c r="IX26" s="459"/>
      <c r="IY26" s="440"/>
      <c r="IZ26" s="443"/>
      <c r="JA26" s="444"/>
      <c r="JB26" s="441"/>
      <c r="JC26" s="445"/>
      <c r="JD26" s="445"/>
      <c r="JE26" s="440"/>
      <c r="JF26" s="440"/>
      <c r="JG26" s="446"/>
      <c r="JI26" s="437" t="str">
        <f t="shared" si="20"/>
        <v>Group D</v>
      </c>
      <c r="JJ26" s="439"/>
      <c r="JK26" s="459"/>
      <c r="JL26" s="440"/>
      <c r="JM26" s="443"/>
      <c r="JN26" s="444"/>
      <c r="JO26" s="441"/>
      <c r="JP26" s="445"/>
      <c r="JQ26" s="445"/>
      <c r="JR26" s="440"/>
      <c r="JS26" s="440"/>
      <c r="JT26" s="446"/>
      <c r="JV26" s="437" t="str">
        <f t="shared" si="21"/>
        <v>Group D</v>
      </c>
      <c r="JW26" s="439"/>
      <c r="JX26" s="459"/>
      <c r="JY26" s="440"/>
      <c r="JZ26" s="443"/>
      <c r="KA26" s="444"/>
      <c r="KB26" s="441"/>
      <c r="KC26" s="445"/>
      <c r="KD26" s="445"/>
      <c r="KE26" s="440"/>
      <c r="KF26" s="440"/>
      <c r="KG26" s="446"/>
      <c r="KI26" s="437" t="str">
        <f t="shared" si="22"/>
        <v>Group D</v>
      </c>
      <c r="KJ26" s="439"/>
      <c r="KK26" s="459"/>
      <c r="KL26" s="440"/>
      <c r="KM26" s="443"/>
      <c r="KN26" s="444"/>
      <c r="KO26" s="441"/>
      <c r="KP26" s="445"/>
      <c r="KQ26" s="445"/>
      <c r="KR26" s="440"/>
      <c r="KS26" s="440"/>
      <c r="KT26" s="446"/>
      <c r="KV26" s="437" t="str">
        <f t="shared" si="23"/>
        <v>Group D</v>
      </c>
      <c r="KW26" s="439"/>
      <c r="KX26" s="459"/>
      <c r="KY26" s="440"/>
      <c r="KZ26" s="443"/>
      <c r="LA26" s="444"/>
      <c r="LB26" s="441"/>
      <c r="LC26" s="445"/>
      <c r="LD26" s="445"/>
      <c r="LE26" s="440"/>
      <c r="LF26" s="440"/>
      <c r="LG26" s="446"/>
      <c r="LI26" s="437" t="str">
        <f t="shared" si="24"/>
        <v>Group D</v>
      </c>
      <c r="LJ26" s="439"/>
      <c r="LK26" s="459"/>
      <c r="LL26" s="440"/>
      <c r="LM26" s="443"/>
      <c r="LN26" s="444"/>
      <c r="LO26" s="441"/>
      <c r="LP26" s="445"/>
      <c r="LQ26" s="445"/>
      <c r="LR26" s="440"/>
      <c r="LS26" s="440"/>
      <c r="LT26" s="446"/>
      <c r="LV26" s="437" t="str">
        <f t="shared" si="25"/>
        <v>Group D</v>
      </c>
      <c r="LW26" s="439"/>
      <c r="LX26" s="459"/>
      <c r="LY26" s="440"/>
      <c r="LZ26" s="443"/>
      <c r="MA26" s="444"/>
      <c r="MB26" s="441"/>
      <c r="MC26" s="445"/>
      <c r="MD26" s="445"/>
      <c r="ME26" s="440"/>
      <c r="MF26" s="440"/>
      <c r="MG26" s="446"/>
    </row>
    <row r="27" spans="2:345" x14ac:dyDescent="0.25">
      <c r="B27" s="447">
        <f ca="1">INDEX(Groups!$C$7:$C$35,MATCH(C27,Groups!$D$7:$D$35,0))</f>
        <v>26</v>
      </c>
      <c r="C27" s="448" t="str">
        <f ca="1">GrpD!$B$4</f>
        <v>Poland</v>
      </c>
      <c r="D27" s="449">
        <f ca="1">INDEX(Groups!$C$7:$C$35,MATCH(E27,Groups!$D$7:$D$35,0))</f>
        <v>12</v>
      </c>
      <c r="E27" s="448" t="str">
        <f ca="1">GrpD!$D$4</f>
        <v>Netherlands</v>
      </c>
      <c r="F27" s="450" t="str">
        <f ca="1">GrpD!$E$4</f>
        <v/>
      </c>
      <c r="G27" s="451" t="str">
        <f ca="1">GrpD!$G$4</f>
        <v/>
      </c>
      <c r="I27" s="447">
        <f t="shared" ca="1" si="0"/>
        <v>26</v>
      </c>
      <c r="J27" s="448" t="str">
        <f ca="1">GrpD!$B$4</f>
        <v>Poland</v>
      </c>
      <c r="K27" s="449">
        <f t="shared" ref="K27:K32" ca="1" si="260">$D27</f>
        <v>12</v>
      </c>
      <c r="L27" s="448" t="str">
        <f ca="1">GrpD!$D$4</f>
        <v>Netherlands</v>
      </c>
      <c r="M27" s="452"/>
      <c r="N27" s="452"/>
      <c r="O27" s="453"/>
      <c r="P27" s="449" t="str">
        <f t="shared" ref="P27:P32" ca="1" si="261">IF(($F27&lt;&gt;"")*($G27&lt;&gt;"")*(M27&lt;&gt;"")*(N27&lt;&gt;""),($F27&gt;$G27)*(M27&gt;N27)+($F27=$G27)*(M27=N27)+($F27&lt;$G27)*(M27&lt;N27),"")</f>
        <v/>
      </c>
      <c r="Q27" s="449" t="str">
        <f ca="1">IF((P27&lt;&gt;""),IF(OR($F27&lt;&gt;$G27,PrSettings!$M$4="●"),(($F27-$G27)=(M27-N27))*1,0),"")</f>
        <v/>
      </c>
      <c r="R27" s="449" t="str">
        <f t="shared" ref="R27:R32" ca="1" si="262">IF((P27&lt;&gt;""),($F27=M27)*($G27=N27),"")</f>
        <v/>
      </c>
      <c r="S27" s="449" t="str">
        <f ca="1">IF(P27&lt;&gt;"",IF(ABS($F27-$G27)&gt;=PrSettings!$M$7,(ABS($F27-$G27-M27+N27)&lt;=1)*1,IF(AND(P27,$F27=$G27,$F27&gt;=PrSettings!$M$6),(ABS(M27-$F27)&lt;=1)*1,IF(AND(ABS($F27-$G27-M27+N27)&lt;=1,$F27+$G27&gt;=PrSettings!$M$8),(ABS(M27-$F27)&lt;=1)*(ABS(N27-$G27)&lt;=1)*1,""))),"")</f>
        <v/>
      </c>
      <c r="T27" s="454"/>
      <c r="V27" s="447">
        <f t="shared" ca="1" si="1"/>
        <v>26</v>
      </c>
      <c r="W27" s="448" t="str">
        <f ca="1">GrpD!$B$4</f>
        <v>Poland</v>
      </c>
      <c r="X27" s="449">
        <f t="shared" ref="X27:X32" ca="1" si="263">$D27</f>
        <v>12</v>
      </c>
      <c r="Y27" s="448" t="str">
        <f ca="1">GrpD!$D$4</f>
        <v>Netherlands</v>
      </c>
      <c r="Z27" s="452"/>
      <c r="AA27" s="452"/>
      <c r="AB27" s="453"/>
      <c r="AC27" s="449" t="str">
        <f t="shared" ref="AC27:AC32" ca="1" si="264">IF(($F27&lt;&gt;"")*($G27&lt;&gt;"")*(Z27&lt;&gt;"")*(AA27&lt;&gt;""),($F27&gt;$G27)*(Z27&gt;AA27)+($F27=$G27)*(Z27=AA27)+($F27&lt;$G27)*(Z27&lt;AA27),"")</f>
        <v/>
      </c>
      <c r="AD27" s="449" t="str">
        <f ca="1">IF((AC27&lt;&gt;""),IF(OR($F27&lt;&gt;$G27,PrSettings!$M$4="●"),(($F27-$G27)=(Z27-AA27))*1,0),"")</f>
        <v/>
      </c>
      <c r="AE27" s="449" t="str">
        <f t="shared" ref="AE27:AE32" ca="1" si="265">IF((AC27&lt;&gt;""),($F27=Z27)*($G27=AA27),"")</f>
        <v/>
      </c>
      <c r="AF27" s="449" t="str">
        <f ca="1">IF(AC27&lt;&gt;"",IF(ABS($F27-$G27)&gt;=PrSettings!$M$7,(ABS($F27-$G27-Z27+AA27)&lt;=1)*1,IF(AND(AC27,$F27=$G27,$F27&gt;=PrSettings!$M$6),(ABS(Z27-$F27)&lt;=1)*1,IF(AND(ABS($F27-$G27-Z27+AA27)&lt;=1,$F27+$G27&gt;=PrSettings!$M$8),(ABS(Z27-$F27)&lt;=1)*(ABS(AA27-$G27)&lt;=1)*1,""))),"")</f>
        <v/>
      </c>
      <c r="AG27" s="454"/>
      <c r="AI27" s="447">
        <f t="shared" ca="1" si="2"/>
        <v>26</v>
      </c>
      <c r="AJ27" s="448" t="str">
        <f ca="1">GrpD!$B$4</f>
        <v>Poland</v>
      </c>
      <c r="AK27" s="449">
        <f t="shared" ref="AK27:AK32" ca="1" si="266">$D27</f>
        <v>12</v>
      </c>
      <c r="AL27" s="448" t="str">
        <f ca="1">GrpD!$D$4</f>
        <v>Netherlands</v>
      </c>
      <c r="AM27" s="452"/>
      <c r="AN27" s="452"/>
      <c r="AO27" s="453"/>
      <c r="AP27" s="449" t="str">
        <f t="shared" ref="AP27:AP32" ca="1" si="267">IF(($F27&lt;&gt;"")*($G27&lt;&gt;"")*(AM27&lt;&gt;"")*(AN27&lt;&gt;""),($F27&gt;$G27)*(AM27&gt;AN27)+($F27=$G27)*(AM27=AN27)+($F27&lt;$G27)*(AM27&lt;AN27),"")</f>
        <v/>
      </c>
      <c r="AQ27" s="449" t="str">
        <f ca="1">IF((AP27&lt;&gt;""),IF(OR($F27&lt;&gt;$G27,PrSettings!$M$4="●"),(($F27-$G27)=(AM27-AN27))*1,0),"")</f>
        <v/>
      </c>
      <c r="AR27" s="449" t="str">
        <f t="shared" ref="AR27:AR32" ca="1" si="268">IF((AP27&lt;&gt;""),($F27=AM27)*($G27=AN27),"")</f>
        <v/>
      </c>
      <c r="AS27" s="449" t="str">
        <f ca="1">IF(AP27&lt;&gt;"",IF(ABS($F27-$G27)&gt;=PrSettings!$M$7,(ABS($F27-$G27-AM27+AN27)&lt;=1)*1,IF(AND(AP27,$F27=$G27,$F27&gt;=PrSettings!$M$6),(ABS(AM27-$F27)&lt;=1)*1,IF(AND(ABS($F27-$G27-AM27+AN27)&lt;=1,$F27+$G27&gt;=PrSettings!$M$8),(ABS(AM27-$F27)&lt;=1)*(ABS(AN27-$G27)&lt;=1)*1,""))),"")</f>
        <v/>
      </c>
      <c r="AT27" s="454"/>
      <c r="AV27" s="447">
        <f t="shared" ca="1" si="3"/>
        <v>26</v>
      </c>
      <c r="AW27" s="448" t="str">
        <f ca="1">GrpD!$B$4</f>
        <v>Poland</v>
      </c>
      <c r="AX27" s="449">
        <f t="shared" ref="AX27:AX32" ca="1" si="269">$D27</f>
        <v>12</v>
      </c>
      <c r="AY27" s="448" t="str">
        <f ca="1">GrpD!$D$4</f>
        <v>Netherlands</v>
      </c>
      <c r="AZ27" s="452"/>
      <c r="BA27" s="452"/>
      <c r="BB27" s="453"/>
      <c r="BC27" s="449" t="str">
        <f t="shared" ref="BC27:BC32" ca="1" si="270">IF(($F27&lt;&gt;"")*($G27&lt;&gt;"")*(AZ27&lt;&gt;"")*(BA27&lt;&gt;""),($F27&gt;$G27)*(AZ27&gt;BA27)+($F27=$G27)*(AZ27=BA27)+($F27&lt;$G27)*(AZ27&lt;BA27),"")</f>
        <v/>
      </c>
      <c r="BD27" s="449" t="str">
        <f ca="1">IF((BC27&lt;&gt;""),IF(OR($F27&lt;&gt;$G27,PrSettings!$M$4="●"),(($F27-$G27)=(AZ27-BA27))*1,0),"")</f>
        <v/>
      </c>
      <c r="BE27" s="449" t="str">
        <f t="shared" ref="BE27:BE32" ca="1" si="271">IF((BC27&lt;&gt;""),($F27=AZ27)*($G27=BA27),"")</f>
        <v/>
      </c>
      <c r="BF27" s="449" t="str">
        <f ca="1">IF(BC27&lt;&gt;"",IF(ABS($F27-$G27)&gt;=PrSettings!$M$7,(ABS($F27-$G27-AZ27+BA27)&lt;=1)*1,IF(AND(BC27,$F27=$G27,$F27&gt;=PrSettings!$M$6),(ABS(AZ27-$F27)&lt;=1)*1,IF(AND(ABS($F27-$G27-AZ27+BA27)&lt;=1,$F27+$G27&gt;=PrSettings!$M$8),(ABS(AZ27-$F27)&lt;=1)*(ABS(BA27-$G27)&lt;=1)*1,""))),"")</f>
        <v/>
      </c>
      <c r="BG27" s="454"/>
      <c r="BI27" s="447">
        <f t="shared" ca="1" si="4"/>
        <v>26</v>
      </c>
      <c r="BJ27" s="448" t="str">
        <f ca="1">GrpD!$B$4</f>
        <v>Poland</v>
      </c>
      <c r="BK27" s="449">
        <f t="shared" ref="BK27:BK32" ca="1" si="272">$D27</f>
        <v>12</v>
      </c>
      <c r="BL27" s="448" t="str">
        <f ca="1">GrpD!$D$4</f>
        <v>Netherlands</v>
      </c>
      <c r="BM27" s="452"/>
      <c r="BN27" s="452"/>
      <c r="BO27" s="453"/>
      <c r="BP27" s="449" t="str">
        <f t="shared" ref="BP27:BP32" ca="1" si="273">IF(($F27&lt;&gt;"")*($G27&lt;&gt;"")*(BM27&lt;&gt;"")*(BN27&lt;&gt;""),($F27&gt;$G27)*(BM27&gt;BN27)+($F27=$G27)*(BM27=BN27)+($F27&lt;$G27)*(BM27&lt;BN27),"")</f>
        <v/>
      </c>
      <c r="BQ27" s="449" t="str">
        <f ca="1">IF((BP27&lt;&gt;""),IF(OR($F27&lt;&gt;$G27,PrSettings!$M$4="●"),(($F27-$G27)=(BM27-BN27))*1,0),"")</f>
        <v/>
      </c>
      <c r="BR27" s="449" t="str">
        <f t="shared" ref="BR27:BR32" ca="1" si="274">IF((BP27&lt;&gt;""),($F27=BM27)*($G27=BN27),"")</f>
        <v/>
      </c>
      <c r="BS27" s="449" t="str">
        <f ca="1">IF(BP27&lt;&gt;"",IF(ABS($F27-$G27)&gt;=PrSettings!$M$7,(ABS($F27-$G27-BM27+BN27)&lt;=1)*1,IF(AND(BP27,$F27=$G27,$F27&gt;=PrSettings!$M$6),(ABS(BM27-$F27)&lt;=1)*1,IF(AND(ABS($F27-$G27-BM27+BN27)&lt;=1,$F27+$G27&gt;=PrSettings!$M$8),(ABS(BM27-$F27)&lt;=1)*(ABS(BN27-$G27)&lt;=1)*1,""))),"")</f>
        <v/>
      </c>
      <c r="BT27" s="454"/>
      <c r="BV27" s="447">
        <f t="shared" ca="1" si="5"/>
        <v>26</v>
      </c>
      <c r="BW27" s="448" t="str">
        <f ca="1">GrpD!$B$4</f>
        <v>Poland</v>
      </c>
      <c r="BX27" s="449">
        <f t="shared" ref="BX27:BX32" ca="1" si="275">$D27</f>
        <v>12</v>
      </c>
      <c r="BY27" s="448" t="str">
        <f ca="1">GrpD!$D$4</f>
        <v>Netherlands</v>
      </c>
      <c r="BZ27" s="452"/>
      <c r="CA27" s="452"/>
      <c r="CB27" s="453"/>
      <c r="CC27" s="449" t="str">
        <f t="shared" ref="CC27:CC32" ca="1" si="276">IF(($F27&lt;&gt;"")*($G27&lt;&gt;"")*(BZ27&lt;&gt;"")*(CA27&lt;&gt;""),($F27&gt;$G27)*(BZ27&gt;CA27)+($F27=$G27)*(BZ27=CA27)+($F27&lt;$G27)*(BZ27&lt;CA27),"")</f>
        <v/>
      </c>
      <c r="CD27" s="449" t="str">
        <f ca="1">IF((CC27&lt;&gt;""),IF(OR($F27&lt;&gt;$G27,PrSettings!$M$4="●"),(($F27-$G27)=(BZ27-CA27))*1,0),"")</f>
        <v/>
      </c>
      <c r="CE27" s="449" t="str">
        <f t="shared" ref="CE27:CE32" ca="1" si="277">IF((CC27&lt;&gt;""),($F27=BZ27)*($G27=CA27),"")</f>
        <v/>
      </c>
      <c r="CF27" s="449" t="str">
        <f ca="1">IF(CC27&lt;&gt;"",IF(ABS($F27-$G27)&gt;=PrSettings!$M$7,(ABS($F27-$G27-BZ27+CA27)&lt;=1)*1,IF(AND(CC27,$F27=$G27,$F27&gt;=PrSettings!$M$6),(ABS(BZ27-$F27)&lt;=1)*1,IF(AND(ABS($F27-$G27-BZ27+CA27)&lt;=1,$F27+$G27&gt;=PrSettings!$M$8),(ABS(BZ27-$F27)&lt;=1)*(ABS(CA27-$G27)&lt;=1)*1,""))),"")</f>
        <v/>
      </c>
      <c r="CG27" s="454"/>
      <c r="CI27" s="447">
        <f t="shared" ca="1" si="6"/>
        <v>26</v>
      </c>
      <c r="CJ27" s="448" t="str">
        <f ca="1">GrpD!$B$4</f>
        <v>Poland</v>
      </c>
      <c r="CK27" s="449">
        <f t="shared" ref="CK27:CK32" ca="1" si="278">$D27</f>
        <v>12</v>
      </c>
      <c r="CL27" s="448" t="str">
        <f ca="1">GrpD!$D$4</f>
        <v>Netherlands</v>
      </c>
      <c r="CM27" s="452"/>
      <c r="CN27" s="452"/>
      <c r="CO27" s="453"/>
      <c r="CP27" s="449" t="str">
        <f t="shared" ref="CP27:CP32" ca="1" si="279">IF(($F27&lt;&gt;"")*($G27&lt;&gt;"")*(CM27&lt;&gt;"")*(CN27&lt;&gt;""),($F27&gt;$G27)*(CM27&gt;CN27)+($F27=$G27)*(CM27=CN27)+($F27&lt;$G27)*(CM27&lt;CN27),"")</f>
        <v/>
      </c>
      <c r="CQ27" s="449" t="str">
        <f ca="1">IF((CP27&lt;&gt;""),IF(OR($F27&lt;&gt;$G27,PrSettings!$M$4="●"),(($F27-$G27)=(CM27-CN27))*1,0),"")</f>
        <v/>
      </c>
      <c r="CR27" s="449" t="str">
        <f t="shared" ref="CR27:CR32" ca="1" si="280">IF((CP27&lt;&gt;""),($F27=CM27)*($G27=CN27),"")</f>
        <v/>
      </c>
      <c r="CS27" s="449" t="str">
        <f ca="1">IF(CP27&lt;&gt;"",IF(ABS($F27-$G27)&gt;=PrSettings!$M$7,(ABS($F27-$G27-CM27+CN27)&lt;=1)*1,IF(AND(CP27,$F27=$G27,$F27&gt;=PrSettings!$M$6),(ABS(CM27-$F27)&lt;=1)*1,IF(AND(ABS($F27-$G27-CM27+CN27)&lt;=1,$F27+$G27&gt;=PrSettings!$M$8),(ABS(CM27-$F27)&lt;=1)*(ABS(CN27-$G27)&lt;=1)*1,""))),"")</f>
        <v/>
      </c>
      <c r="CT27" s="454"/>
      <c r="CV27" s="447">
        <f t="shared" ca="1" si="7"/>
        <v>26</v>
      </c>
      <c r="CW27" s="448" t="str">
        <f ca="1">GrpD!$B$4</f>
        <v>Poland</v>
      </c>
      <c r="CX27" s="449">
        <f t="shared" ref="CX27:CX32" ca="1" si="281">$D27</f>
        <v>12</v>
      </c>
      <c r="CY27" s="448" t="str">
        <f ca="1">GrpD!$D$4</f>
        <v>Netherlands</v>
      </c>
      <c r="CZ27" s="452"/>
      <c r="DA27" s="452"/>
      <c r="DB27" s="453"/>
      <c r="DC27" s="449" t="str">
        <f t="shared" ref="DC27:DC32" ca="1" si="282">IF(($F27&lt;&gt;"")*($G27&lt;&gt;"")*(CZ27&lt;&gt;"")*(DA27&lt;&gt;""),($F27&gt;$G27)*(CZ27&gt;DA27)+($F27=$G27)*(CZ27=DA27)+($F27&lt;$G27)*(CZ27&lt;DA27),"")</f>
        <v/>
      </c>
      <c r="DD27" s="449" t="str">
        <f ca="1">IF((DC27&lt;&gt;""),IF(OR($F27&lt;&gt;$G27,PrSettings!$M$4="●"),(($F27-$G27)=(CZ27-DA27))*1,0),"")</f>
        <v/>
      </c>
      <c r="DE27" s="449" t="str">
        <f t="shared" ref="DE27:DE32" ca="1" si="283">IF((DC27&lt;&gt;""),($F27=CZ27)*($G27=DA27),"")</f>
        <v/>
      </c>
      <c r="DF27" s="449" t="str">
        <f ca="1">IF(DC27&lt;&gt;"",IF(ABS($F27-$G27)&gt;=PrSettings!$M$7,(ABS($F27-$G27-CZ27+DA27)&lt;=1)*1,IF(AND(DC27,$F27=$G27,$F27&gt;=PrSettings!$M$6),(ABS(CZ27-$F27)&lt;=1)*1,IF(AND(ABS($F27-$G27-CZ27+DA27)&lt;=1,$F27+$G27&gt;=PrSettings!$M$8),(ABS(CZ27-$F27)&lt;=1)*(ABS(DA27-$G27)&lt;=1)*1,""))),"")</f>
        <v/>
      </c>
      <c r="DG27" s="454"/>
      <c r="DI27" s="447">
        <f t="shared" ca="1" si="8"/>
        <v>26</v>
      </c>
      <c r="DJ27" s="448" t="str">
        <f ca="1">GrpD!$B$4</f>
        <v>Poland</v>
      </c>
      <c r="DK27" s="449">
        <f t="shared" ref="DK27:DK32" ca="1" si="284">$D27</f>
        <v>12</v>
      </c>
      <c r="DL27" s="448" t="str">
        <f ca="1">GrpD!$D$4</f>
        <v>Netherlands</v>
      </c>
      <c r="DM27" s="452"/>
      <c r="DN27" s="452"/>
      <c r="DO27" s="453"/>
      <c r="DP27" s="449" t="str">
        <f t="shared" ref="DP27:DP32" ca="1" si="285">IF(($F27&lt;&gt;"")*($G27&lt;&gt;"")*(DM27&lt;&gt;"")*(DN27&lt;&gt;""),($F27&gt;$G27)*(DM27&gt;DN27)+($F27=$G27)*(DM27=DN27)+($F27&lt;$G27)*(DM27&lt;DN27),"")</f>
        <v/>
      </c>
      <c r="DQ27" s="449" t="str">
        <f ca="1">IF((DP27&lt;&gt;""),IF(OR($F27&lt;&gt;$G27,PrSettings!$M$4="●"),(($F27-$G27)=(DM27-DN27))*1,0),"")</f>
        <v/>
      </c>
      <c r="DR27" s="449" t="str">
        <f t="shared" ref="DR27:DR32" ca="1" si="286">IF((DP27&lt;&gt;""),($F27=DM27)*($G27=DN27),"")</f>
        <v/>
      </c>
      <c r="DS27" s="449" t="str">
        <f ca="1">IF(DP27&lt;&gt;"",IF(ABS($F27-$G27)&gt;=PrSettings!$M$7,(ABS($F27-$G27-DM27+DN27)&lt;=1)*1,IF(AND(DP27,$F27=$G27,$F27&gt;=PrSettings!$M$6),(ABS(DM27-$F27)&lt;=1)*1,IF(AND(ABS($F27-$G27-DM27+DN27)&lt;=1,$F27+$G27&gt;=PrSettings!$M$8),(ABS(DM27-$F27)&lt;=1)*(ABS(DN27-$G27)&lt;=1)*1,""))),"")</f>
        <v/>
      </c>
      <c r="DT27" s="454"/>
      <c r="DV27" s="447">
        <f t="shared" ca="1" si="9"/>
        <v>26</v>
      </c>
      <c r="DW27" s="448" t="str">
        <f ca="1">GrpD!$B$4</f>
        <v>Poland</v>
      </c>
      <c r="DX27" s="449">
        <f t="shared" ref="DX27:DX32" ca="1" si="287">$D27</f>
        <v>12</v>
      </c>
      <c r="DY27" s="448" t="str">
        <f ca="1">GrpD!$D$4</f>
        <v>Netherlands</v>
      </c>
      <c r="DZ27" s="452"/>
      <c r="EA27" s="452"/>
      <c r="EB27" s="453"/>
      <c r="EC27" s="449" t="str">
        <f t="shared" ref="EC27:EC32" ca="1" si="288">IF(($F27&lt;&gt;"")*($G27&lt;&gt;"")*(DZ27&lt;&gt;"")*(EA27&lt;&gt;""),($F27&gt;$G27)*(DZ27&gt;EA27)+($F27=$G27)*(DZ27=EA27)+($F27&lt;$G27)*(DZ27&lt;EA27),"")</f>
        <v/>
      </c>
      <c r="ED27" s="449" t="str">
        <f ca="1">IF((EC27&lt;&gt;""),IF(OR($F27&lt;&gt;$G27,PrSettings!$M$4="●"),(($F27-$G27)=(DZ27-EA27))*1,0),"")</f>
        <v/>
      </c>
      <c r="EE27" s="449" t="str">
        <f t="shared" ref="EE27:EE32" ca="1" si="289">IF((EC27&lt;&gt;""),($F27=DZ27)*($G27=EA27),"")</f>
        <v/>
      </c>
      <c r="EF27" s="449" t="str">
        <f ca="1">IF(EC27&lt;&gt;"",IF(ABS($F27-$G27)&gt;=PrSettings!$M$7,(ABS($F27-$G27-DZ27+EA27)&lt;=1)*1,IF(AND(EC27,$F27=$G27,$F27&gt;=PrSettings!$M$6),(ABS(DZ27-$F27)&lt;=1)*1,IF(AND(ABS($F27-$G27-DZ27+EA27)&lt;=1,$F27+$G27&gt;=PrSettings!$M$8),(ABS(DZ27-$F27)&lt;=1)*(ABS(EA27-$G27)&lt;=1)*1,""))),"")</f>
        <v/>
      </c>
      <c r="EG27" s="454"/>
      <c r="EI27" s="447">
        <f t="shared" ca="1" si="10"/>
        <v>26</v>
      </c>
      <c r="EJ27" s="448" t="str">
        <f ca="1">GrpD!$B$4</f>
        <v>Poland</v>
      </c>
      <c r="EK27" s="449">
        <f t="shared" ref="EK27:EK32" ca="1" si="290">$D27</f>
        <v>12</v>
      </c>
      <c r="EL27" s="448" t="str">
        <f ca="1">GrpD!$D$4</f>
        <v>Netherlands</v>
      </c>
      <c r="EM27" s="452"/>
      <c r="EN27" s="452"/>
      <c r="EO27" s="453"/>
      <c r="EP27" s="449" t="str">
        <f t="shared" ref="EP27:EP32" ca="1" si="291">IF(($F27&lt;&gt;"")*($G27&lt;&gt;"")*(EM27&lt;&gt;"")*(EN27&lt;&gt;""),($F27&gt;$G27)*(EM27&gt;EN27)+($F27=$G27)*(EM27=EN27)+($F27&lt;$G27)*(EM27&lt;EN27),"")</f>
        <v/>
      </c>
      <c r="EQ27" s="449" t="str">
        <f ca="1">IF((EP27&lt;&gt;""),IF(OR($F27&lt;&gt;$G27,PrSettings!$M$4="●"),(($F27-$G27)=(EM27-EN27))*1,0),"")</f>
        <v/>
      </c>
      <c r="ER27" s="449" t="str">
        <f t="shared" ref="ER27:ER32" ca="1" si="292">IF((EP27&lt;&gt;""),($F27=EM27)*($G27=EN27),"")</f>
        <v/>
      </c>
      <c r="ES27" s="449" t="str">
        <f ca="1">IF(EP27&lt;&gt;"",IF(ABS($F27-$G27)&gt;=PrSettings!$M$7,(ABS($F27-$G27-EM27+EN27)&lt;=1)*1,IF(AND(EP27,$F27=$G27,$F27&gt;=PrSettings!$M$6),(ABS(EM27-$F27)&lt;=1)*1,IF(AND(ABS($F27-$G27-EM27+EN27)&lt;=1,$F27+$G27&gt;=PrSettings!$M$8),(ABS(EM27-$F27)&lt;=1)*(ABS(EN27-$G27)&lt;=1)*1,""))),"")</f>
        <v/>
      </c>
      <c r="ET27" s="454"/>
      <c r="EV27" s="447">
        <f t="shared" ca="1" si="11"/>
        <v>26</v>
      </c>
      <c r="EW27" s="448" t="str">
        <f ca="1">GrpD!$B$4</f>
        <v>Poland</v>
      </c>
      <c r="EX27" s="449">
        <f t="shared" ref="EX27:EX32" ca="1" si="293">$D27</f>
        <v>12</v>
      </c>
      <c r="EY27" s="448" t="str">
        <f ca="1">GrpD!$D$4</f>
        <v>Netherlands</v>
      </c>
      <c r="EZ27" s="452"/>
      <c r="FA27" s="452"/>
      <c r="FB27" s="453"/>
      <c r="FC27" s="449" t="str">
        <f t="shared" ref="FC27:FC32" ca="1" si="294">IF(($F27&lt;&gt;"")*($G27&lt;&gt;"")*(EZ27&lt;&gt;"")*(FA27&lt;&gt;""),($F27&gt;$G27)*(EZ27&gt;FA27)+($F27=$G27)*(EZ27=FA27)+($F27&lt;$G27)*(EZ27&lt;FA27),"")</f>
        <v/>
      </c>
      <c r="FD27" s="449" t="str">
        <f ca="1">IF((FC27&lt;&gt;""),IF(OR($F27&lt;&gt;$G27,PrSettings!$M$4="●"),(($F27-$G27)=(EZ27-FA27))*1,0),"")</f>
        <v/>
      </c>
      <c r="FE27" s="449" t="str">
        <f t="shared" ref="FE27:FE32" ca="1" si="295">IF((FC27&lt;&gt;""),($F27=EZ27)*($G27=FA27),"")</f>
        <v/>
      </c>
      <c r="FF27" s="449" t="str">
        <f ca="1">IF(FC27&lt;&gt;"",IF(ABS($F27-$G27)&gt;=PrSettings!$M$7,(ABS($F27-$G27-EZ27+FA27)&lt;=1)*1,IF(AND(FC27,$F27=$G27,$F27&gt;=PrSettings!$M$6),(ABS(EZ27-$F27)&lt;=1)*1,IF(AND(ABS($F27-$G27-EZ27+FA27)&lt;=1,$F27+$G27&gt;=PrSettings!$M$8),(ABS(EZ27-$F27)&lt;=1)*(ABS(FA27-$G27)&lt;=1)*1,""))),"")</f>
        <v/>
      </c>
      <c r="FG27" s="454"/>
      <c r="FI27" s="447">
        <f t="shared" ca="1" si="12"/>
        <v>26</v>
      </c>
      <c r="FJ27" s="448" t="str">
        <f ca="1">GrpD!$B$4</f>
        <v>Poland</v>
      </c>
      <c r="FK27" s="449">
        <f t="shared" ref="FK27:FK32" ca="1" si="296">$D27</f>
        <v>12</v>
      </c>
      <c r="FL27" s="448" t="str">
        <f ca="1">GrpD!$D$4</f>
        <v>Netherlands</v>
      </c>
      <c r="FM27" s="452"/>
      <c r="FN27" s="452"/>
      <c r="FO27" s="453"/>
      <c r="FP27" s="449" t="str">
        <f t="shared" ref="FP27:FP32" ca="1" si="297">IF(($F27&lt;&gt;"")*($G27&lt;&gt;"")*(FM27&lt;&gt;"")*(FN27&lt;&gt;""),($F27&gt;$G27)*(FM27&gt;FN27)+($F27=$G27)*(FM27=FN27)+($F27&lt;$G27)*(FM27&lt;FN27),"")</f>
        <v/>
      </c>
      <c r="FQ27" s="449" t="str">
        <f ca="1">IF((FP27&lt;&gt;""),IF(OR($F27&lt;&gt;$G27,PrSettings!$M$4="●"),(($F27-$G27)=(FM27-FN27))*1,0),"")</f>
        <v/>
      </c>
      <c r="FR27" s="449" t="str">
        <f t="shared" ref="FR27:FR32" ca="1" si="298">IF((FP27&lt;&gt;""),($F27=FM27)*($G27=FN27),"")</f>
        <v/>
      </c>
      <c r="FS27" s="449" t="str">
        <f ca="1">IF(FP27&lt;&gt;"",IF(ABS($F27-$G27)&gt;=PrSettings!$M$7,(ABS($F27-$G27-FM27+FN27)&lt;=1)*1,IF(AND(FP27,$F27=$G27,$F27&gt;=PrSettings!$M$6),(ABS(FM27-$F27)&lt;=1)*1,IF(AND(ABS($F27-$G27-FM27+FN27)&lt;=1,$F27+$G27&gt;=PrSettings!$M$8),(ABS(FM27-$F27)&lt;=1)*(ABS(FN27-$G27)&lt;=1)*1,""))),"")</f>
        <v/>
      </c>
      <c r="FT27" s="454"/>
      <c r="FV27" s="447">
        <f t="shared" ca="1" si="13"/>
        <v>26</v>
      </c>
      <c r="FW27" s="448" t="str">
        <f ca="1">GrpD!$B$4</f>
        <v>Poland</v>
      </c>
      <c r="FX27" s="449">
        <f t="shared" ref="FX27:FX32" ca="1" si="299">$D27</f>
        <v>12</v>
      </c>
      <c r="FY27" s="448" t="str">
        <f ca="1">GrpD!$D$4</f>
        <v>Netherlands</v>
      </c>
      <c r="FZ27" s="452"/>
      <c r="GA27" s="452"/>
      <c r="GB27" s="453"/>
      <c r="GC27" s="449" t="str">
        <f t="shared" ref="GC27:GC32" ca="1" si="300">IF(($F27&lt;&gt;"")*($G27&lt;&gt;"")*(FZ27&lt;&gt;"")*(GA27&lt;&gt;""),($F27&gt;$G27)*(FZ27&gt;GA27)+($F27=$G27)*(FZ27=GA27)+($F27&lt;$G27)*(FZ27&lt;GA27),"")</f>
        <v/>
      </c>
      <c r="GD27" s="449" t="str">
        <f ca="1">IF((GC27&lt;&gt;""),IF(OR($F27&lt;&gt;$G27,PrSettings!$M$4="●"),(($F27-$G27)=(FZ27-GA27))*1,0),"")</f>
        <v/>
      </c>
      <c r="GE27" s="449" t="str">
        <f t="shared" ref="GE27:GE32" ca="1" si="301">IF((GC27&lt;&gt;""),($F27=FZ27)*($G27=GA27),"")</f>
        <v/>
      </c>
      <c r="GF27" s="449" t="str">
        <f ca="1">IF(GC27&lt;&gt;"",IF(ABS($F27-$G27)&gt;=PrSettings!$M$7,(ABS($F27-$G27-FZ27+GA27)&lt;=1)*1,IF(AND(GC27,$F27=$G27,$F27&gt;=PrSettings!$M$6),(ABS(FZ27-$F27)&lt;=1)*1,IF(AND(ABS($F27-$G27-FZ27+GA27)&lt;=1,$F27+$G27&gt;=PrSettings!$M$8),(ABS(FZ27-$F27)&lt;=1)*(ABS(GA27-$G27)&lt;=1)*1,""))),"")</f>
        <v/>
      </c>
      <c r="GG27" s="454"/>
      <c r="GI27" s="447">
        <f t="shared" ca="1" si="14"/>
        <v>26</v>
      </c>
      <c r="GJ27" s="448" t="str">
        <f ca="1">GrpD!$B$4</f>
        <v>Poland</v>
      </c>
      <c r="GK27" s="449">
        <f t="shared" ref="GK27:GK32" ca="1" si="302">$D27</f>
        <v>12</v>
      </c>
      <c r="GL27" s="448" t="str">
        <f ca="1">GrpD!$D$4</f>
        <v>Netherlands</v>
      </c>
      <c r="GM27" s="452"/>
      <c r="GN27" s="452"/>
      <c r="GO27" s="453"/>
      <c r="GP27" s="449" t="str">
        <f t="shared" ref="GP27:GP32" ca="1" si="303">IF(($F27&lt;&gt;"")*($G27&lt;&gt;"")*(GM27&lt;&gt;"")*(GN27&lt;&gt;""),($F27&gt;$G27)*(GM27&gt;GN27)+($F27=$G27)*(GM27=GN27)+($F27&lt;$G27)*(GM27&lt;GN27),"")</f>
        <v/>
      </c>
      <c r="GQ27" s="449" t="str">
        <f ca="1">IF((GP27&lt;&gt;""),IF(OR($F27&lt;&gt;$G27,PrSettings!$M$4="●"),(($F27-$G27)=(GM27-GN27))*1,0),"")</f>
        <v/>
      </c>
      <c r="GR27" s="449" t="str">
        <f t="shared" ref="GR27:GR32" ca="1" si="304">IF((GP27&lt;&gt;""),($F27=GM27)*($G27=GN27),"")</f>
        <v/>
      </c>
      <c r="GS27" s="449" t="str">
        <f ca="1">IF(GP27&lt;&gt;"",IF(ABS($F27-$G27)&gt;=PrSettings!$M$7,(ABS($F27-$G27-GM27+GN27)&lt;=1)*1,IF(AND(GP27,$F27=$G27,$F27&gt;=PrSettings!$M$6),(ABS(GM27-$F27)&lt;=1)*1,IF(AND(ABS($F27-$G27-GM27+GN27)&lt;=1,$F27+$G27&gt;=PrSettings!$M$8),(ABS(GM27-$F27)&lt;=1)*(ABS(GN27-$G27)&lt;=1)*1,""))),"")</f>
        <v/>
      </c>
      <c r="GT27" s="454"/>
      <c r="GV27" s="447">
        <f t="shared" ca="1" si="15"/>
        <v>26</v>
      </c>
      <c r="GW27" s="448" t="str">
        <f ca="1">GrpD!$B$4</f>
        <v>Poland</v>
      </c>
      <c r="GX27" s="449">
        <f t="shared" ref="GX27:GX32" ca="1" si="305">$D27</f>
        <v>12</v>
      </c>
      <c r="GY27" s="448" t="str">
        <f ca="1">GrpD!$D$4</f>
        <v>Netherlands</v>
      </c>
      <c r="GZ27" s="452"/>
      <c r="HA27" s="452"/>
      <c r="HB27" s="453"/>
      <c r="HC27" s="449" t="str">
        <f t="shared" ref="HC27:HC32" ca="1" si="306">IF(($F27&lt;&gt;"")*($G27&lt;&gt;"")*(GZ27&lt;&gt;"")*(HA27&lt;&gt;""),($F27&gt;$G27)*(GZ27&gt;HA27)+($F27=$G27)*(GZ27=HA27)+($F27&lt;$G27)*(GZ27&lt;HA27),"")</f>
        <v/>
      </c>
      <c r="HD27" s="449" t="str">
        <f ca="1">IF((HC27&lt;&gt;""),IF(OR($F27&lt;&gt;$G27,PrSettings!$M$4="●"),(($F27-$G27)=(GZ27-HA27))*1,0),"")</f>
        <v/>
      </c>
      <c r="HE27" s="449" t="str">
        <f t="shared" ref="HE27:HE32" ca="1" si="307">IF((HC27&lt;&gt;""),($F27=GZ27)*($G27=HA27),"")</f>
        <v/>
      </c>
      <c r="HF27" s="449" t="str">
        <f ca="1">IF(HC27&lt;&gt;"",IF(ABS($F27-$G27)&gt;=PrSettings!$M$7,(ABS($F27-$G27-GZ27+HA27)&lt;=1)*1,IF(AND(HC27,$F27=$G27,$F27&gt;=PrSettings!$M$6),(ABS(GZ27-$F27)&lt;=1)*1,IF(AND(ABS($F27-$G27-GZ27+HA27)&lt;=1,$F27+$G27&gt;=PrSettings!$M$8),(ABS(GZ27-$F27)&lt;=1)*(ABS(HA27-$G27)&lt;=1)*1,""))),"")</f>
        <v/>
      </c>
      <c r="HG27" s="454"/>
      <c r="HI27" s="447">
        <f t="shared" ca="1" si="16"/>
        <v>26</v>
      </c>
      <c r="HJ27" s="448" t="str">
        <f ca="1">GrpD!$B$4</f>
        <v>Poland</v>
      </c>
      <c r="HK27" s="449">
        <f t="shared" ref="HK27:HK32" ca="1" si="308">$D27</f>
        <v>12</v>
      </c>
      <c r="HL27" s="448" t="str">
        <f ca="1">GrpD!$D$4</f>
        <v>Netherlands</v>
      </c>
      <c r="HM27" s="452"/>
      <c r="HN27" s="452"/>
      <c r="HO27" s="453"/>
      <c r="HP27" s="449" t="str">
        <f t="shared" ref="HP27:HP32" ca="1" si="309">IF(($F27&lt;&gt;"")*($G27&lt;&gt;"")*(HM27&lt;&gt;"")*(HN27&lt;&gt;""),($F27&gt;$G27)*(HM27&gt;HN27)+($F27=$G27)*(HM27=HN27)+($F27&lt;$G27)*(HM27&lt;HN27),"")</f>
        <v/>
      </c>
      <c r="HQ27" s="449" t="str">
        <f ca="1">IF((HP27&lt;&gt;""),IF(OR($F27&lt;&gt;$G27,PrSettings!$M$4="●"),(($F27-$G27)=(HM27-HN27))*1,0),"")</f>
        <v/>
      </c>
      <c r="HR27" s="449" t="str">
        <f t="shared" ref="HR27:HR32" ca="1" si="310">IF((HP27&lt;&gt;""),($F27=HM27)*($G27=HN27),"")</f>
        <v/>
      </c>
      <c r="HS27" s="449" t="str">
        <f ca="1">IF(HP27&lt;&gt;"",IF(ABS($F27-$G27)&gt;=PrSettings!$M$7,(ABS($F27-$G27-HM27+HN27)&lt;=1)*1,IF(AND(HP27,$F27=$G27,$F27&gt;=PrSettings!$M$6),(ABS(HM27-$F27)&lt;=1)*1,IF(AND(ABS($F27-$G27-HM27+HN27)&lt;=1,$F27+$G27&gt;=PrSettings!$M$8),(ABS(HM27-$F27)&lt;=1)*(ABS(HN27-$G27)&lt;=1)*1,""))),"")</f>
        <v/>
      </c>
      <c r="HT27" s="454"/>
      <c r="HV27" s="447">
        <f t="shared" ca="1" si="17"/>
        <v>26</v>
      </c>
      <c r="HW27" s="448" t="str">
        <f ca="1">GrpD!$B$4</f>
        <v>Poland</v>
      </c>
      <c r="HX27" s="449">
        <f t="shared" ref="HX27:HX32" ca="1" si="311">$D27</f>
        <v>12</v>
      </c>
      <c r="HY27" s="448" t="str">
        <f ca="1">GrpD!$D$4</f>
        <v>Netherlands</v>
      </c>
      <c r="HZ27" s="452"/>
      <c r="IA27" s="452"/>
      <c r="IB27" s="453"/>
      <c r="IC27" s="449" t="str">
        <f t="shared" ref="IC27:IC32" ca="1" si="312">IF(($F27&lt;&gt;"")*($G27&lt;&gt;"")*(HZ27&lt;&gt;"")*(IA27&lt;&gt;""),($F27&gt;$G27)*(HZ27&gt;IA27)+($F27=$G27)*(HZ27=IA27)+($F27&lt;$G27)*(HZ27&lt;IA27),"")</f>
        <v/>
      </c>
      <c r="ID27" s="449" t="str">
        <f ca="1">IF((IC27&lt;&gt;""),IF(OR($F27&lt;&gt;$G27,PrSettings!$M$4="●"),(($F27-$G27)=(HZ27-IA27))*1,0),"")</f>
        <v/>
      </c>
      <c r="IE27" s="449" t="str">
        <f t="shared" ref="IE27:IE32" ca="1" si="313">IF((IC27&lt;&gt;""),($F27=HZ27)*($G27=IA27),"")</f>
        <v/>
      </c>
      <c r="IF27" s="449" t="str">
        <f ca="1">IF(IC27&lt;&gt;"",IF(ABS($F27-$G27)&gt;=PrSettings!$M$7,(ABS($F27-$G27-HZ27+IA27)&lt;=1)*1,IF(AND(IC27,$F27=$G27,$F27&gt;=PrSettings!$M$6),(ABS(HZ27-$F27)&lt;=1)*1,IF(AND(ABS($F27-$G27-HZ27+IA27)&lt;=1,$F27+$G27&gt;=PrSettings!$M$8),(ABS(HZ27-$F27)&lt;=1)*(ABS(IA27-$G27)&lt;=1)*1,""))),"")</f>
        <v/>
      </c>
      <c r="IG27" s="454"/>
      <c r="II27" s="447">
        <f t="shared" ca="1" si="18"/>
        <v>26</v>
      </c>
      <c r="IJ27" s="448" t="str">
        <f ca="1">GrpD!$B$4</f>
        <v>Poland</v>
      </c>
      <c r="IK27" s="449">
        <f t="shared" ref="IK27:IK32" ca="1" si="314">$D27</f>
        <v>12</v>
      </c>
      <c r="IL27" s="448" t="str">
        <f ca="1">GrpD!$D$4</f>
        <v>Netherlands</v>
      </c>
      <c r="IM27" s="452"/>
      <c r="IN27" s="452"/>
      <c r="IO27" s="453"/>
      <c r="IP27" s="449" t="str">
        <f t="shared" ref="IP27:IP32" ca="1" si="315">IF(($F27&lt;&gt;"")*($G27&lt;&gt;"")*(IM27&lt;&gt;"")*(IN27&lt;&gt;""),($F27&gt;$G27)*(IM27&gt;IN27)+($F27=$G27)*(IM27=IN27)+($F27&lt;$G27)*(IM27&lt;IN27),"")</f>
        <v/>
      </c>
      <c r="IQ27" s="449" t="str">
        <f ca="1">IF((IP27&lt;&gt;""),IF(OR($F27&lt;&gt;$G27,PrSettings!$M$4="●"),(($F27-$G27)=(IM27-IN27))*1,0),"")</f>
        <v/>
      </c>
      <c r="IR27" s="449" t="str">
        <f t="shared" ref="IR27:IR32" ca="1" si="316">IF((IP27&lt;&gt;""),($F27=IM27)*($G27=IN27),"")</f>
        <v/>
      </c>
      <c r="IS27" s="449" t="str">
        <f ca="1">IF(IP27&lt;&gt;"",IF(ABS($F27-$G27)&gt;=PrSettings!$M$7,(ABS($F27-$G27-IM27+IN27)&lt;=1)*1,IF(AND(IP27,$F27=$G27,$F27&gt;=PrSettings!$M$6),(ABS(IM27-$F27)&lt;=1)*1,IF(AND(ABS($F27-$G27-IM27+IN27)&lt;=1,$F27+$G27&gt;=PrSettings!$M$8),(ABS(IM27-$F27)&lt;=1)*(ABS(IN27-$G27)&lt;=1)*1,""))),"")</f>
        <v/>
      </c>
      <c r="IT27" s="454"/>
      <c r="IV27" s="447">
        <f t="shared" ca="1" si="19"/>
        <v>26</v>
      </c>
      <c r="IW27" s="448" t="str">
        <f ca="1">GrpD!$B$4</f>
        <v>Poland</v>
      </c>
      <c r="IX27" s="449">
        <f t="shared" ref="IX27:IX32" ca="1" si="317">$D27</f>
        <v>12</v>
      </c>
      <c r="IY27" s="448" t="str">
        <f ca="1">GrpD!$D$4</f>
        <v>Netherlands</v>
      </c>
      <c r="IZ27" s="452"/>
      <c r="JA27" s="452"/>
      <c r="JB27" s="453"/>
      <c r="JC27" s="449" t="str">
        <f t="shared" ref="JC27:JC32" ca="1" si="318">IF(($F27&lt;&gt;"")*($G27&lt;&gt;"")*(IZ27&lt;&gt;"")*(JA27&lt;&gt;""),($F27&gt;$G27)*(IZ27&gt;JA27)+($F27=$G27)*(IZ27=JA27)+($F27&lt;$G27)*(IZ27&lt;JA27),"")</f>
        <v/>
      </c>
      <c r="JD27" s="449" t="str">
        <f ca="1">IF((JC27&lt;&gt;""),IF(OR($F27&lt;&gt;$G27,PrSettings!$M$4="●"),(($F27-$G27)=(IZ27-JA27))*1,0),"")</f>
        <v/>
      </c>
      <c r="JE27" s="449" t="str">
        <f t="shared" ref="JE27:JE32" ca="1" si="319">IF((JC27&lt;&gt;""),($F27=IZ27)*($G27=JA27),"")</f>
        <v/>
      </c>
      <c r="JF27" s="449" t="str">
        <f ca="1">IF(JC27&lt;&gt;"",IF(ABS($F27-$G27)&gt;=PrSettings!$M$7,(ABS($F27-$G27-IZ27+JA27)&lt;=1)*1,IF(AND(JC27,$F27=$G27,$F27&gt;=PrSettings!$M$6),(ABS(IZ27-$F27)&lt;=1)*1,IF(AND(ABS($F27-$G27-IZ27+JA27)&lt;=1,$F27+$G27&gt;=PrSettings!$M$8),(ABS(IZ27-$F27)&lt;=1)*(ABS(JA27-$G27)&lt;=1)*1,""))),"")</f>
        <v/>
      </c>
      <c r="JG27" s="454"/>
      <c r="JI27" s="447">
        <f t="shared" ca="1" si="20"/>
        <v>26</v>
      </c>
      <c r="JJ27" s="448" t="str">
        <f ca="1">GrpD!$B$4</f>
        <v>Poland</v>
      </c>
      <c r="JK27" s="449">
        <f t="shared" ref="JK27:JK32" ca="1" si="320">$D27</f>
        <v>12</v>
      </c>
      <c r="JL27" s="448" t="str">
        <f ca="1">GrpD!$D$4</f>
        <v>Netherlands</v>
      </c>
      <c r="JM27" s="452"/>
      <c r="JN27" s="452"/>
      <c r="JO27" s="453"/>
      <c r="JP27" s="449" t="str">
        <f t="shared" ref="JP27:JP32" ca="1" si="321">IF(($F27&lt;&gt;"")*($G27&lt;&gt;"")*(JM27&lt;&gt;"")*(JN27&lt;&gt;""),($F27&gt;$G27)*(JM27&gt;JN27)+($F27=$G27)*(JM27=JN27)+($F27&lt;$G27)*(JM27&lt;JN27),"")</f>
        <v/>
      </c>
      <c r="JQ27" s="449" t="str">
        <f ca="1">IF((JP27&lt;&gt;""),IF(OR($F27&lt;&gt;$G27,PrSettings!$M$4="●"),(($F27-$G27)=(JM27-JN27))*1,0),"")</f>
        <v/>
      </c>
      <c r="JR27" s="449" t="str">
        <f t="shared" ref="JR27:JR32" ca="1" si="322">IF((JP27&lt;&gt;""),($F27=JM27)*($G27=JN27),"")</f>
        <v/>
      </c>
      <c r="JS27" s="449" t="str">
        <f ca="1">IF(JP27&lt;&gt;"",IF(ABS($F27-$G27)&gt;=PrSettings!$M$7,(ABS($F27-$G27-JM27+JN27)&lt;=1)*1,IF(AND(JP27,$F27=$G27,$F27&gt;=PrSettings!$M$6),(ABS(JM27-$F27)&lt;=1)*1,IF(AND(ABS($F27-$G27-JM27+JN27)&lt;=1,$F27+$G27&gt;=PrSettings!$M$8),(ABS(JM27-$F27)&lt;=1)*(ABS(JN27-$G27)&lt;=1)*1,""))),"")</f>
        <v/>
      </c>
      <c r="JT27" s="454"/>
      <c r="JV27" s="447">
        <f t="shared" ca="1" si="21"/>
        <v>26</v>
      </c>
      <c r="JW27" s="448" t="str">
        <f ca="1">GrpD!$B$4</f>
        <v>Poland</v>
      </c>
      <c r="JX27" s="449">
        <f t="shared" ref="JX27:JX32" ca="1" si="323">$D27</f>
        <v>12</v>
      </c>
      <c r="JY27" s="448" t="str">
        <f ca="1">GrpD!$D$4</f>
        <v>Netherlands</v>
      </c>
      <c r="JZ27" s="452"/>
      <c r="KA27" s="452"/>
      <c r="KB27" s="453"/>
      <c r="KC27" s="449" t="str">
        <f t="shared" ref="KC27:KC32" ca="1" si="324">IF(($F27&lt;&gt;"")*($G27&lt;&gt;"")*(JZ27&lt;&gt;"")*(KA27&lt;&gt;""),($F27&gt;$G27)*(JZ27&gt;KA27)+($F27=$G27)*(JZ27=KA27)+($F27&lt;$G27)*(JZ27&lt;KA27),"")</f>
        <v/>
      </c>
      <c r="KD27" s="449" t="str">
        <f ca="1">IF((KC27&lt;&gt;""),IF(OR($F27&lt;&gt;$G27,PrSettings!$M$4="●"),(($F27-$G27)=(JZ27-KA27))*1,0),"")</f>
        <v/>
      </c>
      <c r="KE27" s="449" t="str">
        <f t="shared" ref="KE27:KE32" ca="1" si="325">IF((KC27&lt;&gt;""),($F27=JZ27)*($G27=KA27),"")</f>
        <v/>
      </c>
      <c r="KF27" s="449" t="str">
        <f ca="1">IF(KC27&lt;&gt;"",IF(ABS($F27-$G27)&gt;=PrSettings!$M$7,(ABS($F27-$G27-JZ27+KA27)&lt;=1)*1,IF(AND(KC27,$F27=$G27,$F27&gt;=PrSettings!$M$6),(ABS(JZ27-$F27)&lt;=1)*1,IF(AND(ABS($F27-$G27-JZ27+KA27)&lt;=1,$F27+$G27&gt;=PrSettings!$M$8),(ABS(JZ27-$F27)&lt;=1)*(ABS(KA27-$G27)&lt;=1)*1,""))),"")</f>
        <v/>
      </c>
      <c r="KG27" s="454"/>
      <c r="KI27" s="447">
        <f t="shared" ca="1" si="22"/>
        <v>26</v>
      </c>
      <c r="KJ27" s="448" t="str">
        <f ca="1">GrpD!$B$4</f>
        <v>Poland</v>
      </c>
      <c r="KK27" s="449">
        <f t="shared" ref="KK27:KK32" ca="1" si="326">$D27</f>
        <v>12</v>
      </c>
      <c r="KL27" s="448" t="str">
        <f ca="1">GrpD!$D$4</f>
        <v>Netherlands</v>
      </c>
      <c r="KM27" s="452"/>
      <c r="KN27" s="452"/>
      <c r="KO27" s="453"/>
      <c r="KP27" s="449" t="str">
        <f t="shared" ref="KP27:KP32" ca="1" si="327">IF(($F27&lt;&gt;"")*($G27&lt;&gt;"")*(KM27&lt;&gt;"")*(KN27&lt;&gt;""),($F27&gt;$G27)*(KM27&gt;KN27)+($F27=$G27)*(KM27=KN27)+($F27&lt;$G27)*(KM27&lt;KN27),"")</f>
        <v/>
      </c>
      <c r="KQ27" s="449" t="str">
        <f ca="1">IF((KP27&lt;&gt;""),IF(OR($F27&lt;&gt;$G27,PrSettings!$M$4="●"),(($F27-$G27)=(KM27-KN27))*1,0),"")</f>
        <v/>
      </c>
      <c r="KR27" s="449" t="str">
        <f t="shared" ref="KR27:KR32" ca="1" si="328">IF((KP27&lt;&gt;""),($F27=KM27)*($G27=KN27),"")</f>
        <v/>
      </c>
      <c r="KS27" s="449" t="str">
        <f ca="1">IF(KP27&lt;&gt;"",IF(ABS($F27-$G27)&gt;=PrSettings!$M$7,(ABS($F27-$G27-KM27+KN27)&lt;=1)*1,IF(AND(KP27,$F27=$G27,$F27&gt;=PrSettings!$M$6),(ABS(KM27-$F27)&lt;=1)*1,IF(AND(ABS($F27-$G27-KM27+KN27)&lt;=1,$F27+$G27&gt;=PrSettings!$M$8),(ABS(KM27-$F27)&lt;=1)*(ABS(KN27-$G27)&lt;=1)*1,""))),"")</f>
        <v/>
      </c>
      <c r="KT27" s="454"/>
      <c r="KV27" s="447">
        <f t="shared" ca="1" si="23"/>
        <v>26</v>
      </c>
      <c r="KW27" s="448" t="str">
        <f ca="1">GrpD!$B$4</f>
        <v>Poland</v>
      </c>
      <c r="KX27" s="449">
        <f t="shared" ref="KX27:KX32" ca="1" si="329">$D27</f>
        <v>12</v>
      </c>
      <c r="KY27" s="448" t="str">
        <f ca="1">GrpD!$D$4</f>
        <v>Netherlands</v>
      </c>
      <c r="KZ27" s="452"/>
      <c r="LA27" s="452"/>
      <c r="LB27" s="453"/>
      <c r="LC27" s="449" t="str">
        <f t="shared" ref="LC27:LC32" ca="1" si="330">IF(($F27&lt;&gt;"")*($G27&lt;&gt;"")*(KZ27&lt;&gt;"")*(LA27&lt;&gt;""),($F27&gt;$G27)*(KZ27&gt;LA27)+($F27=$G27)*(KZ27=LA27)+($F27&lt;$G27)*(KZ27&lt;LA27),"")</f>
        <v/>
      </c>
      <c r="LD27" s="449" t="str">
        <f ca="1">IF((LC27&lt;&gt;""),IF(OR($F27&lt;&gt;$G27,PrSettings!$M$4="●"),(($F27-$G27)=(KZ27-LA27))*1,0),"")</f>
        <v/>
      </c>
      <c r="LE27" s="449" t="str">
        <f t="shared" ref="LE27:LE32" ca="1" si="331">IF((LC27&lt;&gt;""),($F27=KZ27)*($G27=LA27),"")</f>
        <v/>
      </c>
      <c r="LF27" s="449" t="str">
        <f ca="1">IF(LC27&lt;&gt;"",IF(ABS($F27-$G27)&gt;=PrSettings!$M$7,(ABS($F27-$G27-KZ27+LA27)&lt;=1)*1,IF(AND(LC27,$F27=$G27,$F27&gt;=PrSettings!$M$6),(ABS(KZ27-$F27)&lt;=1)*1,IF(AND(ABS($F27-$G27-KZ27+LA27)&lt;=1,$F27+$G27&gt;=PrSettings!$M$8),(ABS(KZ27-$F27)&lt;=1)*(ABS(LA27-$G27)&lt;=1)*1,""))),"")</f>
        <v/>
      </c>
      <c r="LG27" s="454"/>
      <c r="LI27" s="447">
        <f t="shared" ca="1" si="24"/>
        <v>26</v>
      </c>
      <c r="LJ27" s="448" t="str">
        <f ca="1">GrpD!$B$4</f>
        <v>Poland</v>
      </c>
      <c r="LK27" s="449">
        <f t="shared" ref="LK27:LK32" ca="1" si="332">$D27</f>
        <v>12</v>
      </c>
      <c r="LL27" s="448" t="str">
        <f ca="1">GrpD!$D$4</f>
        <v>Netherlands</v>
      </c>
      <c r="LM27" s="452"/>
      <c r="LN27" s="452"/>
      <c r="LO27" s="453"/>
      <c r="LP27" s="449" t="str">
        <f t="shared" ref="LP27:LP32" ca="1" si="333">IF(($F27&lt;&gt;"")*($G27&lt;&gt;"")*(LM27&lt;&gt;"")*(LN27&lt;&gt;""),($F27&gt;$G27)*(LM27&gt;LN27)+($F27=$G27)*(LM27=LN27)+($F27&lt;$G27)*(LM27&lt;LN27),"")</f>
        <v/>
      </c>
      <c r="LQ27" s="449" t="str">
        <f ca="1">IF((LP27&lt;&gt;""),IF(OR($F27&lt;&gt;$G27,PrSettings!$M$4="●"),(($F27-$G27)=(LM27-LN27))*1,0),"")</f>
        <v/>
      </c>
      <c r="LR27" s="449" t="str">
        <f t="shared" ref="LR27:LR32" ca="1" si="334">IF((LP27&lt;&gt;""),($F27=LM27)*($G27=LN27),"")</f>
        <v/>
      </c>
      <c r="LS27" s="449" t="str">
        <f ca="1">IF(LP27&lt;&gt;"",IF(ABS($F27-$G27)&gt;=PrSettings!$M$7,(ABS($F27-$G27-LM27+LN27)&lt;=1)*1,IF(AND(LP27,$F27=$G27,$F27&gt;=PrSettings!$M$6),(ABS(LM27-$F27)&lt;=1)*1,IF(AND(ABS($F27-$G27-LM27+LN27)&lt;=1,$F27+$G27&gt;=PrSettings!$M$8),(ABS(LM27-$F27)&lt;=1)*(ABS(LN27-$G27)&lt;=1)*1,""))),"")</f>
        <v/>
      </c>
      <c r="LT27" s="454"/>
      <c r="LV27" s="447">
        <f t="shared" ca="1" si="25"/>
        <v>26</v>
      </c>
      <c r="LW27" s="448" t="str">
        <f ca="1">GrpD!$B$4</f>
        <v>Poland</v>
      </c>
      <c r="LX27" s="449">
        <f t="shared" ref="LX27:LX32" ca="1" si="335">$D27</f>
        <v>12</v>
      </c>
      <c r="LY27" s="448" t="str">
        <f ca="1">GrpD!$D$4</f>
        <v>Netherlands</v>
      </c>
      <c r="LZ27" s="452"/>
      <c r="MA27" s="452"/>
      <c r="MB27" s="453"/>
      <c r="MC27" s="449" t="str">
        <f t="shared" ref="MC27:MC32" ca="1" si="336">IF(($F27&lt;&gt;"")*($G27&lt;&gt;"")*(LZ27&lt;&gt;"")*(MA27&lt;&gt;""),($F27&gt;$G27)*(LZ27&gt;MA27)+($F27=$G27)*(LZ27=MA27)+($F27&lt;$G27)*(LZ27&lt;MA27),"")</f>
        <v/>
      </c>
      <c r="MD27" s="449" t="str">
        <f ca="1">IF((MC27&lt;&gt;""),IF(OR($F27&lt;&gt;$G27,PrSettings!$M$4="●"),(($F27-$G27)=(LZ27-MA27))*1,0),"")</f>
        <v/>
      </c>
      <c r="ME27" s="449" t="str">
        <f t="shared" ref="ME27:ME32" ca="1" si="337">IF((MC27&lt;&gt;""),($F27=LZ27)*($G27=MA27),"")</f>
        <v/>
      </c>
      <c r="MF27" s="449" t="str">
        <f ca="1">IF(MC27&lt;&gt;"",IF(ABS($F27-$G27)&gt;=PrSettings!$M$7,(ABS($F27-$G27-LZ27+MA27)&lt;=1)*1,IF(AND(MC27,$F27=$G27,$F27&gt;=PrSettings!$M$6),(ABS(LZ27-$F27)&lt;=1)*1,IF(AND(ABS($F27-$G27-LZ27+MA27)&lt;=1,$F27+$G27&gt;=PrSettings!$M$8),(ABS(LZ27-$F27)&lt;=1)*(ABS(MA27-$G27)&lt;=1)*1,""))),"")</f>
        <v/>
      </c>
      <c r="MG27" s="454"/>
    </row>
    <row r="28" spans="2:345" x14ac:dyDescent="0.25">
      <c r="B28" s="447">
        <f ca="1">INDEX(Groups!$C$7:$C$35,MATCH(C28,Groups!$D$7:$D$35,0))</f>
        <v>11</v>
      </c>
      <c r="C28" s="448" t="str">
        <f ca="1">GrpD!$B$5</f>
        <v>Austria</v>
      </c>
      <c r="D28" s="449">
        <f ca="1">INDEX(Groups!$C$7:$C$35,MATCH(E28,Groups!$D$7:$D$35,0))</f>
        <v>2</v>
      </c>
      <c r="E28" s="448" t="str">
        <f ca="1">GrpD!$D$5</f>
        <v>France</v>
      </c>
      <c r="F28" s="450" t="str">
        <f ca="1">GrpD!$E$5</f>
        <v/>
      </c>
      <c r="G28" s="451" t="str">
        <f ca="1">GrpD!$G$5</f>
        <v/>
      </c>
      <c r="I28" s="447">
        <f t="shared" ca="1" si="0"/>
        <v>11</v>
      </c>
      <c r="J28" s="448" t="str">
        <f ca="1">GrpD!$B$5</f>
        <v>Austria</v>
      </c>
      <c r="K28" s="449">
        <f t="shared" ca="1" si="260"/>
        <v>2</v>
      </c>
      <c r="L28" s="448" t="str">
        <f ca="1">GrpD!$D$5</f>
        <v>France</v>
      </c>
      <c r="M28" s="452"/>
      <c r="N28" s="452"/>
      <c r="O28" s="455"/>
      <c r="P28" s="449" t="str">
        <f t="shared" ca="1" si="261"/>
        <v/>
      </c>
      <c r="Q28" s="449" t="str">
        <f ca="1">IF((P28&lt;&gt;""),IF(OR($F28&lt;&gt;$G28,PrSettings!$M$4="●"),(($F28-$G28)=(M28-N28))*1,0),"")</f>
        <v/>
      </c>
      <c r="R28" s="449" t="str">
        <f t="shared" ca="1" si="262"/>
        <v/>
      </c>
      <c r="S28" s="449" t="str">
        <f ca="1">IF(P28&lt;&gt;"",IF(ABS($F28-$G28)&gt;=PrSettings!$M$7,(ABS($F28-$G28-M28+N28)&lt;=1)*1,IF(AND(P28,$F28=$G28,$F28&gt;=PrSettings!$M$6),(ABS(M28-$F28)&lt;=1)*1,IF(AND(ABS($F28-$G28-M28+N28)&lt;=1,$F28+$G28&gt;=PrSettings!$M$8),(ABS(M28-$F28)&lt;=1)*(ABS(N28-$G28)&lt;=1)*1,""))),"")</f>
        <v/>
      </c>
      <c r="T28" s="456"/>
      <c r="V28" s="447">
        <f t="shared" ca="1" si="1"/>
        <v>11</v>
      </c>
      <c r="W28" s="448" t="str">
        <f ca="1">GrpD!$B$5</f>
        <v>Austria</v>
      </c>
      <c r="X28" s="449">
        <f t="shared" ca="1" si="263"/>
        <v>2</v>
      </c>
      <c r="Y28" s="448" t="str">
        <f ca="1">GrpD!$D$5</f>
        <v>France</v>
      </c>
      <c r="Z28" s="452"/>
      <c r="AA28" s="452"/>
      <c r="AB28" s="455"/>
      <c r="AC28" s="449" t="str">
        <f t="shared" ca="1" si="264"/>
        <v/>
      </c>
      <c r="AD28" s="449" t="str">
        <f ca="1">IF((AC28&lt;&gt;""),IF(OR($F28&lt;&gt;$G28,PrSettings!$M$4="●"),(($F28-$G28)=(Z28-AA28))*1,0),"")</f>
        <v/>
      </c>
      <c r="AE28" s="449" t="str">
        <f t="shared" ca="1" si="265"/>
        <v/>
      </c>
      <c r="AF28" s="449" t="str">
        <f ca="1">IF(AC28&lt;&gt;"",IF(ABS($F28-$G28)&gt;=PrSettings!$M$7,(ABS($F28-$G28-Z28+AA28)&lt;=1)*1,IF(AND(AC28,$F28=$G28,$F28&gt;=PrSettings!$M$6),(ABS(Z28-$F28)&lt;=1)*1,IF(AND(ABS($F28-$G28-Z28+AA28)&lt;=1,$F28+$G28&gt;=PrSettings!$M$8),(ABS(Z28-$F28)&lt;=1)*(ABS(AA28-$G28)&lt;=1)*1,""))),"")</f>
        <v/>
      </c>
      <c r="AG28" s="456"/>
      <c r="AI28" s="447">
        <f t="shared" ca="1" si="2"/>
        <v>11</v>
      </c>
      <c r="AJ28" s="448" t="str">
        <f ca="1">GrpD!$B$5</f>
        <v>Austria</v>
      </c>
      <c r="AK28" s="449">
        <f t="shared" ca="1" si="266"/>
        <v>2</v>
      </c>
      <c r="AL28" s="448" t="str">
        <f ca="1">GrpD!$D$5</f>
        <v>France</v>
      </c>
      <c r="AM28" s="452"/>
      <c r="AN28" s="452"/>
      <c r="AO28" s="455"/>
      <c r="AP28" s="449" t="str">
        <f t="shared" ca="1" si="267"/>
        <v/>
      </c>
      <c r="AQ28" s="449" t="str">
        <f ca="1">IF((AP28&lt;&gt;""),IF(OR($F28&lt;&gt;$G28,PrSettings!$M$4="●"),(($F28-$G28)=(AM28-AN28))*1,0),"")</f>
        <v/>
      </c>
      <c r="AR28" s="449" t="str">
        <f t="shared" ca="1" si="268"/>
        <v/>
      </c>
      <c r="AS28" s="449" t="str">
        <f ca="1">IF(AP28&lt;&gt;"",IF(ABS($F28-$G28)&gt;=PrSettings!$M$7,(ABS($F28-$G28-AM28+AN28)&lt;=1)*1,IF(AND(AP28,$F28=$G28,$F28&gt;=PrSettings!$M$6),(ABS(AM28-$F28)&lt;=1)*1,IF(AND(ABS($F28-$G28-AM28+AN28)&lt;=1,$F28+$G28&gt;=PrSettings!$M$8),(ABS(AM28-$F28)&lt;=1)*(ABS(AN28-$G28)&lt;=1)*1,""))),"")</f>
        <v/>
      </c>
      <c r="AT28" s="456"/>
      <c r="AV28" s="447">
        <f t="shared" ca="1" si="3"/>
        <v>11</v>
      </c>
      <c r="AW28" s="448" t="str">
        <f ca="1">GrpD!$B$5</f>
        <v>Austria</v>
      </c>
      <c r="AX28" s="449">
        <f t="shared" ca="1" si="269"/>
        <v>2</v>
      </c>
      <c r="AY28" s="448" t="str">
        <f ca="1">GrpD!$D$5</f>
        <v>France</v>
      </c>
      <c r="AZ28" s="452"/>
      <c r="BA28" s="452"/>
      <c r="BB28" s="455"/>
      <c r="BC28" s="449" t="str">
        <f t="shared" ca="1" si="270"/>
        <v/>
      </c>
      <c r="BD28" s="449" t="str">
        <f ca="1">IF((BC28&lt;&gt;""),IF(OR($F28&lt;&gt;$G28,PrSettings!$M$4="●"),(($F28-$G28)=(AZ28-BA28))*1,0),"")</f>
        <v/>
      </c>
      <c r="BE28" s="449" t="str">
        <f t="shared" ca="1" si="271"/>
        <v/>
      </c>
      <c r="BF28" s="449" t="str">
        <f ca="1">IF(BC28&lt;&gt;"",IF(ABS($F28-$G28)&gt;=PrSettings!$M$7,(ABS($F28-$G28-AZ28+BA28)&lt;=1)*1,IF(AND(BC28,$F28=$G28,$F28&gt;=PrSettings!$M$6),(ABS(AZ28-$F28)&lt;=1)*1,IF(AND(ABS($F28-$G28-AZ28+BA28)&lt;=1,$F28+$G28&gt;=PrSettings!$M$8),(ABS(AZ28-$F28)&lt;=1)*(ABS(BA28-$G28)&lt;=1)*1,""))),"")</f>
        <v/>
      </c>
      <c r="BG28" s="456"/>
      <c r="BI28" s="447">
        <f t="shared" ca="1" si="4"/>
        <v>11</v>
      </c>
      <c r="BJ28" s="448" t="str">
        <f ca="1">GrpD!$B$5</f>
        <v>Austria</v>
      </c>
      <c r="BK28" s="449">
        <f t="shared" ca="1" si="272"/>
        <v>2</v>
      </c>
      <c r="BL28" s="448" t="str">
        <f ca="1">GrpD!$D$5</f>
        <v>France</v>
      </c>
      <c r="BM28" s="452"/>
      <c r="BN28" s="452"/>
      <c r="BO28" s="455"/>
      <c r="BP28" s="449" t="str">
        <f t="shared" ca="1" si="273"/>
        <v/>
      </c>
      <c r="BQ28" s="449" t="str">
        <f ca="1">IF((BP28&lt;&gt;""),IF(OR($F28&lt;&gt;$G28,PrSettings!$M$4="●"),(($F28-$G28)=(BM28-BN28))*1,0),"")</f>
        <v/>
      </c>
      <c r="BR28" s="449" t="str">
        <f t="shared" ca="1" si="274"/>
        <v/>
      </c>
      <c r="BS28" s="449" t="str">
        <f ca="1">IF(BP28&lt;&gt;"",IF(ABS($F28-$G28)&gt;=PrSettings!$M$7,(ABS($F28-$G28-BM28+BN28)&lt;=1)*1,IF(AND(BP28,$F28=$G28,$F28&gt;=PrSettings!$M$6),(ABS(BM28-$F28)&lt;=1)*1,IF(AND(ABS($F28-$G28-BM28+BN28)&lt;=1,$F28+$G28&gt;=PrSettings!$M$8),(ABS(BM28-$F28)&lt;=1)*(ABS(BN28-$G28)&lt;=1)*1,""))),"")</f>
        <v/>
      </c>
      <c r="BT28" s="456"/>
      <c r="BV28" s="447">
        <f t="shared" ca="1" si="5"/>
        <v>11</v>
      </c>
      <c r="BW28" s="448" t="str">
        <f ca="1">GrpD!$B$5</f>
        <v>Austria</v>
      </c>
      <c r="BX28" s="449">
        <f t="shared" ca="1" si="275"/>
        <v>2</v>
      </c>
      <c r="BY28" s="448" t="str">
        <f ca="1">GrpD!$D$5</f>
        <v>France</v>
      </c>
      <c r="BZ28" s="452"/>
      <c r="CA28" s="452"/>
      <c r="CB28" s="455"/>
      <c r="CC28" s="449" t="str">
        <f t="shared" ca="1" si="276"/>
        <v/>
      </c>
      <c r="CD28" s="449" t="str">
        <f ca="1">IF((CC28&lt;&gt;""),IF(OR($F28&lt;&gt;$G28,PrSettings!$M$4="●"),(($F28-$G28)=(BZ28-CA28))*1,0),"")</f>
        <v/>
      </c>
      <c r="CE28" s="449" t="str">
        <f t="shared" ca="1" si="277"/>
        <v/>
      </c>
      <c r="CF28" s="449" t="str">
        <f ca="1">IF(CC28&lt;&gt;"",IF(ABS($F28-$G28)&gt;=PrSettings!$M$7,(ABS($F28-$G28-BZ28+CA28)&lt;=1)*1,IF(AND(CC28,$F28=$G28,$F28&gt;=PrSettings!$M$6),(ABS(BZ28-$F28)&lt;=1)*1,IF(AND(ABS($F28-$G28-BZ28+CA28)&lt;=1,$F28+$G28&gt;=PrSettings!$M$8),(ABS(BZ28-$F28)&lt;=1)*(ABS(CA28-$G28)&lt;=1)*1,""))),"")</f>
        <v/>
      </c>
      <c r="CG28" s="456"/>
      <c r="CI28" s="447">
        <f t="shared" ca="1" si="6"/>
        <v>11</v>
      </c>
      <c r="CJ28" s="448" t="str">
        <f ca="1">GrpD!$B$5</f>
        <v>Austria</v>
      </c>
      <c r="CK28" s="449">
        <f t="shared" ca="1" si="278"/>
        <v>2</v>
      </c>
      <c r="CL28" s="448" t="str">
        <f ca="1">GrpD!$D$5</f>
        <v>France</v>
      </c>
      <c r="CM28" s="452"/>
      <c r="CN28" s="452"/>
      <c r="CO28" s="455"/>
      <c r="CP28" s="449" t="str">
        <f t="shared" ca="1" si="279"/>
        <v/>
      </c>
      <c r="CQ28" s="449" t="str">
        <f ca="1">IF((CP28&lt;&gt;""),IF(OR($F28&lt;&gt;$G28,PrSettings!$M$4="●"),(($F28-$G28)=(CM28-CN28))*1,0),"")</f>
        <v/>
      </c>
      <c r="CR28" s="449" t="str">
        <f t="shared" ca="1" si="280"/>
        <v/>
      </c>
      <c r="CS28" s="449" t="str">
        <f ca="1">IF(CP28&lt;&gt;"",IF(ABS($F28-$G28)&gt;=PrSettings!$M$7,(ABS($F28-$G28-CM28+CN28)&lt;=1)*1,IF(AND(CP28,$F28=$G28,$F28&gt;=PrSettings!$M$6),(ABS(CM28-$F28)&lt;=1)*1,IF(AND(ABS($F28-$G28-CM28+CN28)&lt;=1,$F28+$G28&gt;=PrSettings!$M$8),(ABS(CM28-$F28)&lt;=1)*(ABS(CN28-$G28)&lt;=1)*1,""))),"")</f>
        <v/>
      </c>
      <c r="CT28" s="456"/>
      <c r="CV28" s="447">
        <f t="shared" ca="1" si="7"/>
        <v>11</v>
      </c>
      <c r="CW28" s="448" t="str">
        <f ca="1">GrpD!$B$5</f>
        <v>Austria</v>
      </c>
      <c r="CX28" s="449">
        <f t="shared" ca="1" si="281"/>
        <v>2</v>
      </c>
      <c r="CY28" s="448" t="str">
        <f ca="1">GrpD!$D$5</f>
        <v>France</v>
      </c>
      <c r="CZ28" s="452"/>
      <c r="DA28" s="452"/>
      <c r="DB28" s="455"/>
      <c r="DC28" s="449" t="str">
        <f t="shared" ca="1" si="282"/>
        <v/>
      </c>
      <c r="DD28" s="449" t="str">
        <f ca="1">IF((DC28&lt;&gt;""),IF(OR($F28&lt;&gt;$G28,PrSettings!$M$4="●"),(($F28-$G28)=(CZ28-DA28))*1,0),"")</f>
        <v/>
      </c>
      <c r="DE28" s="449" t="str">
        <f t="shared" ca="1" si="283"/>
        <v/>
      </c>
      <c r="DF28" s="449" t="str">
        <f ca="1">IF(DC28&lt;&gt;"",IF(ABS($F28-$G28)&gt;=PrSettings!$M$7,(ABS($F28-$G28-CZ28+DA28)&lt;=1)*1,IF(AND(DC28,$F28=$G28,$F28&gt;=PrSettings!$M$6),(ABS(CZ28-$F28)&lt;=1)*1,IF(AND(ABS($F28-$G28-CZ28+DA28)&lt;=1,$F28+$G28&gt;=PrSettings!$M$8),(ABS(CZ28-$F28)&lt;=1)*(ABS(DA28-$G28)&lt;=1)*1,""))),"")</f>
        <v/>
      </c>
      <c r="DG28" s="456"/>
      <c r="DI28" s="447">
        <f t="shared" ca="1" si="8"/>
        <v>11</v>
      </c>
      <c r="DJ28" s="448" t="str">
        <f ca="1">GrpD!$B$5</f>
        <v>Austria</v>
      </c>
      <c r="DK28" s="449">
        <f t="shared" ca="1" si="284"/>
        <v>2</v>
      </c>
      <c r="DL28" s="448" t="str">
        <f ca="1">GrpD!$D$5</f>
        <v>France</v>
      </c>
      <c r="DM28" s="452"/>
      <c r="DN28" s="452"/>
      <c r="DO28" s="455"/>
      <c r="DP28" s="449" t="str">
        <f t="shared" ca="1" si="285"/>
        <v/>
      </c>
      <c r="DQ28" s="449" t="str">
        <f ca="1">IF((DP28&lt;&gt;""),IF(OR($F28&lt;&gt;$G28,PrSettings!$M$4="●"),(($F28-$G28)=(DM28-DN28))*1,0),"")</f>
        <v/>
      </c>
      <c r="DR28" s="449" t="str">
        <f t="shared" ca="1" si="286"/>
        <v/>
      </c>
      <c r="DS28" s="449" t="str">
        <f ca="1">IF(DP28&lt;&gt;"",IF(ABS($F28-$G28)&gt;=PrSettings!$M$7,(ABS($F28-$G28-DM28+DN28)&lt;=1)*1,IF(AND(DP28,$F28=$G28,$F28&gt;=PrSettings!$M$6),(ABS(DM28-$F28)&lt;=1)*1,IF(AND(ABS($F28-$G28-DM28+DN28)&lt;=1,$F28+$G28&gt;=PrSettings!$M$8),(ABS(DM28-$F28)&lt;=1)*(ABS(DN28-$G28)&lt;=1)*1,""))),"")</f>
        <v/>
      </c>
      <c r="DT28" s="456"/>
      <c r="DV28" s="447">
        <f t="shared" ca="1" si="9"/>
        <v>11</v>
      </c>
      <c r="DW28" s="448" t="str">
        <f ca="1">GrpD!$B$5</f>
        <v>Austria</v>
      </c>
      <c r="DX28" s="449">
        <f t="shared" ca="1" si="287"/>
        <v>2</v>
      </c>
      <c r="DY28" s="448" t="str">
        <f ca="1">GrpD!$D$5</f>
        <v>France</v>
      </c>
      <c r="DZ28" s="452"/>
      <c r="EA28" s="452"/>
      <c r="EB28" s="455"/>
      <c r="EC28" s="449" t="str">
        <f t="shared" ca="1" si="288"/>
        <v/>
      </c>
      <c r="ED28" s="449" t="str">
        <f ca="1">IF((EC28&lt;&gt;""),IF(OR($F28&lt;&gt;$G28,PrSettings!$M$4="●"),(($F28-$G28)=(DZ28-EA28))*1,0),"")</f>
        <v/>
      </c>
      <c r="EE28" s="449" t="str">
        <f t="shared" ca="1" si="289"/>
        <v/>
      </c>
      <c r="EF28" s="449" t="str">
        <f ca="1">IF(EC28&lt;&gt;"",IF(ABS($F28-$G28)&gt;=PrSettings!$M$7,(ABS($F28-$G28-DZ28+EA28)&lt;=1)*1,IF(AND(EC28,$F28=$G28,$F28&gt;=PrSettings!$M$6),(ABS(DZ28-$F28)&lt;=1)*1,IF(AND(ABS($F28-$G28-DZ28+EA28)&lt;=1,$F28+$G28&gt;=PrSettings!$M$8),(ABS(DZ28-$F28)&lt;=1)*(ABS(EA28-$G28)&lt;=1)*1,""))),"")</f>
        <v/>
      </c>
      <c r="EG28" s="456"/>
      <c r="EI28" s="447">
        <f t="shared" ca="1" si="10"/>
        <v>11</v>
      </c>
      <c r="EJ28" s="448" t="str">
        <f ca="1">GrpD!$B$5</f>
        <v>Austria</v>
      </c>
      <c r="EK28" s="449">
        <f t="shared" ca="1" si="290"/>
        <v>2</v>
      </c>
      <c r="EL28" s="448" t="str">
        <f ca="1">GrpD!$D$5</f>
        <v>France</v>
      </c>
      <c r="EM28" s="452"/>
      <c r="EN28" s="452"/>
      <c r="EO28" s="455"/>
      <c r="EP28" s="449" t="str">
        <f t="shared" ca="1" si="291"/>
        <v/>
      </c>
      <c r="EQ28" s="449" t="str">
        <f ca="1">IF((EP28&lt;&gt;""),IF(OR($F28&lt;&gt;$G28,PrSettings!$M$4="●"),(($F28-$G28)=(EM28-EN28))*1,0),"")</f>
        <v/>
      </c>
      <c r="ER28" s="449" t="str">
        <f t="shared" ca="1" si="292"/>
        <v/>
      </c>
      <c r="ES28" s="449" t="str">
        <f ca="1">IF(EP28&lt;&gt;"",IF(ABS($F28-$G28)&gt;=PrSettings!$M$7,(ABS($F28-$G28-EM28+EN28)&lt;=1)*1,IF(AND(EP28,$F28=$G28,$F28&gt;=PrSettings!$M$6),(ABS(EM28-$F28)&lt;=1)*1,IF(AND(ABS($F28-$G28-EM28+EN28)&lt;=1,$F28+$G28&gt;=PrSettings!$M$8),(ABS(EM28-$F28)&lt;=1)*(ABS(EN28-$G28)&lt;=1)*1,""))),"")</f>
        <v/>
      </c>
      <c r="ET28" s="456"/>
      <c r="EV28" s="447">
        <f t="shared" ca="1" si="11"/>
        <v>11</v>
      </c>
      <c r="EW28" s="448" t="str">
        <f ca="1">GrpD!$B$5</f>
        <v>Austria</v>
      </c>
      <c r="EX28" s="449">
        <f t="shared" ca="1" si="293"/>
        <v>2</v>
      </c>
      <c r="EY28" s="448" t="str">
        <f ca="1">GrpD!$D$5</f>
        <v>France</v>
      </c>
      <c r="EZ28" s="452"/>
      <c r="FA28" s="452"/>
      <c r="FB28" s="455"/>
      <c r="FC28" s="449" t="str">
        <f t="shared" ca="1" si="294"/>
        <v/>
      </c>
      <c r="FD28" s="449" t="str">
        <f ca="1">IF((FC28&lt;&gt;""),IF(OR($F28&lt;&gt;$G28,PrSettings!$M$4="●"),(($F28-$G28)=(EZ28-FA28))*1,0),"")</f>
        <v/>
      </c>
      <c r="FE28" s="449" t="str">
        <f t="shared" ca="1" si="295"/>
        <v/>
      </c>
      <c r="FF28" s="449" t="str">
        <f ca="1">IF(FC28&lt;&gt;"",IF(ABS($F28-$G28)&gt;=PrSettings!$M$7,(ABS($F28-$G28-EZ28+FA28)&lt;=1)*1,IF(AND(FC28,$F28=$G28,$F28&gt;=PrSettings!$M$6),(ABS(EZ28-$F28)&lt;=1)*1,IF(AND(ABS($F28-$G28-EZ28+FA28)&lt;=1,$F28+$G28&gt;=PrSettings!$M$8),(ABS(EZ28-$F28)&lt;=1)*(ABS(FA28-$G28)&lt;=1)*1,""))),"")</f>
        <v/>
      </c>
      <c r="FG28" s="456"/>
      <c r="FI28" s="447">
        <f t="shared" ca="1" si="12"/>
        <v>11</v>
      </c>
      <c r="FJ28" s="448" t="str">
        <f ca="1">GrpD!$B$5</f>
        <v>Austria</v>
      </c>
      <c r="FK28" s="449">
        <f t="shared" ca="1" si="296"/>
        <v>2</v>
      </c>
      <c r="FL28" s="448" t="str">
        <f ca="1">GrpD!$D$5</f>
        <v>France</v>
      </c>
      <c r="FM28" s="452"/>
      <c r="FN28" s="452"/>
      <c r="FO28" s="455"/>
      <c r="FP28" s="449" t="str">
        <f t="shared" ca="1" si="297"/>
        <v/>
      </c>
      <c r="FQ28" s="449" t="str">
        <f ca="1">IF((FP28&lt;&gt;""),IF(OR($F28&lt;&gt;$G28,PrSettings!$M$4="●"),(($F28-$G28)=(FM28-FN28))*1,0),"")</f>
        <v/>
      </c>
      <c r="FR28" s="449" t="str">
        <f t="shared" ca="1" si="298"/>
        <v/>
      </c>
      <c r="FS28" s="449" t="str">
        <f ca="1">IF(FP28&lt;&gt;"",IF(ABS($F28-$G28)&gt;=PrSettings!$M$7,(ABS($F28-$G28-FM28+FN28)&lt;=1)*1,IF(AND(FP28,$F28=$G28,$F28&gt;=PrSettings!$M$6),(ABS(FM28-$F28)&lt;=1)*1,IF(AND(ABS($F28-$G28-FM28+FN28)&lt;=1,$F28+$G28&gt;=PrSettings!$M$8),(ABS(FM28-$F28)&lt;=1)*(ABS(FN28-$G28)&lt;=1)*1,""))),"")</f>
        <v/>
      </c>
      <c r="FT28" s="456"/>
      <c r="FV28" s="447">
        <f t="shared" ca="1" si="13"/>
        <v>11</v>
      </c>
      <c r="FW28" s="448" t="str">
        <f ca="1">GrpD!$B$5</f>
        <v>Austria</v>
      </c>
      <c r="FX28" s="449">
        <f t="shared" ca="1" si="299"/>
        <v>2</v>
      </c>
      <c r="FY28" s="448" t="str">
        <f ca="1">GrpD!$D$5</f>
        <v>France</v>
      </c>
      <c r="FZ28" s="452"/>
      <c r="GA28" s="452"/>
      <c r="GB28" s="455"/>
      <c r="GC28" s="449" t="str">
        <f t="shared" ca="1" si="300"/>
        <v/>
      </c>
      <c r="GD28" s="449" t="str">
        <f ca="1">IF((GC28&lt;&gt;""),IF(OR($F28&lt;&gt;$G28,PrSettings!$M$4="●"),(($F28-$G28)=(FZ28-GA28))*1,0),"")</f>
        <v/>
      </c>
      <c r="GE28" s="449" t="str">
        <f t="shared" ca="1" si="301"/>
        <v/>
      </c>
      <c r="GF28" s="449" t="str">
        <f ca="1">IF(GC28&lt;&gt;"",IF(ABS($F28-$G28)&gt;=PrSettings!$M$7,(ABS($F28-$G28-FZ28+GA28)&lt;=1)*1,IF(AND(GC28,$F28=$G28,$F28&gt;=PrSettings!$M$6),(ABS(FZ28-$F28)&lt;=1)*1,IF(AND(ABS($F28-$G28-FZ28+GA28)&lt;=1,$F28+$G28&gt;=PrSettings!$M$8),(ABS(FZ28-$F28)&lt;=1)*(ABS(GA28-$G28)&lt;=1)*1,""))),"")</f>
        <v/>
      </c>
      <c r="GG28" s="456"/>
      <c r="GI28" s="447">
        <f t="shared" ca="1" si="14"/>
        <v>11</v>
      </c>
      <c r="GJ28" s="448" t="str">
        <f ca="1">GrpD!$B$5</f>
        <v>Austria</v>
      </c>
      <c r="GK28" s="449">
        <f t="shared" ca="1" si="302"/>
        <v>2</v>
      </c>
      <c r="GL28" s="448" t="str">
        <f ca="1">GrpD!$D$5</f>
        <v>France</v>
      </c>
      <c r="GM28" s="452"/>
      <c r="GN28" s="452"/>
      <c r="GO28" s="455"/>
      <c r="GP28" s="449" t="str">
        <f t="shared" ca="1" si="303"/>
        <v/>
      </c>
      <c r="GQ28" s="449" t="str">
        <f ca="1">IF((GP28&lt;&gt;""),IF(OR($F28&lt;&gt;$G28,PrSettings!$M$4="●"),(($F28-$G28)=(GM28-GN28))*1,0),"")</f>
        <v/>
      </c>
      <c r="GR28" s="449" t="str">
        <f t="shared" ca="1" si="304"/>
        <v/>
      </c>
      <c r="GS28" s="449" t="str">
        <f ca="1">IF(GP28&lt;&gt;"",IF(ABS($F28-$G28)&gt;=PrSettings!$M$7,(ABS($F28-$G28-GM28+GN28)&lt;=1)*1,IF(AND(GP28,$F28=$G28,$F28&gt;=PrSettings!$M$6),(ABS(GM28-$F28)&lt;=1)*1,IF(AND(ABS($F28-$G28-GM28+GN28)&lt;=1,$F28+$G28&gt;=PrSettings!$M$8),(ABS(GM28-$F28)&lt;=1)*(ABS(GN28-$G28)&lt;=1)*1,""))),"")</f>
        <v/>
      </c>
      <c r="GT28" s="456"/>
      <c r="GV28" s="447">
        <f t="shared" ca="1" si="15"/>
        <v>11</v>
      </c>
      <c r="GW28" s="448" t="str">
        <f ca="1">GrpD!$B$5</f>
        <v>Austria</v>
      </c>
      <c r="GX28" s="449">
        <f t="shared" ca="1" si="305"/>
        <v>2</v>
      </c>
      <c r="GY28" s="448" t="str">
        <f ca="1">GrpD!$D$5</f>
        <v>France</v>
      </c>
      <c r="GZ28" s="452"/>
      <c r="HA28" s="452"/>
      <c r="HB28" s="455"/>
      <c r="HC28" s="449" t="str">
        <f t="shared" ca="1" si="306"/>
        <v/>
      </c>
      <c r="HD28" s="449" t="str">
        <f ca="1">IF((HC28&lt;&gt;""),IF(OR($F28&lt;&gt;$G28,PrSettings!$M$4="●"),(($F28-$G28)=(GZ28-HA28))*1,0),"")</f>
        <v/>
      </c>
      <c r="HE28" s="449" t="str">
        <f t="shared" ca="1" si="307"/>
        <v/>
      </c>
      <c r="HF28" s="449" t="str">
        <f ca="1">IF(HC28&lt;&gt;"",IF(ABS($F28-$G28)&gt;=PrSettings!$M$7,(ABS($F28-$G28-GZ28+HA28)&lt;=1)*1,IF(AND(HC28,$F28=$G28,$F28&gt;=PrSettings!$M$6),(ABS(GZ28-$F28)&lt;=1)*1,IF(AND(ABS($F28-$G28-GZ28+HA28)&lt;=1,$F28+$G28&gt;=PrSettings!$M$8),(ABS(GZ28-$F28)&lt;=1)*(ABS(HA28-$G28)&lt;=1)*1,""))),"")</f>
        <v/>
      </c>
      <c r="HG28" s="456"/>
      <c r="HI28" s="447">
        <f t="shared" ca="1" si="16"/>
        <v>11</v>
      </c>
      <c r="HJ28" s="448" t="str">
        <f ca="1">GrpD!$B$5</f>
        <v>Austria</v>
      </c>
      <c r="HK28" s="449">
        <f t="shared" ca="1" si="308"/>
        <v>2</v>
      </c>
      <c r="HL28" s="448" t="str">
        <f ca="1">GrpD!$D$5</f>
        <v>France</v>
      </c>
      <c r="HM28" s="452"/>
      <c r="HN28" s="452"/>
      <c r="HO28" s="455"/>
      <c r="HP28" s="449" t="str">
        <f t="shared" ca="1" si="309"/>
        <v/>
      </c>
      <c r="HQ28" s="449" t="str">
        <f ca="1">IF((HP28&lt;&gt;""),IF(OR($F28&lt;&gt;$G28,PrSettings!$M$4="●"),(($F28-$G28)=(HM28-HN28))*1,0),"")</f>
        <v/>
      </c>
      <c r="HR28" s="449" t="str">
        <f t="shared" ca="1" si="310"/>
        <v/>
      </c>
      <c r="HS28" s="449" t="str">
        <f ca="1">IF(HP28&lt;&gt;"",IF(ABS($F28-$G28)&gt;=PrSettings!$M$7,(ABS($F28-$G28-HM28+HN28)&lt;=1)*1,IF(AND(HP28,$F28=$G28,$F28&gt;=PrSettings!$M$6),(ABS(HM28-$F28)&lt;=1)*1,IF(AND(ABS($F28-$G28-HM28+HN28)&lt;=1,$F28+$G28&gt;=PrSettings!$M$8),(ABS(HM28-$F28)&lt;=1)*(ABS(HN28-$G28)&lt;=1)*1,""))),"")</f>
        <v/>
      </c>
      <c r="HT28" s="456"/>
      <c r="HV28" s="447">
        <f t="shared" ca="1" si="17"/>
        <v>11</v>
      </c>
      <c r="HW28" s="448" t="str">
        <f ca="1">GrpD!$B$5</f>
        <v>Austria</v>
      </c>
      <c r="HX28" s="449">
        <f t="shared" ca="1" si="311"/>
        <v>2</v>
      </c>
      <c r="HY28" s="448" t="str">
        <f ca="1">GrpD!$D$5</f>
        <v>France</v>
      </c>
      <c r="HZ28" s="452"/>
      <c r="IA28" s="452"/>
      <c r="IB28" s="455"/>
      <c r="IC28" s="449" t="str">
        <f t="shared" ca="1" si="312"/>
        <v/>
      </c>
      <c r="ID28" s="449" t="str">
        <f ca="1">IF((IC28&lt;&gt;""),IF(OR($F28&lt;&gt;$G28,PrSettings!$M$4="●"),(($F28-$G28)=(HZ28-IA28))*1,0),"")</f>
        <v/>
      </c>
      <c r="IE28" s="449" t="str">
        <f t="shared" ca="1" si="313"/>
        <v/>
      </c>
      <c r="IF28" s="449" t="str">
        <f ca="1">IF(IC28&lt;&gt;"",IF(ABS($F28-$G28)&gt;=PrSettings!$M$7,(ABS($F28-$G28-HZ28+IA28)&lt;=1)*1,IF(AND(IC28,$F28=$G28,$F28&gt;=PrSettings!$M$6),(ABS(HZ28-$F28)&lt;=1)*1,IF(AND(ABS($F28-$G28-HZ28+IA28)&lt;=1,$F28+$G28&gt;=PrSettings!$M$8),(ABS(HZ28-$F28)&lt;=1)*(ABS(IA28-$G28)&lt;=1)*1,""))),"")</f>
        <v/>
      </c>
      <c r="IG28" s="456"/>
      <c r="II28" s="447">
        <f t="shared" ca="1" si="18"/>
        <v>11</v>
      </c>
      <c r="IJ28" s="448" t="str">
        <f ca="1">GrpD!$B$5</f>
        <v>Austria</v>
      </c>
      <c r="IK28" s="449">
        <f t="shared" ca="1" si="314"/>
        <v>2</v>
      </c>
      <c r="IL28" s="448" t="str">
        <f ca="1">GrpD!$D$5</f>
        <v>France</v>
      </c>
      <c r="IM28" s="452"/>
      <c r="IN28" s="452"/>
      <c r="IO28" s="455"/>
      <c r="IP28" s="449" t="str">
        <f t="shared" ca="1" si="315"/>
        <v/>
      </c>
      <c r="IQ28" s="449" t="str">
        <f ca="1">IF((IP28&lt;&gt;""),IF(OR($F28&lt;&gt;$G28,PrSettings!$M$4="●"),(($F28-$G28)=(IM28-IN28))*1,0),"")</f>
        <v/>
      </c>
      <c r="IR28" s="449" t="str">
        <f t="shared" ca="1" si="316"/>
        <v/>
      </c>
      <c r="IS28" s="449" t="str">
        <f ca="1">IF(IP28&lt;&gt;"",IF(ABS($F28-$G28)&gt;=PrSettings!$M$7,(ABS($F28-$G28-IM28+IN28)&lt;=1)*1,IF(AND(IP28,$F28=$G28,$F28&gt;=PrSettings!$M$6),(ABS(IM28-$F28)&lt;=1)*1,IF(AND(ABS($F28-$G28-IM28+IN28)&lt;=1,$F28+$G28&gt;=PrSettings!$M$8),(ABS(IM28-$F28)&lt;=1)*(ABS(IN28-$G28)&lt;=1)*1,""))),"")</f>
        <v/>
      </c>
      <c r="IT28" s="456"/>
      <c r="IV28" s="447">
        <f t="shared" ca="1" si="19"/>
        <v>11</v>
      </c>
      <c r="IW28" s="448" t="str">
        <f ca="1">GrpD!$B$5</f>
        <v>Austria</v>
      </c>
      <c r="IX28" s="449">
        <f t="shared" ca="1" si="317"/>
        <v>2</v>
      </c>
      <c r="IY28" s="448" t="str">
        <f ca="1">GrpD!$D$5</f>
        <v>France</v>
      </c>
      <c r="IZ28" s="452"/>
      <c r="JA28" s="452"/>
      <c r="JB28" s="455"/>
      <c r="JC28" s="449" t="str">
        <f t="shared" ca="1" si="318"/>
        <v/>
      </c>
      <c r="JD28" s="449" t="str">
        <f ca="1">IF((JC28&lt;&gt;""),IF(OR($F28&lt;&gt;$G28,PrSettings!$M$4="●"),(($F28-$G28)=(IZ28-JA28))*1,0),"")</f>
        <v/>
      </c>
      <c r="JE28" s="449" t="str">
        <f t="shared" ca="1" si="319"/>
        <v/>
      </c>
      <c r="JF28" s="449" t="str">
        <f ca="1">IF(JC28&lt;&gt;"",IF(ABS($F28-$G28)&gt;=PrSettings!$M$7,(ABS($F28-$G28-IZ28+JA28)&lt;=1)*1,IF(AND(JC28,$F28=$G28,$F28&gt;=PrSettings!$M$6),(ABS(IZ28-$F28)&lt;=1)*1,IF(AND(ABS($F28-$G28-IZ28+JA28)&lt;=1,$F28+$G28&gt;=PrSettings!$M$8),(ABS(IZ28-$F28)&lt;=1)*(ABS(JA28-$G28)&lt;=1)*1,""))),"")</f>
        <v/>
      </c>
      <c r="JG28" s="456"/>
      <c r="JI28" s="447">
        <f t="shared" ca="1" si="20"/>
        <v>11</v>
      </c>
      <c r="JJ28" s="448" t="str">
        <f ca="1">GrpD!$B$5</f>
        <v>Austria</v>
      </c>
      <c r="JK28" s="449">
        <f t="shared" ca="1" si="320"/>
        <v>2</v>
      </c>
      <c r="JL28" s="448" t="str">
        <f ca="1">GrpD!$D$5</f>
        <v>France</v>
      </c>
      <c r="JM28" s="452"/>
      <c r="JN28" s="452"/>
      <c r="JO28" s="455"/>
      <c r="JP28" s="449" t="str">
        <f t="shared" ca="1" si="321"/>
        <v/>
      </c>
      <c r="JQ28" s="449" t="str">
        <f ca="1">IF((JP28&lt;&gt;""),IF(OR($F28&lt;&gt;$G28,PrSettings!$M$4="●"),(($F28-$G28)=(JM28-JN28))*1,0),"")</f>
        <v/>
      </c>
      <c r="JR28" s="449" t="str">
        <f t="shared" ca="1" si="322"/>
        <v/>
      </c>
      <c r="JS28" s="449" t="str">
        <f ca="1">IF(JP28&lt;&gt;"",IF(ABS($F28-$G28)&gt;=PrSettings!$M$7,(ABS($F28-$G28-JM28+JN28)&lt;=1)*1,IF(AND(JP28,$F28=$G28,$F28&gt;=PrSettings!$M$6),(ABS(JM28-$F28)&lt;=1)*1,IF(AND(ABS($F28-$G28-JM28+JN28)&lt;=1,$F28+$G28&gt;=PrSettings!$M$8),(ABS(JM28-$F28)&lt;=1)*(ABS(JN28-$G28)&lt;=1)*1,""))),"")</f>
        <v/>
      </c>
      <c r="JT28" s="456"/>
      <c r="JV28" s="447">
        <f t="shared" ca="1" si="21"/>
        <v>11</v>
      </c>
      <c r="JW28" s="448" t="str">
        <f ca="1">GrpD!$B$5</f>
        <v>Austria</v>
      </c>
      <c r="JX28" s="449">
        <f t="shared" ca="1" si="323"/>
        <v>2</v>
      </c>
      <c r="JY28" s="448" t="str">
        <f ca="1">GrpD!$D$5</f>
        <v>France</v>
      </c>
      <c r="JZ28" s="452"/>
      <c r="KA28" s="452"/>
      <c r="KB28" s="455"/>
      <c r="KC28" s="449" t="str">
        <f t="shared" ca="1" si="324"/>
        <v/>
      </c>
      <c r="KD28" s="449" t="str">
        <f ca="1">IF((KC28&lt;&gt;""),IF(OR($F28&lt;&gt;$G28,PrSettings!$M$4="●"),(($F28-$G28)=(JZ28-KA28))*1,0),"")</f>
        <v/>
      </c>
      <c r="KE28" s="449" t="str">
        <f t="shared" ca="1" si="325"/>
        <v/>
      </c>
      <c r="KF28" s="449" t="str">
        <f ca="1">IF(KC28&lt;&gt;"",IF(ABS($F28-$G28)&gt;=PrSettings!$M$7,(ABS($F28-$G28-JZ28+KA28)&lt;=1)*1,IF(AND(KC28,$F28=$G28,$F28&gt;=PrSettings!$M$6),(ABS(JZ28-$F28)&lt;=1)*1,IF(AND(ABS($F28-$G28-JZ28+KA28)&lt;=1,$F28+$G28&gt;=PrSettings!$M$8),(ABS(JZ28-$F28)&lt;=1)*(ABS(KA28-$G28)&lt;=1)*1,""))),"")</f>
        <v/>
      </c>
      <c r="KG28" s="456"/>
      <c r="KI28" s="447">
        <f t="shared" ca="1" si="22"/>
        <v>11</v>
      </c>
      <c r="KJ28" s="448" t="str">
        <f ca="1">GrpD!$B$5</f>
        <v>Austria</v>
      </c>
      <c r="KK28" s="449">
        <f t="shared" ca="1" si="326"/>
        <v>2</v>
      </c>
      <c r="KL28" s="448" t="str">
        <f ca="1">GrpD!$D$5</f>
        <v>France</v>
      </c>
      <c r="KM28" s="452"/>
      <c r="KN28" s="452"/>
      <c r="KO28" s="455"/>
      <c r="KP28" s="449" t="str">
        <f t="shared" ca="1" si="327"/>
        <v/>
      </c>
      <c r="KQ28" s="449" t="str">
        <f ca="1">IF((KP28&lt;&gt;""),IF(OR($F28&lt;&gt;$G28,PrSettings!$M$4="●"),(($F28-$G28)=(KM28-KN28))*1,0),"")</f>
        <v/>
      </c>
      <c r="KR28" s="449" t="str">
        <f t="shared" ca="1" si="328"/>
        <v/>
      </c>
      <c r="KS28" s="449" t="str">
        <f ca="1">IF(KP28&lt;&gt;"",IF(ABS($F28-$G28)&gt;=PrSettings!$M$7,(ABS($F28-$G28-KM28+KN28)&lt;=1)*1,IF(AND(KP28,$F28=$G28,$F28&gt;=PrSettings!$M$6),(ABS(KM28-$F28)&lt;=1)*1,IF(AND(ABS($F28-$G28-KM28+KN28)&lt;=1,$F28+$G28&gt;=PrSettings!$M$8),(ABS(KM28-$F28)&lt;=1)*(ABS(KN28-$G28)&lt;=1)*1,""))),"")</f>
        <v/>
      </c>
      <c r="KT28" s="456"/>
      <c r="KV28" s="447">
        <f t="shared" ca="1" si="23"/>
        <v>11</v>
      </c>
      <c r="KW28" s="448" t="str">
        <f ca="1">GrpD!$B$5</f>
        <v>Austria</v>
      </c>
      <c r="KX28" s="449">
        <f t="shared" ca="1" si="329"/>
        <v>2</v>
      </c>
      <c r="KY28" s="448" t="str">
        <f ca="1">GrpD!$D$5</f>
        <v>France</v>
      </c>
      <c r="KZ28" s="452"/>
      <c r="LA28" s="452"/>
      <c r="LB28" s="455"/>
      <c r="LC28" s="449" t="str">
        <f t="shared" ca="1" si="330"/>
        <v/>
      </c>
      <c r="LD28" s="449" t="str">
        <f ca="1">IF((LC28&lt;&gt;""),IF(OR($F28&lt;&gt;$G28,PrSettings!$M$4="●"),(($F28-$G28)=(KZ28-LA28))*1,0),"")</f>
        <v/>
      </c>
      <c r="LE28" s="449" t="str">
        <f t="shared" ca="1" si="331"/>
        <v/>
      </c>
      <c r="LF28" s="449" t="str">
        <f ca="1">IF(LC28&lt;&gt;"",IF(ABS($F28-$G28)&gt;=PrSettings!$M$7,(ABS($F28-$G28-KZ28+LA28)&lt;=1)*1,IF(AND(LC28,$F28=$G28,$F28&gt;=PrSettings!$M$6),(ABS(KZ28-$F28)&lt;=1)*1,IF(AND(ABS($F28-$G28-KZ28+LA28)&lt;=1,$F28+$G28&gt;=PrSettings!$M$8),(ABS(KZ28-$F28)&lt;=1)*(ABS(LA28-$G28)&lt;=1)*1,""))),"")</f>
        <v/>
      </c>
      <c r="LG28" s="456"/>
      <c r="LI28" s="447">
        <f t="shared" ca="1" si="24"/>
        <v>11</v>
      </c>
      <c r="LJ28" s="448" t="str">
        <f ca="1">GrpD!$B$5</f>
        <v>Austria</v>
      </c>
      <c r="LK28" s="449">
        <f t="shared" ca="1" si="332"/>
        <v>2</v>
      </c>
      <c r="LL28" s="448" t="str">
        <f ca="1">GrpD!$D$5</f>
        <v>France</v>
      </c>
      <c r="LM28" s="452"/>
      <c r="LN28" s="452"/>
      <c r="LO28" s="455"/>
      <c r="LP28" s="449" t="str">
        <f t="shared" ca="1" si="333"/>
        <v/>
      </c>
      <c r="LQ28" s="449" t="str">
        <f ca="1">IF((LP28&lt;&gt;""),IF(OR($F28&lt;&gt;$G28,PrSettings!$M$4="●"),(($F28-$G28)=(LM28-LN28))*1,0),"")</f>
        <v/>
      </c>
      <c r="LR28" s="449" t="str">
        <f t="shared" ca="1" si="334"/>
        <v/>
      </c>
      <c r="LS28" s="449" t="str">
        <f ca="1">IF(LP28&lt;&gt;"",IF(ABS($F28-$G28)&gt;=PrSettings!$M$7,(ABS($F28-$G28-LM28+LN28)&lt;=1)*1,IF(AND(LP28,$F28=$G28,$F28&gt;=PrSettings!$M$6),(ABS(LM28-$F28)&lt;=1)*1,IF(AND(ABS($F28-$G28-LM28+LN28)&lt;=1,$F28+$G28&gt;=PrSettings!$M$8),(ABS(LM28-$F28)&lt;=1)*(ABS(LN28-$G28)&lt;=1)*1,""))),"")</f>
        <v/>
      </c>
      <c r="LT28" s="456"/>
      <c r="LV28" s="447">
        <f t="shared" ca="1" si="25"/>
        <v>11</v>
      </c>
      <c r="LW28" s="448" t="str">
        <f ca="1">GrpD!$B$5</f>
        <v>Austria</v>
      </c>
      <c r="LX28" s="449">
        <f t="shared" ca="1" si="335"/>
        <v>2</v>
      </c>
      <c r="LY28" s="448" t="str">
        <f ca="1">GrpD!$D$5</f>
        <v>France</v>
      </c>
      <c r="LZ28" s="452"/>
      <c r="MA28" s="452"/>
      <c r="MB28" s="455"/>
      <c r="MC28" s="449" t="str">
        <f t="shared" ca="1" si="336"/>
        <v/>
      </c>
      <c r="MD28" s="449" t="str">
        <f ca="1">IF((MC28&lt;&gt;""),IF(OR($F28&lt;&gt;$G28,PrSettings!$M$4="●"),(($F28-$G28)=(LZ28-MA28))*1,0),"")</f>
        <v/>
      </c>
      <c r="ME28" s="449" t="str">
        <f t="shared" ca="1" si="337"/>
        <v/>
      </c>
      <c r="MF28" s="449" t="str">
        <f ca="1">IF(MC28&lt;&gt;"",IF(ABS($F28-$G28)&gt;=PrSettings!$M$7,(ABS($F28-$G28-LZ28+MA28)&lt;=1)*1,IF(AND(MC28,$F28=$G28,$F28&gt;=PrSettings!$M$6),(ABS(LZ28-$F28)&lt;=1)*1,IF(AND(ABS($F28-$G28-LZ28+MA28)&lt;=1,$F28+$G28&gt;=PrSettings!$M$8),(ABS(LZ28-$F28)&lt;=1)*(ABS(MA28-$G28)&lt;=1)*1,""))),"")</f>
        <v/>
      </c>
      <c r="MG28" s="456"/>
    </row>
    <row r="29" spans="2:345" x14ac:dyDescent="0.25">
      <c r="B29" s="447">
        <f ca="1">INDEX(Groups!$C$7:$C$35,MATCH(C29,Groups!$D$7:$D$35,0))</f>
        <v>26</v>
      </c>
      <c r="C29" s="448" t="str">
        <f ca="1">GrpD!$B$6</f>
        <v>Poland</v>
      </c>
      <c r="D29" s="449">
        <f ca="1">INDEX(Groups!$C$7:$C$35,MATCH(E29,Groups!$D$7:$D$35,0))</f>
        <v>11</v>
      </c>
      <c r="E29" s="448" t="str">
        <f ca="1">GrpD!$D$6</f>
        <v>Austria</v>
      </c>
      <c r="F29" s="450" t="str">
        <f ca="1">GrpD!$E$6</f>
        <v/>
      </c>
      <c r="G29" s="451" t="str">
        <f ca="1">GrpD!$G$6</f>
        <v/>
      </c>
      <c r="I29" s="447">
        <f t="shared" ca="1" si="0"/>
        <v>26</v>
      </c>
      <c r="J29" s="448" t="str">
        <f ca="1">GrpD!$B$6</f>
        <v>Poland</v>
      </c>
      <c r="K29" s="449">
        <f t="shared" ca="1" si="260"/>
        <v>11</v>
      </c>
      <c r="L29" s="448" t="str">
        <f ca="1">GrpD!$D$6</f>
        <v>Austria</v>
      </c>
      <c r="M29" s="452"/>
      <c r="N29" s="452"/>
      <c r="O29" s="455"/>
      <c r="P29" s="449" t="str">
        <f t="shared" ca="1" si="261"/>
        <v/>
      </c>
      <c r="Q29" s="449" t="str">
        <f ca="1">IF((P29&lt;&gt;""),IF(OR($F29&lt;&gt;$G29,PrSettings!$M$4="●"),(($F29-$G29)=(M29-N29))*1,0),"")</f>
        <v/>
      </c>
      <c r="R29" s="449" t="str">
        <f t="shared" ca="1" si="262"/>
        <v/>
      </c>
      <c r="S29" s="449" t="str">
        <f ca="1">IF(P29&lt;&gt;"",IF(ABS($F29-$G29)&gt;=PrSettings!$M$7,(ABS($F29-$G29-M29+N29)&lt;=1)*1,IF(AND(P29,$F29=$G29,$F29&gt;=PrSettings!$M$6),(ABS(M29-$F29)&lt;=1)*1,IF(AND(ABS($F29-$G29-M29+N29)&lt;=1,$F29+$G29&gt;=PrSettings!$M$8),(ABS(M29-$F29)&lt;=1)*(ABS(N29-$G29)&lt;=1)*1,""))),"")</f>
        <v/>
      </c>
      <c r="T29" s="456"/>
      <c r="V29" s="447">
        <f t="shared" ca="1" si="1"/>
        <v>26</v>
      </c>
      <c r="W29" s="448" t="str">
        <f ca="1">GrpD!$B$6</f>
        <v>Poland</v>
      </c>
      <c r="X29" s="449">
        <f t="shared" ca="1" si="263"/>
        <v>11</v>
      </c>
      <c r="Y29" s="448" t="str">
        <f ca="1">GrpD!$D$6</f>
        <v>Austria</v>
      </c>
      <c r="Z29" s="452"/>
      <c r="AA29" s="452"/>
      <c r="AB29" s="455"/>
      <c r="AC29" s="449" t="str">
        <f t="shared" ca="1" si="264"/>
        <v/>
      </c>
      <c r="AD29" s="449" t="str">
        <f ca="1">IF((AC29&lt;&gt;""),IF(OR($F29&lt;&gt;$G29,PrSettings!$M$4="●"),(($F29-$G29)=(Z29-AA29))*1,0),"")</f>
        <v/>
      </c>
      <c r="AE29" s="449" t="str">
        <f t="shared" ca="1" si="265"/>
        <v/>
      </c>
      <c r="AF29" s="449" t="str">
        <f ca="1">IF(AC29&lt;&gt;"",IF(ABS($F29-$G29)&gt;=PrSettings!$M$7,(ABS($F29-$G29-Z29+AA29)&lt;=1)*1,IF(AND(AC29,$F29=$G29,$F29&gt;=PrSettings!$M$6),(ABS(Z29-$F29)&lt;=1)*1,IF(AND(ABS($F29-$G29-Z29+AA29)&lt;=1,$F29+$G29&gt;=PrSettings!$M$8),(ABS(Z29-$F29)&lt;=1)*(ABS(AA29-$G29)&lt;=1)*1,""))),"")</f>
        <v/>
      </c>
      <c r="AG29" s="456"/>
      <c r="AI29" s="447">
        <f t="shared" ca="1" si="2"/>
        <v>26</v>
      </c>
      <c r="AJ29" s="448" t="str">
        <f ca="1">GrpD!$B$6</f>
        <v>Poland</v>
      </c>
      <c r="AK29" s="449">
        <f t="shared" ca="1" si="266"/>
        <v>11</v>
      </c>
      <c r="AL29" s="448" t="str">
        <f ca="1">GrpD!$D$6</f>
        <v>Austria</v>
      </c>
      <c r="AM29" s="452"/>
      <c r="AN29" s="452"/>
      <c r="AO29" s="455"/>
      <c r="AP29" s="449" t="str">
        <f t="shared" ca="1" si="267"/>
        <v/>
      </c>
      <c r="AQ29" s="449" t="str">
        <f ca="1">IF((AP29&lt;&gt;""),IF(OR($F29&lt;&gt;$G29,PrSettings!$M$4="●"),(($F29-$G29)=(AM29-AN29))*1,0),"")</f>
        <v/>
      </c>
      <c r="AR29" s="449" t="str">
        <f t="shared" ca="1" si="268"/>
        <v/>
      </c>
      <c r="AS29" s="449" t="str">
        <f ca="1">IF(AP29&lt;&gt;"",IF(ABS($F29-$G29)&gt;=PrSettings!$M$7,(ABS($F29-$G29-AM29+AN29)&lt;=1)*1,IF(AND(AP29,$F29=$G29,$F29&gt;=PrSettings!$M$6),(ABS(AM29-$F29)&lt;=1)*1,IF(AND(ABS($F29-$G29-AM29+AN29)&lt;=1,$F29+$G29&gt;=PrSettings!$M$8),(ABS(AM29-$F29)&lt;=1)*(ABS(AN29-$G29)&lt;=1)*1,""))),"")</f>
        <v/>
      </c>
      <c r="AT29" s="456"/>
      <c r="AV29" s="447">
        <f t="shared" ca="1" si="3"/>
        <v>26</v>
      </c>
      <c r="AW29" s="448" t="str">
        <f ca="1">GrpD!$B$6</f>
        <v>Poland</v>
      </c>
      <c r="AX29" s="449">
        <f t="shared" ca="1" si="269"/>
        <v>11</v>
      </c>
      <c r="AY29" s="448" t="str">
        <f ca="1">GrpD!$D$6</f>
        <v>Austria</v>
      </c>
      <c r="AZ29" s="452"/>
      <c r="BA29" s="452"/>
      <c r="BB29" s="455"/>
      <c r="BC29" s="449" t="str">
        <f t="shared" ca="1" si="270"/>
        <v/>
      </c>
      <c r="BD29" s="449" t="str">
        <f ca="1">IF((BC29&lt;&gt;""),IF(OR($F29&lt;&gt;$G29,PrSettings!$M$4="●"),(($F29-$G29)=(AZ29-BA29))*1,0),"")</f>
        <v/>
      </c>
      <c r="BE29" s="449" t="str">
        <f t="shared" ca="1" si="271"/>
        <v/>
      </c>
      <c r="BF29" s="449" t="str">
        <f ca="1">IF(BC29&lt;&gt;"",IF(ABS($F29-$G29)&gt;=PrSettings!$M$7,(ABS($F29-$G29-AZ29+BA29)&lt;=1)*1,IF(AND(BC29,$F29=$G29,$F29&gt;=PrSettings!$M$6),(ABS(AZ29-$F29)&lt;=1)*1,IF(AND(ABS($F29-$G29-AZ29+BA29)&lt;=1,$F29+$G29&gt;=PrSettings!$M$8),(ABS(AZ29-$F29)&lt;=1)*(ABS(BA29-$G29)&lt;=1)*1,""))),"")</f>
        <v/>
      </c>
      <c r="BG29" s="456"/>
      <c r="BI29" s="447">
        <f t="shared" ca="1" si="4"/>
        <v>26</v>
      </c>
      <c r="BJ29" s="448" t="str">
        <f ca="1">GrpD!$B$6</f>
        <v>Poland</v>
      </c>
      <c r="BK29" s="449">
        <f t="shared" ca="1" si="272"/>
        <v>11</v>
      </c>
      <c r="BL29" s="448" t="str">
        <f ca="1">GrpD!$D$6</f>
        <v>Austria</v>
      </c>
      <c r="BM29" s="452"/>
      <c r="BN29" s="452"/>
      <c r="BO29" s="455"/>
      <c r="BP29" s="449" t="str">
        <f t="shared" ca="1" si="273"/>
        <v/>
      </c>
      <c r="BQ29" s="449" t="str">
        <f ca="1">IF((BP29&lt;&gt;""),IF(OR($F29&lt;&gt;$G29,PrSettings!$M$4="●"),(($F29-$G29)=(BM29-BN29))*1,0),"")</f>
        <v/>
      </c>
      <c r="BR29" s="449" t="str">
        <f t="shared" ca="1" si="274"/>
        <v/>
      </c>
      <c r="BS29" s="449" t="str">
        <f ca="1">IF(BP29&lt;&gt;"",IF(ABS($F29-$G29)&gt;=PrSettings!$M$7,(ABS($F29-$G29-BM29+BN29)&lt;=1)*1,IF(AND(BP29,$F29=$G29,$F29&gt;=PrSettings!$M$6),(ABS(BM29-$F29)&lt;=1)*1,IF(AND(ABS($F29-$G29-BM29+BN29)&lt;=1,$F29+$G29&gt;=PrSettings!$M$8),(ABS(BM29-$F29)&lt;=1)*(ABS(BN29-$G29)&lt;=1)*1,""))),"")</f>
        <v/>
      </c>
      <c r="BT29" s="456"/>
      <c r="BV29" s="447">
        <f t="shared" ca="1" si="5"/>
        <v>26</v>
      </c>
      <c r="BW29" s="448" t="str">
        <f ca="1">GrpD!$B$6</f>
        <v>Poland</v>
      </c>
      <c r="BX29" s="449">
        <f t="shared" ca="1" si="275"/>
        <v>11</v>
      </c>
      <c r="BY29" s="448" t="str">
        <f ca="1">GrpD!$D$6</f>
        <v>Austria</v>
      </c>
      <c r="BZ29" s="452"/>
      <c r="CA29" s="452"/>
      <c r="CB29" s="455"/>
      <c r="CC29" s="449" t="str">
        <f t="shared" ca="1" si="276"/>
        <v/>
      </c>
      <c r="CD29" s="449" t="str">
        <f ca="1">IF((CC29&lt;&gt;""),IF(OR($F29&lt;&gt;$G29,PrSettings!$M$4="●"),(($F29-$G29)=(BZ29-CA29))*1,0),"")</f>
        <v/>
      </c>
      <c r="CE29" s="449" t="str">
        <f t="shared" ca="1" si="277"/>
        <v/>
      </c>
      <c r="CF29" s="449" t="str">
        <f ca="1">IF(CC29&lt;&gt;"",IF(ABS($F29-$G29)&gt;=PrSettings!$M$7,(ABS($F29-$G29-BZ29+CA29)&lt;=1)*1,IF(AND(CC29,$F29=$G29,$F29&gt;=PrSettings!$M$6),(ABS(BZ29-$F29)&lt;=1)*1,IF(AND(ABS($F29-$G29-BZ29+CA29)&lt;=1,$F29+$G29&gt;=PrSettings!$M$8),(ABS(BZ29-$F29)&lt;=1)*(ABS(CA29-$G29)&lt;=1)*1,""))),"")</f>
        <v/>
      </c>
      <c r="CG29" s="456"/>
      <c r="CI29" s="447">
        <f t="shared" ca="1" si="6"/>
        <v>26</v>
      </c>
      <c r="CJ29" s="448" t="str">
        <f ca="1">GrpD!$B$6</f>
        <v>Poland</v>
      </c>
      <c r="CK29" s="449">
        <f t="shared" ca="1" si="278"/>
        <v>11</v>
      </c>
      <c r="CL29" s="448" t="str">
        <f ca="1">GrpD!$D$6</f>
        <v>Austria</v>
      </c>
      <c r="CM29" s="452"/>
      <c r="CN29" s="452"/>
      <c r="CO29" s="455"/>
      <c r="CP29" s="449" t="str">
        <f t="shared" ca="1" si="279"/>
        <v/>
      </c>
      <c r="CQ29" s="449" t="str">
        <f ca="1">IF((CP29&lt;&gt;""),IF(OR($F29&lt;&gt;$G29,PrSettings!$M$4="●"),(($F29-$G29)=(CM29-CN29))*1,0),"")</f>
        <v/>
      </c>
      <c r="CR29" s="449" t="str">
        <f t="shared" ca="1" si="280"/>
        <v/>
      </c>
      <c r="CS29" s="449" t="str">
        <f ca="1">IF(CP29&lt;&gt;"",IF(ABS($F29-$G29)&gt;=PrSettings!$M$7,(ABS($F29-$G29-CM29+CN29)&lt;=1)*1,IF(AND(CP29,$F29=$G29,$F29&gt;=PrSettings!$M$6),(ABS(CM29-$F29)&lt;=1)*1,IF(AND(ABS($F29-$G29-CM29+CN29)&lt;=1,$F29+$G29&gt;=PrSettings!$M$8),(ABS(CM29-$F29)&lt;=1)*(ABS(CN29-$G29)&lt;=1)*1,""))),"")</f>
        <v/>
      </c>
      <c r="CT29" s="456"/>
      <c r="CV29" s="447">
        <f t="shared" ca="1" si="7"/>
        <v>26</v>
      </c>
      <c r="CW29" s="448" t="str">
        <f ca="1">GrpD!$B$6</f>
        <v>Poland</v>
      </c>
      <c r="CX29" s="449">
        <f t="shared" ca="1" si="281"/>
        <v>11</v>
      </c>
      <c r="CY29" s="448" t="str">
        <f ca="1">GrpD!$D$6</f>
        <v>Austria</v>
      </c>
      <c r="CZ29" s="452"/>
      <c r="DA29" s="452"/>
      <c r="DB29" s="455"/>
      <c r="DC29" s="449" t="str">
        <f t="shared" ca="1" si="282"/>
        <v/>
      </c>
      <c r="DD29" s="449" t="str">
        <f ca="1">IF((DC29&lt;&gt;""),IF(OR($F29&lt;&gt;$G29,PrSettings!$M$4="●"),(($F29-$G29)=(CZ29-DA29))*1,0),"")</f>
        <v/>
      </c>
      <c r="DE29" s="449" t="str">
        <f t="shared" ca="1" si="283"/>
        <v/>
      </c>
      <c r="DF29" s="449" t="str">
        <f ca="1">IF(DC29&lt;&gt;"",IF(ABS($F29-$G29)&gt;=PrSettings!$M$7,(ABS($F29-$G29-CZ29+DA29)&lt;=1)*1,IF(AND(DC29,$F29=$G29,$F29&gt;=PrSettings!$M$6),(ABS(CZ29-$F29)&lt;=1)*1,IF(AND(ABS($F29-$G29-CZ29+DA29)&lt;=1,$F29+$G29&gt;=PrSettings!$M$8),(ABS(CZ29-$F29)&lt;=1)*(ABS(DA29-$G29)&lt;=1)*1,""))),"")</f>
        <v/>
      </c>
      <c r="DG29" s="456"/>
      <c r="DI29" s="447">
        <f t="shared" ca="1" si="8"/>
        <v>26</v>
      </c>
      <c r="DJ29" s="448" t="str">
        <f ca="1">GrpD!$B$6</f>
        <v>Poland</v>
      </c>
      <c r="DK29" s="449">
        <f t="shared" ca="1" si="284"/>
        <v>11</v>
      </c>
      <c r="DL29" s="448" t="str">
        <f ca="1">GrpD!$D$6</f>
        <v>Austria</v>
      </c>
      <c r="DM29" s="452"/>
      <c r="DN29" s="452"/>
      <c r="DO29" s="455"/>
      <c r="DP29" s="449" t="str">
        <f t="shared" ca="1" si="285"/>
        <v/>
      </c>
      <c r="DQ29" s="449" t="str">
        <f ca="1">IF((DP29&lt;&gt;""),IF(OR($F29&lt;&gt;$G29,PrSettings!$M$4="●"),(($F29-$G29)=(DM29-DN29))*1,0),"")</f>
        <v/>
      </c>
      <c r="DR29" s="449" t="str">
        <f t="shared" ca="1" si="286"/>
        <v/>
      </c>
      <c r="DS29" s="449" t="str">
        <f ca="1">IF(DP29&lt;&gt;"",IF(ABS($F29-$G29)&gt;=PrSettings!$M$7,(ABS($F29-$G29-DM29+DN29)&lt;=1)*1,IF(AND(DP29,$F29=$G29,$F29&gt;=PrSettings!$M$6),(ABS(DM29-$F29)&lt;=1)*1,IF(AND(ABS($F29-$G29-DM29+DN29)&lt;=1,$F29+$G29&gt;=PrSettings!$M$8),(ABS(DM29-$F29)&lt;=1)*(ABS(DN29-$G29)&lt;=1)*1,""))),"")</f>
        <v/>
      </c>
      <c r="DT29" s="456"/>
      <c r="DV29" s="447">
        <f t="shared" ca="1" si="9"/>
        <v>26</v>
      </c>
      <c r="DW29" s="448" t="str">
        <f ca="1">GrpD!$B$6</f>
        <v>Poland</v>
      </c>
      <c r="DX29" s="449">
        <f t="shared" ca="1" si="287"/>
        <v>11</v>
      </c>
      <c r="DY29" s="448" t="str">
        <f ca="1">GrpD!$D$6</f>
        <v>Austria</v>
      </c>
      <c r="DZ29" s="452"/>
      <c r="EA29" s="452"/>
      <c r="EB29" s="455"/>
      <c r="EC29" s="449" t="str">
        <f t="shared" ca="1" si="288"/>
        <v/>
      </c>
      <c r="ED29" s="449" t="str">
        <f ca="1">IF((EC29&lt;&gt;""),IF(OR($F29&lt;&gt;$G29,PrSettings!$M$4="●"),(($F29-$G29)=(DZ29-EA29))*1,0),"")</f>
        <v/>
      </c>
      <c r="EE29" s="449" t="str">
        <f t="shared" ca="1" si="289"/>
        <v/>
      </c>
      <c r="EF29" s="449" t="str">
        <f ca="1">IF(EC29&lt;&gt;"",IF(ABS($F29-$G29)&gt;=PrSettings!$M$7,(ABS($F29-$G29-DZ29+EA29)&lt;=1)*1,IF(AND(EC29,$F29=$G29,$F29&gt;=PrSettings!$M$6),(ABS(DZ29-$F29)&lt;=1)*1,IF(AND(ABS($F29-$G29-DZ29+EA29)&lt;=1,$F29+$G29&gt;=PrSettings!$M$8),(ABS(DZ29-$F29)&lt;=1)*(ABS(EA29-$G29)&lt;=1)*1,""))),"")</f>
        <v/>
      </c>
      <c r="EG29" s="456"/>
      <c r="EI29" s="447">
        <f t="shared" ca="1" si="10"/>
        <v>26</v>
      </c>
      <c r="EJ29" s="448" t="str">
        <f ca="1">GrpD!$B$6</f>
        <v>Poland</v>
      </c>
      <c r="EK29" s="449">
        <f t="shared" ca="1" si="290"/>
        <v>11</v>
      </c>
      <c r="EL29" s="448" t="str">
        <f ca="1">GrpD!$D$6</f>
        <v>Austria</v>
      </c>
      <c r="EM29" s="452"/>
      <c r="EN29" s="452"/>
      <c r="EO29" s="455"/>
      <c r="EP29" s="449" t="str">
        <f t="shared" ca="1" si="291"/>
        <v/>
      </c>
      <c r="EQ29" s="449" t="str">
        <f ca="1">IF((EP29&lt;&gt;""),IF(OR($F29&lt;&gt;$G29,PrSettings!$M$4="●"),(($F29-$G29)=(EM29-EN29))*1,0),"")</f>
        <v/>
      </c>
      <c r="ER29" s="449" t="str">
        <f t="shared" ca="1" si="292"/>
        <v/>
      </c>
      <c r="ES29" s="449" t="str">
        <f ca="1">IF(EP29&lt;&gt;"",IF(ABS($F29-$G29)&gt;=PrSettings!$M$7,(ABS($F29-$G29-EM29+EN29)&lt;=1)*1,IF(AND(EP29,$F29=$G29,$F29&gt;=PrSettings!$M$6),(ABS(EM29-$F29)&lt;=1)*1,IF(AND(ABS($F29-$G29-EM29+EN29)&lt;=1,$F29+$G29&gt;=PrSettings!$M$8),(ABS(EM29-$F29)&lt;=1)*(ABS(EN29-$G29)&lt;=1)*1,""))),"")</f>
        <v/>
      </c>
      <c r="ET29" s="456"/>
      <c r="EV29" s="447">
        <f t="shared" ca="1" si="11"/>
        <v>26</v>
      </c>
      <c r="EW29" s="448" t="str">
        <f ca="1">GrpD!$B$6</f>
        <v>Poland</v>
      </c>
      <c r="EX29" s="449">
        <f t="shared" ca="1" si="293"/>
        <v>11</v>
      </c>
      <c r="EY29" s="448" t="str">
        <f ca="1">GrpD!$D$6</f>
        <v>Austria</v>
      </c>
      <c r="EZ29" s="452"/>
      <c r="FA29" s="452"/>
      <c r="FB29" s="455"/>
      <c r="FC29" s="449" t="str">
        <f t="shared" ca="1" si="294"/>
        <v/>
      </c>
      <c r="FD29" s="449" t="str">
        <f ca="1">IF((FC29&lt;&gt;""),IF(OR($F29&lt;&gt;$G29,PrSettings!$M$4="●"),(($F29-$G29)=(EZ29-FA29))*1,0),"")</f>
        <v/>
      </c>
      <c r="FE29" s="449" t="str">
        <f t="shared" ca="1" si="295"/>
        <v/>
      </c>
      <c r="FF29" s="449" t="str">
        <f ca="1">IF(FC29&lt;&gt;"",IF(ABS($F29-$G29)&gt;=PrSettings!$M$7,(ABS($F29-$G29-EZ29+FA29)&lt;=1)*1,IF(AND(FC29,$F29=$G29,$F29&gt;=PrSettings!$M$6),(ABS(EZ29-$F29)&lt;=1)*1,IF(AND(ABS($F29-$G29-EZ29+FA29)&lt;=1,$F29+$G29&gt;=PrSettings!$M$8),(ABS(EZ29-$F29)&lt;=1)*(ABS(FA29-$G29)&lt;=1)*1,""))),"")</f>
        <v/>
      </c>
      <c r="FG29" s="456"/>
      <c r="FI29" s="447">
        <f t="shared" ca="1" si="12"/>
        <v>26</v>
      </c>
      <c r="FJ29" s="448" t="str">
        <f ca="1">GrpD!$B$6</f>
        <v>Poland</v>
      </c>
      <c r="FK29" s="449">
        <f t="shared" ca="1" si="296"/>
        <v>11</v>
      </c>
      <c r="FL29" s="448" t="str">
        <f ca="1">GrpD!$D$6</f>
        <v>Austria</v>
      </c>
      <c r="FM29" s="452"/>
      <c r="FN29" s="452"/>
      <c r="FO29" s="455"/>
      <c r="FP29" s="449" t="str">
        <f t="shared" ca="1" si="297"/>
        <v/>
      </c>
      <c r="FQ29" s="449" t="str">
        <f ca="1">IF((FP29&lt;&gt;""),IF(OR($F29&lt;&gt;$G29,PrSettings!$M$4="●"),(($F29-$G29)=(FM29-FN29))*1,0),"")</f>
        <v/>
      </c>
      <c r="FR29" s="449" t="str">
        <f t="shared" ca="1" si="298"/>
        <v/>
      </c>
      <c r="FS29" s="449" t="str">
        <f ca="1">IF(FP29&lt;&gt;"",IF(ABS($F29-$G29)&gt;=PrSettings!$M$7,(ABS($F29-$G29-FM29+FN29)&lt;=1)*1,IF(AND(FP29,$F29=$G29,$F29&gt;=PrSettings!$M$6),(ABS(FM29-$F29)&lt;=1)*1,IF(AND(ABS($F29-$G29-FM29+FN29)&lt;=1,$F29+$G29&gt;=PrSettings!$M$8),(ABS(FM29-$F29)&lt;=1)*(ABS(FN29-$G29)&lt;=1)*1,""))),"")</f>
        <v/>
      </c>
      <c r="FT29" s="456"/>
      <c r="FV29" s="447">
        <f t="shared" ca="1" si="13"/>
        <v>26</v>
      </c>
      <c r="FW29" s="448" t="str">
        <f ca="1">GrpD!$B$6</f>
        <v>Poland</v>
      </c>
      <c r="FX29" s="449">
        <f t="shared" ca="1" si="299"/>
        <v>11</v>
      </c>
      <c r="FY29" s="448" t="str">
        <f ca="1">GrpD!$D$6</f>
        <v>Austria</v>
      </c>
      <c r="FZ29" s="452"/>
      <c r="GA29" s="452"/>
      <c r="GB29" s="455"/>
      <c r="GC29" s="449" t="str">
        <f t="shared" ca="1" si="300"/>
        <v/>
      </c>
      <c r="GD29" s="449" t="str">
        <f ca="1">IF((GC29&lt;&gt;""),IF(OR($F29&lt;&gt;$G29,PrSettings!$M$4="●"),(($F29-$G29)=(FZ29-GA29))*1,0),"")</f>
        <v/>
      </c>
      <c r="GE29" s="449" t="str">
        <f t="shared" ca="1" si="301"/>
        <v/>
      </c>
      <c r="GF29" s="449" t="str">
        <f ca="1">IF(GC29&lt;&gt;"",IF(ABS($F29-$G29)&gt;=PrSettings!$M$7,(ABS($F29-$G29-FZ29+GA29)&lt;=1)*1,IF(AND(GC29,$F29=$G29,$F29&gt;=PrSettings!$M$6),(ABS(FZ29-$F29)&lt;=1)*1,IF(AND(ABS($F29-$G29-FZ29+GA29)&lt;=1,$F29+$G29&gt;=PrSettings!$M$8),(ABS(FZ29-$F29)&lt;=1)*(ABS(GA29-$G29)&lt;=1)*1,""))),"")</f>
        <v/>
      </c>
      <c r="GG29" s="456"/>
      <c r="GI29" s="447">
        <f t="shared" ca="1" si="14"/>
        <v>26</v>
      </c>
      <c r="GJ29" s="448" t="str">
        <f ca="1">GrpD!$B$6</f>
        <v>Poland</v>
      </c>
      <c r="GK29" s="449">
        <f t="shared" ca="1" si="302"/>
        <v>11</v>
      </c>
      <c r="GL29" s="448" t="str">
        <f ca="1">GrpD!$D$6</f>
        <v>Austria</v>
      </c>
      <c r="GM29" s="452"/>
      <c r="GN29" s="452"/>
      <c r="GO29" s="455"/>
      <c r="GP29" s="449" t="str">
        <f t="shared" ca="1" si="303"/>
        <v/>
      </c>
      <c r="GQ29" s="449" t="str">
        <f ca="1">IF((GP29&lt;&gt;""),IF(OR($F29&lt;&gt;$G29,PrSettings!$M$4="●"),(($F29-$G29)=(GM29-GN29))*1,0),"")</f>
        <v/>
      </c>
      <c r="GR29" s="449" t="str">
        <f t="shared" ca="1" si="304"/>
        <v/>
      </c>
      <c r="GS29" s="449" t="str">
        <f ca="1">IF(GP29&lt;&gt;"",IF(ABS($F29-$G29)&gt;=PrSettings!$M$7,(ABS($F29-$G29-GM29+GN29)&lt;=1)*1,IF(AND(GP29,$F29=$G29,$F29&gt;=PrSettings!$M$6),(ABS(GM29-$F29)&lt;=1)*1,IF(AND(ABS($F29-$G29-GM29+GN29)&lt;=1,$F29+$G29&gt;=PrSettings!$M$8),(ABS(GM29-$F29)&lt;=1)*(ABS(GN29-$G29)&lt;=1)*1,""))),"")</f>
        <v/>
      </c>
      <c r="GT29" s="456"/>
      <c r="GV29" s="447">
        <f t="shared" ca="1" si="15"/>
        <v>26</v>
      </c>
      <c r="GW29" s="448" t="str">
        <f ca="1">GrpD!$B$6</f>
        <v>Poland</v>
      </c>
      <c r="GX29" s="449">
        <f t="shared" ca="1" si="305"/>
        <v>11</v>
      </c>
      <c r="GY29" s="448" t="str">
        <f ca="1">GrpD!$D$6</f>
        <v>Austria</v>
      </c>
      <c r="GZ29" s="452"/>
      <c r="HA29" s="452"/>
      <c r="HB29" s="455"/>
      <c r="HC29" s="449" t="str">
        <f t="shared" ca="1" si="306"/>
        <v/>
      </c>
      <c r="HD29" s="449" t="str">
        <f ca="1">IF((HC29&lt;&gt;""),IF(OR($F29&lt;&gt;$G29,PrSettings!$M$4="●"),(($F29-$G29)=(GZ29-HA29))*1,0),"")</f>
        <v/>
      </c>
      <c r="HE29" s="449" t="str">
        <f t="shared" ca="1" si="307"/>
        <v/>
      </c>
      <c r="HF29" s="449" t="str">
        <f ca="1">IF(HC29&lt;&gt;"",IF(ABS($F29-$G29)&gt;=PrSettings!$M$7,(ABS($F29-$G29-GZ29+HA29)&lt;=1)*1,IF(AND(HC29,$F29=$G29,$F29&gt;=PrSettings!$M$6),(ABS(GZ29-$F29)&lt;=1)*1,IF(AND(ABS($F29-$G29-GZ29+HA29)&lt;=1,$F29+$G29&gt;=PrSettings!$M$8),(ABS(GZ29-$F29)&lt;=1)*(ABS(HA29-$G29)&lt;=1)*1,""))),"")</f>
        <v/>
      </c>
      <c r="HG29" s="456"/>
      <c r="HI29" s="447">
        <f t="shared" ca="1" si="16"/>
        <v>26</v>
      </c>
      <c r="HJ29" s="448" t="str">
        <f ca="1">GrpD!$B$6</f>
        <v>Poland</v>
      </c>
      <c r="HK29" s="449">
        <f t="shared" ca="1" si="308"/>
        <v>11</v>
      </c>
      <c r="HL29" s="448" t="str">
        <f ca="1">GrpD!$D$6</f>
        <v>Austria</v>
      </c>
      <c r="HM29" s="452"/>
      <c r="HN29" s="452"/>
      <c r="HO29" s="455"/>
      <c r="HP29" s="449" t="str">
        <f t="shared" ca="1" si="309"/>
        <v/>
      </c>
      <c r="HQ29" s="449" t="str">
        <f ca="1">IF((HP29&lt;&gt;""),IF(OR($F29&lt;&gt;$G29,PrSettings!$M$4="●"),(($F29-$G29)=(HM29-HN29))*1,0),"")</f>
        <v/>
      </c>
      <c r="HR29" s="449" t="str">
        <f t="shared" ca="1" si="310"/>
        <v/>
      </c>
      <c r="HS29" s="449" t="str">
        <f ca="1">IF(HP29&lt;&gt;"",IF(ABS($F29-$G29)&gt;=PrSettings!$M$7,(ABS($F29-$G29-HM29+HN29)&lt;=1)*1,IF(AND(HP29,$F29=$G29,$F29&gt;=PrSettings!$M$6),(ABS(HM29-$F29)&lt;=1)*1,IF(AND(ABS($F29-$G29-HM29+HN29)&lt;=1,$F29+$G29&gt;=PrSettings!$M$8),(ABS(HM29-$F29)&lt;=1)*(ABS(HN29-$G29)&lt;=1)*1,""))),"")</f>
        <v/>
      </c>
      <c r="HT29" s="456"/>
      <c r="HV29" s="447">
        <f t="shared" ca="1" si="17"/>
        <v>26</v>
      </c>
      <c r="HW29" s="448" t="str">
        <f ca="1">GrpD!$B$6</f>
        <v>Poland</v>
      </c>
      <c r="HX29" s="449">
        <f t="shared" ca="1" si="311"/>
        <v>11</v>
      </c>
      <c r="HY29" s="448" t="str">
        <f ca="1">GrpD!$D$6</f>
        <v>Austria</v>
      </c>
      <c r="HZ29" s="452"/>
      <c r="IA29" s="452"/>
      <c r="IB29" s="455"/>
      <c r="IC29" s="449" t="str">
        <f t="shared" ca="1" si="312"/>
        <v/>
      </c>
      <c r="ID29" s="449" t="str">
        <f ca="1">IF((IC29&lt;&gt;""),IF(OR($F29&lt;&gt;$G29,PrSettings!$M$4="●"),(($F29-$G29)=(HZ29-IA29))*1,0),"")</f>
        <v/>
      </c>
      <c r="IE29" s="449" t="str">
        <f t="shared" ca="1" si="313"/>
        <v/>
      </c>
      <c r="IF29" s="449" t="str">
        <f ca="1">IF(IC29&lt;&gt;"",IF(ABS($F29-$G29)&gt;=PrSettings!$M$7,(ABS($F29-$G29-HZ29+IA29)&lt;=1)*1,IF(AND(IC29,$F29=$G29,$F29&gt;=PrSettings!$M$6),(ABS(HZ29-$F29)&lt;=1)*1,IF(AND(ABS($F29-$G29-HZ29+IA29)&lt;=1,$F29+$G29&gt;=PrSettings!$M$8),(ABS(HZ29-$F29)&lt;=1)*(ABS(IA29-$G29)&lt;=1)*1,""))),"")</f>
        <v/>
      </c>
      <c r="IG29" s="456"/>
      <c r="II29" s="447">
        <f t="shared" ca="1" si="18"/>
        <v>26</v>
      </c>
      <c r="IJ29" s="448" t="str">
        <f ca="1">GrpD!$B$6</f>
        <v>Poland</v>
      </c>
      <c r="IK29" s="449">
        <f t="shared" ca="1" si="314"/>
        <v>11</v>
      </c>
      <c r="IL29" s="448" t="str">
        <f ca="1">GrpD!$D$6</f>
        <v>Austria</v>
      </c>
      <c r="IM29" s="452"/>
      <c r="IN29" s="452"/>
      <c r="IO29" s="455"/>
      <c r="IP29" s="449" t="str">
        <f t="shared" ca="1" si="315"/>
        <v/>
      </c>
      <c r="IQ29" s="449" t="str">
        <f ca="1">IF((IP29&lt;&gt;""),IF(OR($F29&lt;&gt;$G29,PrSettings!$M$4="●"),(($F29-$G29)=(IM29-IN29))*1,0),"")</f>
        <v/>
      </c>
      <c r="IR29" s="449" t="str">
        <f t="shared" ca="1" si="316"/>
        <v/>
      </c>
      <c r="IS29" s="449" t="str">
        <f ca="1">IF(IP29&lt;&gt;"",IF(ABS($F29-$G29)&gt;=PrSettings!$M$7,(ABS($F29-$G29-IM29+IN29)&lt;=1)*1,IF(AND(IP29,$F29=$G29,$F29&gt;=PrSettings!$M$6),(ABS(IM29-$F29)&lt;=1)*1,IF(AND(ABS($F29-$G29-IM29+IN29)&lt;=1,$F29+$G29&gt;=PrSettings!$M$8),(ABS(IM29-$F29)&lt;=1)*(ABS(IN29-$G29)&lt;=1)*1,""))),"")</f>
        <v/>
      </c>
      <c r="IT29" s="456"/>
      <c r="IV29" s="447">
        <f t="shared" ca="1" si="19"/>
        <v>26</v>
      </c>
      <c r="IW29" s="448" t="str">
        <f ca="1">GrpD!$B$6</f>
        <v>Poland</v>
      </c>
      <c r="IX29" s="449">
        <f t="shared" ca="1" si="317"/>
        <v>11</v>
      </c>
      <c r="IY29" s="448" t="str">
        <f ca="1">GrpD!$D$6</f>
        <v>Austria</v>
      </c>
      <c r="IZ29" s="452"/>
      <c r="JA29" s="452"/>
      <c r="JB29" s="455"/>
      <c r="JC29" s="449" t="str">
        <f t="shared" ca="1" si="318"/>
        <v/>
      </c>
      <c r="JD29" s="449" t="str">
        <f ca="1">IF((JC29&lt;&gt;""),IF(OR($F29&lt;&gt;$G29,PrSettings!$M$4="●"),(($F29-$G29)=(IZ29-JA29))*1,0),"")</f>
        <v/>
      </c>
      <c r="JE29" s="449" t="str">
        <f t="shared" ca="1" si="319"/>
        <v/>
      </c>
      <c r="JF29" s="449" t="str">
        <f ca="1">IF(JC29&lt;&gt;"",IF(ABS($F29-$G29)&gt;=PrSettings!$M$7,(ABS($F29-$G29-IZ29+JA29)&lt;=1)*1,IF(AND(JC29,$F29=$G29,$F29&gt;=PrSettings!$M$6),(ABS(IZ29-$F29)&lt;=1)*1,IF(AND(ABS($F29-$G29-IZ29+JA29)&lt;=1,$F29+$G29&gt;=PrSettings!$M$8),(ABS(IZ29-$F29)&lt;=1)*(ABS(JA29-$G29)&lt;=1)*1,""))),"")</f>
        <v/>
      </c>
      <c r="JG29" s="456"/>
      <c r="JI29" s="447">
        <f t="shared" ca="1" si="20"/>
        <v>26</v>
      </c>
      <c r="JJ29" s="448" t="str">
        <f ca="1">GrpD!$B$6</f>
        <v>Poland</v>
      </c>
      <c r="JK29" s="449">
        <f t="shared" ca="1" si="320"/>
        <v>11</v>
      </c>
      <c r="JL29" s="448" t="str">
        <f ca="1">GrpD!$D$6</f>
        <v>Austria</v>
      </c>
      <c r="JM29" s="452"/>
      <c r="JN29" s="452"/>
      <c r="JO29" s="455"/>
      <c r="JP29" s="449" t="str">
        <f t="shared" ca="1" si="321"/>
        <v/>
      </c>
      <c r="JQ29" s="449" t="str">
        <f ca="1">IF((JP29&lt;&gt;""),IF(OR($F29&lt;&gt;$G29,PrSettings!$M$4="●"),(($F29-$G29)=(JM29-JN29))*1,0),"")</f>
        <v/>
      </c>
      <c r="JR29" s="449" t="str">
        <f t="shared" ca="1" si="322"/>
        <v/>
      </c>
      <c r="JS29" s="449" t="str">
        <f ca="1">IF(JP29&lt;&gt;"",IF(ABS($F29-$G29)&gt;=PrSettings!$M$7,(ABS($F29-$G29-JM29+JN29)&lt;=1)*1,IF(AND(JP29,$F29=$G29,$F29&gt;=PrSettings!$M$6),(ABS(JM29-$F29)&lt;=1)*1,IF(AND(ABS($F29-$G29-JM29+JN29)&lt;=1,$F29+$G29&gt;=PrSettings!$M$8),(ABS(JM29-$F29)&lt;=1)*(ABS(JN29-$G29)&lt;=1)*1,""))),"")</f>
        <v/>
      </c>
      <c r="JT29" s="456"/>
      <c r="JV29" s="447">
        <f t="shared" ca="1" si="21"/>
        <v>26</v>
      </c>
      <c r="JW29" s="448" t="str">
        <f ca="1">GrpD!$B$6</f>
        <v>Poland</v>
      </c>
      <c r="JX29" s="449">
        <f t="shared" ca="1" si="323"/>
        <v>11</v>
      </c>
      <c r="JY29" s="448" t="str">
        <f ca="1">GrpD!$D$6</f>
        <v>Austria</v>
      </c>
      <c r="JZ29" s="452"/>
      <c r="KA29" s="452"/>
      <c r="KB29" s="455"/>
      <c r="KC29" s="449" t="str">
        <f t="shared" ca="1" si="324"/>
        <v/>
      </c>
      <c r="KD29" s="449" t="str">
        <f ca="1">IF((KC29&lt;&gt;""),IF(OR($F29&lt;&gt;$G29,PrSettings!$M$4="●"),(($F29-$G29)=(JZ29-KA29))*1,0),"")</f>
        <v/>
      </c>
      <c r="KE29" s="449" t="str">
        <f t="shared" ca="1" si="325"/>
        <v/>
      </c>
      <c r="KF29" s="449" t="str">
        <f ca="1">IF(KC29&lt;&gt;"",IF(ABS($F29-$G29)&gt;=PrSettings!$M$7,(ABS($F29-$G29-JZ29+KA29)&lt;=1)*1,IF(AND(KC29,$F29=$G29,$F29&gt;=PrSettings!$M$6),(ABS(JZ29-$F29)&lt;=1)*1,IF(AND(ABS($F29-$G29-JZ29+KA29)&lt;=1,$F29+$G29&gt;=PrSettings!$M$8),(ABS(JZ29-$F29)&lt;=1)*(ABS(KA29-$G29)&lt;=1)*1,""))),"")</f>
        <v/>
      </c>
      <c r="KG29" s="456"/>
      <c r="KI29" s="447">
        <f t="shared" ca="1" si="22"/>
        <v>26</v>
      </c>
      <c r="KJ29" s="448" t="str">
        <f ca="1">GrpD!$B$6</f>
        <v>Poland</v>
      </c>
      <c r="KK29" s="449">
        <f t="shared" ca="1" si="326"/>
        <v>11</v>
      </c>
      <c r="KL29" s="448" t="str">
        <f ca="1">GrpD!$D$6</f>
        <v>Austria</v>
      </c>
      <c r="KM29" s="452"/>
      <c r="KN29" s="452"/>
      <c r="KO29" s="455"/>
      <c r="KP29" s="449" t="str">
        <f t="shared" ca="1" si="327"/>
        <v/>
      </c>
      <c r="KQ29" s="449" t="str">
        <f ca="1">IF((KP29&lt;&gt;""),IF(OR($F29&lt;&gt;$G29,PrSettings!$M$4="●"),(($F29-$G29)=(KM29-KN29))*1,0),"")</f>
        <v/>
      </c>
      <c r="KR29" s="449" t="str">
        <f t="shared" ca="1" si="328"/>
        <v/>
      </c>
      <c r="KS29" s="449" t="str">
        <f ca="1">IF(KP29&lt;&gt;"",IF(ABS($F29-$G29)&gt;=PrSettings!$M$7,(ABS($F29-$G29-KM29+KN29)&lt;=1)*1,IF(AND(KP29,$F29=$G29,$F29&gt;=PrSettings!$M$6),(ABS(KM29-$F29)&lt;=1)*1,IF(AND(ABS($F29-$G29-KM29+KN29)&lt;=1,$F29+$G29&gt;=PrSettings!$M$8),(ABS(KM29-$F29)&lt;=1)*(ABS(KN29-$G29)&lt;=1)*1,""))),"")</f>
        <v/>
      </c>
      <c r="KT29" s="456"/>
      <c r="KV29" s="447">
        <f t="shared" ca="1" si="23"/>
        <v>26</v>
      </c>
      <c r="KW29" s="448" t="str">
        <f ca="1">GrpD!$B$6</f>
        <v>Poland</v>
      </c>
      <c r="KX29" s="449">
        <f t="shared" ca="1" si="329"/>
        <v>11</v>
      </c>
      <c r="KY29" s="448" t="str">
        <f ca="1">GrpD!$D$6</f>
        <v>Austria</v>
      </c>
      <c r="KZ29" s="452"/>
      <c r="LA29" s="452"/>
      <c r="LB29" s="455"/>
      <c r="LC29" s="449" t="str">
        <f t="shared" ca="1" si="330"/>
        <v/>
      </c>
      <c r="LD29" s="449" t="str">
        <f ca="1">IF((LC29&lt;&gt;""),IF(OR($F29&lt;&gt;$G29,PrSettings!$M$4="●"),(($F29-$G29)=(KZ29-LA29))*1,0),"")</f>
        <v/>
      </c>
      <c r="LE29" s="449" t="str">
        <f t="shared" ca="1" si="331"/>
        <v/>
      </c>
      <c r="LF29" s="449" t="str">
        <f ca="1">IF(LC29&lt;&gt;"",IF(ABS($F29-$G29)&gt;=PrSettings!$M$7,(ABS($F29-$G29-KZ29+LA29)&lt;=1)*1,IF(AND(LC29,$F29=$G29,$F29&gt;=PrSettings!$M$6),(ABS(KZ29-$F29)&lt;=1)*1,IF(AND(ABS($F29-$G29-KZ29+LA29)&lt;=1,$F29+$G29&gt;=PrSettings!$M$8),(ABS(KZ29-$F29)&lt;=1)*(ABS(LA29-$G29)&lt;=1)*1,""))),"")</f>
        <v/>
      </c>
      <c r="LG29" s="456"/>
      <c r="LI29" s="447">
        <f t="shared" ca="1" si="24"/>
        <v>26</v>
      </c>
      <c r="LJ29" s="448" t="str">
        <f ca="1">GrpD!$B$6</f>
        <v>Poland</v>
      </c>
      <c r="LK29" s="449">
        <f t="shared" ca="1" si="332"/>
        <v>11</v>
      </c>
      <c r="LL29" s="448" t="str">
        <f ca="1">GrpD!$D$6</f>
        <v>Austria</v>
      </c>
      <c r="LM29" s="452"/>
      <c r="LN29" s="452"/>
      <c r="LO29" s="455"/>
      <c r="LP29" s="449" t="str">
        <f t="shared" ca="1" si="333"/>
        <v/>
      </c>
      <c r="LQ29" s="449" t="str">
        <f ca="1">IF((LP29&lt;&gt;""),IF(OR($F29&lt;&gt;$G29,PrSettings!$M$4="●"),(($F29-$G29)=(LM29-LN29))*1,0),"")</f>
        <v/>
      </c>
      <c r="LR29" s="449" t="str">
        <f t="shared" ca="1" si="334"/>
        <v/>
      </c>
      <c r="LS29" s="449" t="str">
        <f ca="1">IF(LP29&lt;&gt;"",IF(ABS($F29-$G29)&gt;=PrSettings!$M$7,(ABS($F29-$G29-LM29+LN29)&lt;=1)*1,IF(AND(LP29,$F29=$G29,$F29&gt;=PrSettings!$M$6),(ABS(LM29-$F29)&lt;=1)*1,IF(AND(ABS($F29-$G29-LM29+LN29)&lt;=1,$F29+$G29&gt;=PrSettings!$M$8),(ABS(LM29-$F29)&lt;=1)*(ABS(LN29-$G29)&lt;=1)*1,""))),"")</f>
        <v/>
      </c>
      <c r="LT29" s="456"/>
      <c r="LV29" s="447">
        <f t="shared" ca="1" si="25"/>
        <v>26</v>
      </c>
      <c r="LW29" s="448" t="str">
        <f ca="1">GrpD!$B$6</f>
        <v>Poland</v>
      </c>
      <c r="LX29" s="449">
        <f t="shared" ca="1" si="335"/>
        <v>11</v>
      </c>
      <c r="LY29" s="448" t="str">
        <f ca="1">GrpD!$D$6</f>
        <v>Austria</v>
      </c>
      <c r="LZ29" s="452"/>
      <c r="MA29" s="452"/>
      <c r="MB29" s="455"/>
      <c r="MC29" s="449" t="str">
        <f t="shared" ca="1" si="336"/>
        <v/>
      </c>
      <c r="MD29" s="449" t="str">
        <f ca="1">IF((MC29&lt;&gt;""),IF(OR($F29&lt;&gt;$G29,PrSettings!$M$4="●"),(($F29-$G29)=(LZ29-MA29))*1,0),"")</f>
        <v/>
      </c>
      <c r="ME29" s="449" t="str">
        <f t="shared" ca="1" si="337"/>
        <v/>
      </c>
      <c r="MF29" s="449" t="str">
        <f ca="1">IF(MC29&lt;&gt;"",IF(ABS($F29-$G29)&gt;=PrSettings!$M$7,(ABS($F29-$G29-LZ29+MA29)&lt;=1)*1,IF(AND(MC29,$F29=$G29,$F29&gt;=PrSettings!$M$6),(ABS(LZ29-$F29)&lt;=1)*1,IF(AND(ABS($F29-$G29-LZ29+MA29)&lt;=1,$F29+$G29&gt;=PrSettings!$M$8),(ABS(LZ29-$F29)&lt;=1)*(ABS(MA29-$G29)&lt;=1)*1,""))),"")</f>
        <v/>
      </c>
      <c r="MG29" s="456"/>
    </row>
    <row r="30" spans="2:345" x14ac:dyDescent="0.25">
      <c r="B30" s="447">
        <f ca="1">INDEX(Groups!$C$7:$C$35,MATCH(C30,Groups!$D$7:$D$35,0))</f>
        <v>12</v>
      </c>
      <c r="C30" s="448" t="str">
        <f ca="1">GrpD!$B$7</f>
        <v>Netherlands</v>
      </c>
      <c r="D30" s="449">
        <f ca="1">INDEX(Groups!$C$7:$C$35,MATCH(E30,Groups!$D$7:$D$35,0))</f>
        <v>2</v>
      </c>
      <c r="E30" s="448" t="str">
        <f ca="1">GrpD!$D$7</f>
        <v>France</v>
      </c>
      <c r="F30" s="450" t="str">
        <f ca="1">GrpD!$E$7</f>
        <v/>
      </c>
      <c r="G30" s="451" t="str">
        <f ca="1">GrpD!$G$7</f>
        <v/>
      </c>
      <c r="I30" s="447">
        <f t="shared" ca="1" si="0"/>
        <v>12</v>
      </c>
      <c r="J30" s="448" t="str">
        <f ca="1">GrpD!$B$7</f>
        <v>Netherlands</v>
      </c>
      <c r="K30" s="449">
        <f t="shared" ca="1" si="260"/>
        <v>2</v>
      </c>
      <c r="L30" s="448" t="str">
        <f ca="1">GrpD!$D$7</f>
        <v>France</v>
      </c>
      <c r="M30" s="452"/>
      <c r="N30" s="452"/>
      <c r="O30" s="455"/>
      <c r="P30" s="449" t="str">
        <f t="shared" ca="1" si="261"/>
        <v/>
      </c>
      <c r="Q30" s="449" t="str">
        <f ca="1">IF((P30&lt;&gt;""),IF(OR($F30&lt;&gt;$G30,PrSettings!$M$4="●"),(($F30-$G30)=(M30-N30))*1,0),"")</f>
        <v/>
      </c>
      <c r="R30" s="449" t="str">
        <f t="shared" ca="1" si="262"/>
        <v/>
      </c>
      <c r="S30" s="449" t="str">
        <f ca="1">IF(P30&lt;&gt;"",IF(ABS($F30-$G30)&gt;=PrSettings!$M$7,(ABS($F30-$G30-M30+N30)&lt;=1)*1,IF(AND(P30,$F30=$G30,$F30&gt;=PrSettings!$M$6),(ABS(M30-$F30)&lt;=1)*1,IF(AND(ABS($F30-$G30-M30+N30)&lt;=1,$F30+$G30&gt;=PrSettings!$M$8),(ABS(M30-$F30)&lt;=1)*(ABS(N30-$G30)&lt;=1)*1,""))),"")</f>
        <v/>
      </c>
      <c r="T30" s="456"/>
      <c r="V30" s="447">
        <f t="shared" ca="1" si="1"/>
        <v>12</v>
      </c>
      <c r="W30" s="448" t="str">
        <f ca="1">GrpD!$B$7</f>
        <v>Netherlands</v>
      </c>
      <c r="X30" s="449">
        <f t="shared" ca="1" si="263"/>
        <v>2</v>
      </c>
      <c r="Y30" s="448" t="str">
        <f ca="1">GrpD!$D$7</f>
        <v>France</v>
      </c>
      <c r="Z30" s="452"/>
      <c r="AA30" s="452"/>
      <c r="AB30" s="455"/>
      <c r="AC30" s="449" t="str">
        <f t="shared" ca="1" si="264"/>
        <v/>
      </c>
      <c r="AD30" s="449" t="str">
        <f ca="1">IF((AC30&lt;&gt;""),IF(OR($F30&lt;&gt;$G30,PrSettings!$M$4="●"),(($F30-$G30)=(Z30-AA30))*1,0),"")</f>
        <v/>
      </c>
      <c r="AE30" s="449" t="str">
        <f t="shared" ca="1" si="265"/>
        <v/>
      </c>
      <c r="AF30" s="449" t="str">
        <f ca="1">IF(AC30&lt;&gt;"",IF(ABS($F30-$G30)&gt;=PrSettings!$M$7,(ABS($F30-$G30-Z30+AA30)&lt;=1)*1,IF(AND(AC30,$F30=$G30,$F30&gt;=PrSettings!$M$6),(ABS(Z30-$F30)&lt;=1)*1,IF(AND(ABS($F30-$G30-Z30+AA30)&lt;=1,$F30+$G30&gt;=PrSettings!$M$8),(ABS(Z30-$F30)&lt;=1)*(ABS(AA30-$G30)&lt;=1)*1,""))),"")</f>
        <v/>
      </c>
      <c r="AG30" s="456"/>
      <c r="AI30" s="447">
        <f t="shared" ca="1" si="2"/>
        <v>12</v>
      </c>
      <c r="AJ30" s="448" t="str">
        <f ca="1">GrpD!$B$7</f>
        <v>Netherlands</v>
      </c>
      <c r="AK30" s="449">
        <f t="shared" ca="1" si="266"/>
        <v>2</v>
      </c>
      <c r="AL30" s="448" t="str">
        <f ca="1">GrpD!$D$7</f>
        <v>France</v>
      </c>
      <c r="AM30" s="452"/>
      <c r="AN30" s="452"/>
      <c r="AO30" s="455"/>
      <c r="AP30" s="449" t="str">
        <f t="shared" ca="1" si="267"/>
        <v/>
      </c>
      <c r="AQ30" s="449" t="str">
        <f ca="1">IF((AP30&lt;&gt;""),IF(OR($F30&lt;&gt;$G30,PrSettings!$M$4="●"),(($F30-$G30)=(AM30-AN30))*1,0),"")</f>
        <v/>
      </c>
      <c r="AR30" s="449" t="str">
        <f t="shared" ca="1" si="268"/>
        <v/>
      </c>
      <c r="AS30" s="449" t="str">
        <f ca="1">IF(AP30&lt;&gt;"",IF(ABS($F30-$G30)&gt;=PrSettings!$M$7,(ABS($F30-$G30-AM30+AN30)&lt;=1)*1,IF(AND(AP30,$F30=$G30,$F30&gt;=PrSettings!$M$6),(ABS(AM30-$F30)&lt;=1)*1,IF(AND(ABS($F30-$G30-AM30+AN30)&lt;=1,$F30+$G30&gt;=PrSettings!$M$8),(ABS(AM30-$F30)&lt;=1)*(ABS(AN30-$G30)&lt;=1)*1,""))),"")</f>
        <v/>
      </c>
      <c r="AT30" s="456"/>
      <c r="AV30" s="447">
        <f t="shared" ca="1" si="3"/>
        <v>12</v>
      </c>
      <c r="AW30" s="448" t="str">
        <f ca="1">GrpD!$B$7</f>
        <v>Netherlands</v>
      </c>
      <c r="AX30" s="449">
        <f t="shared" ca="1" si="269"/>
        <v>2</v>
      </c>
      <c r="AY30" s="448" t="str">
        <f ca="1">GrpD!$D$7</f>
        <v>France</v>
      </c>
      <c r="AZ30" s="452"/>
      <c r="BA30" s="452"/>
      <c r="BB30" s="455"/>
      <c r="BC30" s="449" t="str">
        <f t="shared" ca="1" si="270"/>
        <v/>
      </c>
      <c r="BD30" s="449" t="str">
        <f ca="1">IF((BC30&lt;&gt;""),IF(OR($F30&lt;&gt;$G30,PrSettings!$M$4="●"),(($F30-$G30)=(AZ30-BA30))*1,0),"")</f>
        <v/>
      </c>
      <c r="BE30" s="449" t="str">
        <f t="shared" ca="1" si="271"/>
        <v/>
      </c>
      <c r="BF30" s="449" t="str">
        <f ca="1">IF(BC30&lt;&gt;"",IF(ABS($F30-$G30)&gt;=PrSettings!$M$7,(ABS($F30-$G30-AZ30+BA30)&lt;=1)*1,IF(AND(BC30,$F30=$G30,$F30&gt;=PrSettings!$M$6),(ABS(AZ30-$F30)&lt;=1)*1,IF(AND(ABS($F30-$G30-AZ30+BA30)&lt;=1,$F30+$G30&gt;=PrSettings!$M$8),(ABS(AZ30-$F30)&lt;=1)*(ABS(BA30-$G30)&lt;=1)*1,""))),"")</f>
        <v/>
      </c>
      <c r="BG30" s="456"/>
      <c r="BI30" s="447">
        <f t="shared" ca="1" si="4"/>
        <v>12</v>
      </c>
      <c r="BJ30" s="448" t="str">
        <f ca="1">GrpD!$B$7</f>
        <v>Netherlands</v>
      </c>
      <c r="BK30" s="449">
        <f t="shared" ca="1" si="272"/>
        <v>2</v>
      </c>
      <c r="BL30" s="448" t="str">
        <f ca="1">GrpD!$D$7</f>
        <v>France</v>
      </c>
      <c r="BM30" s="452"/>
      <c r="BN30" s="452"/>
      <c r="BO30" s="455"/>
      <c r="BP30" s="449" t="str">
        <f t="shared" ca="1" si="273"/>
        <v/>
      </c>
      <c r="BQ30" s="449" t="str">
        <f ca="1">IF((BP30&lt;&gt;""),IF(OR($F30&lt;&gt;$G30,PrSettings!$M$4="●"),(($F30-$G30)=(BM30-BN30))*1,0),"")</f>
        <v/>
      </c>
      <c r="BR30" s="449" t="str">
        <f t="shared" ca="1" si="274"/>
        <v/>
      </c>
      <c r="BS30" s="449" t="str">
        <f ca="1">IF(BP30&lt;&gt;"",IF(ABS($F30-$G30)&gt;=PrSettings!$M$7,(ABS($F30-$G30-BM30+BN30)&lt;=1)*1,IF(AND(BP30,$F30=$G30,$F30&gt;=PrSettings!$M$6),(ABS(BM30-$F30)&lt;=1)*1,IF(AND(ABS($F30-$G30-BM30+BN30)&lt;=1,$F30+$G30&gt;=PrSettings!$M$8),(ABS(BM30-$F30)&lt;=1)*(ABS(BN30-$G30)&lt;=1)*1,""))),"")</f>
        <v/>
      </c>
      <c r="BT30" s="456"/>
      <c r="BV30" s="447">
        <f t="shared" ca="1" si="5"/>
        <v>12</v>
      </c>
      <c r="BW30" s="448" t="str">
        <f ca="1">GrpD!$B$7</f>
        <v>Netherlands</v>
      </c>
      <c r="BX30" s="449">
        <f t="shared" ca="1" si="275"/>
        <v>2</v>
      </c>
      <c r="BY30" s="448" t="str">
        <f ca="1">GrpD!$D$7</f>
        <v>France</v>
      </c>
      <c r="BZ30" s="452"/>
      <c r="CA30" s="452"/>
      <c r="CB30" s="455"/>
      <c r="CC30" s="449" t="str">
        <f t="shared" ca="1" si="276"/>
        <v/>
      </c>
      <c r="CD30" s="449" t="str">
        <f ca="1">IF((CC30&lt;&gt;""),IF(OR($F30&lt;&gt;$G30,PrSettings!$M$4="●"),(($F30-$G30)=(BZ30-CA30))*1,0),"")</f>
        <v/>
      </c>
      <c r="CE30" s="449" t="str">
        <f t="shared" ca="1" si="277"/>
        <v/>
      </c>
      <c r="CF30" s="449" t="str">
        <f ca="1">IF(CC30&lt;&gt;"",IF(ABS($F30-$G30)&gt;=PrSettings!$M$7,(ABS($F30-$G30-BZ30+CA30)&lt;=1)*1,IF(AND(CC30,$F30=$G30,$F30&gt;=PrSettings!$M$6),(ABS(BZ30-$F30)&lt;=1)*1,IF(AND(ABS($F30-$G30-BZ30+CA30)&lt;=1,$F30+$G30&gt;=PrSettings!$M$8),(ABS(BZ30-$F30)&lt;=1)*(ABS(CA30-$G30)&lt;=1)*1,""))),"")</f>
        <v/>
      </c>
      <c r="CG30" s="456"/>
      <c r="CI30" s="447">
        <f t="shared" ca="1" si="6"/>
        <v>12</v>
      </c>
      <c r="CJ30" s="448" t="str">
        <f ca="1">GrpD!$B$7</f>
        <v>Netherlands</v>
      </c>
      <c r="CK30" s="449">
        <f t="shared" ca="1" si="278"/>
        <v>2</v>
      </c>
      <c r="CL30" s="448" t="str">
        <f ca="1">GrpD!$D$7</f>
        <v>France</v>
      </c>
      <c r="CM30" s="452"/>
      <c r="CN30" s="452"/>
      <c r="CO30" s="455"/>
      <c r="CP30" s="449" t="str">
        <f t="shared" ca="1" si="279"/>
        <v/>
      </c>
      <c r="CQ30" s="449" t="str">
        <f ca="1">IF((CP30&lt;&gt;""),IF(OR($F30&lt;&gt;$G30,PrSettings!$M$4="●"),(($F30-$G30)=(CM30-CN30))*1,0),"")</f>
        <v/>
      </c>
      <c r="CR30" s="449" t="str">
        <f t="shared" ca="1" si="280"/>
        <v/>
      </c>
      <c r="CS30" s="449" t="str">
        <f ca="1">IF(CP30&lt;&gt;"",IF(ABS($F30-$G30)&gt;=PrSettings!$M$7,(ABS($F30-$G30-CM30+CN30)&lt;=1)*1,IF(AND(CP30,$F30=$G30,$F30&gt;=PrSettings!$M$6),(ABS(CM30-$F30)&lt;=1)*1,IF(AND(ABS($F30-$G30-CM30+CN30)&lt;=1,$F30+$G30&gt;=PrSettings!$M$8),(ABS(CM30-$F30)&lt;=1)*(ABS(CN30-$G30)&lt;=1)*1,""))),"")</f>
        <v/>
      </c>
      <c r="CT30" s="456"/>
      <c r="CV30" s="447">
        <f t="shared" ca="1" si="7"/>
        <v>12</v>
      </c>
      <c r="CW30" s="448" t="str">
        <f ca="1">GrpD!$B$7</f>
        <v>Netherlands</v>
      </c>
      <c r="CX30" s="449">
        <f t="shared" ca="1" si="281"/>
        <v>2</v>
      </c>
      <c r="CY30" s="448" t="str">
        <f ca="1">GrpD!$D$7</f>
        <v>France</v>
      </c>
      <c r="CZ30" s="452"/>
      <c r="DA30" s="452"/>
      <c r="DB30" s="455"/>
      <c r="DC30" s="449" t="str">
        <f t="shared" ca="1" si="282"/>
        <v/>
      </c>
      <c r="DD30" s="449" t="str">
        <f ca="1">IF((DC30&lt;&gt;""),IF(OR($F30&lt;&gt;$G30,PrSettings!$M$4="●"),(($F30-$G30)=(CZ30-DA30))*1,0),"")</f>
        <v/>
      </c>
      <c r="DE30" s="449" t="str">
        <f t="shared" ca="1" si="283"/>
        <v/>
      </c>
      <c r="DF30" s="449" t="str">
        <f ca="1">IF(DC30&lt;&gt;"",IF(ABS($F30-$G30)&gt;=PrSettings!$M$7,(ABS($F30-$G30-CZ30+DA30)&lt;=1)*1,IF(AND(DC30,$F30=$G30,$F30&gt;=PrSettings!$M$6),(ABS(CZ30-$F30)&lt;=1)*1,IF(AND(ABS($F30-$G30-CZ30+DA30)&lt;=1,$F30+$G30&gt;=PrSettings!$M$8),(ABS(CZ30-$F30)&lt;=1)*(ABS(DA30-$G30)&lt;=1)*1,""))),"")</f>
        <v/>
      </c>
      <c r="DG30" s="456"/>
      <c r="DI30" s="447">
        <f t="shared" ca="1" si="8"/>
        <v>12</v>
      </c>
      <c r="DJ30" s="448" t="str">
        <f ca="1">GrpD!$B$7</f>
        <v>Netherlands</v>
      </c>
      <c r="DK30" s="449">
        <f t="shared" ca="1" si="284"/>
        <v>2</v>
      </c>
      <c r="DL30" s="448" t="str">
        <f ca="1">GrpD!$D$7</f>
        <v>France</v>
      </c>
      <c r="DM30" s="452"/>
      <c r="DN30" s="452"/>
      <c r="DO30" s="455"/>
      <c r="DP30" s="449" t="str">
        <f t="shared" ca="1" si="285"/>
        <v/>
      </c>
      <c r="DQ30" s="449" t="str">
        <f ca="1">IF((DP30&lt;&gt;""),IF(OR($F30&lt;&gt;$G30,PrSettings!$M$4="●"),(($F30-$G30)=(DM30-DN30))*1,0),"")</f>
        <v/>
      </c>
      <c r="DR30" s="449" t="str">
        <f t="shared" ca="1" si="286"/>
        <v/>
      </c>
      <c r="DS30" s="449" t="str">
        <f ca="1">IF(DP30&lt;&gt;"",IF(ABS($F30-$G30)&gt;=PrSettings!$M$7,(ABS($F30-$G30-DM30+DN30)&lt;=1)*1,IF(AND(DP30,$F30=$G30,$F30&gt;=PrSettings!$M$6),(ABS(DM30-$F30)&lt;=1)*1,IF(AND(ABS($F30-$G30-DM30+DN30)&lt;=1,$F30+$G30&gt;=PrSettings!$M$8),(ABS(DM30-$F30)&lt;=1)*(ABS(DN30-$G30)&lt;=1)*1,""))),"")</f>
        <v/>
      </c>
      <c r="DT30" s="456"/>
      <c r="DV30" s="447">
        <f t="shared" ca="1" si="9"/>
        <v>12</v>
      </c>
      <c r="DW30" s="448" t="str">
        <f ca="1">GrpD!$B$7</f>
        <v>Netherlands</v>
      </c>
      <c r="DX30" s="449">
        <f t="shared" ca="1" si="287"/>
        <v>2</v>
      </c>
      <c r="DY30" s="448" t="str">
        <f ca="1">GrpD!$D$7</f>
        <v>France</v>
      </c>
      <c r="DZ30" s="452"/>
      <c r="EA30" s="452"/>
      <c r="EB30" s="455"/>
      <c r="EC30" s="449" t="str">
        <f t="shared" ca="1" si="288"/>
        <v/>
      </c>
      <c r="ED30" s="449" t="str">
        <f ca="1">IF((EC30&lt;&gt;""),IF(OR($F30&lt;&gt;$G30,PrSettings!$M$4="●"),(($F30-$G30)=(DZ30-EA30))*1,0),"")</f>
        <v/>
      </c>
      <c r="EE30" s="449" t="str">
        <f t="shared" ca="1" si="289"/>
        <v/>
      </c>
      <c r="EF30" s="449" t="str">
        <f ca="1">IF(EC30&lt;&gt;"",IF(ABS($F30-$G30)&gt;=PrSettings!$M$7,(ABS($F30-$G30-DZ30+EA30)&lt;=1)*1,IF(AND(EC30,$F30=$G30,$F30&gt;=PrSettings!$M$6),(ABS(DZ30-$F30)&lt;=1)*1,IF(AND(ABS($F30-$G30-DZ30+EA30)&lt;=1,$F30+$G30&gt;=PrSettings!$M$8),(ABS(DZ30-$F30)&lt;=1)*(ABS(EA30-$G30)&lt;=1)*1,""))),"")</f>
        <v/>
      </c>
      <c r="EG30" s="456"/>
      <c r="EI30" s="447">
        <f t="shared" ca="1" si="10"/>
        <v>12</v>
      </c>
      <c r="EJ30" s="448" t="str">
        <f ca="1">GrpD!$B$7</f>
        <v>Netherlands</v>
      </c>
      <c r="EK30" s="449">
        <f t="shared" ca="1" si="290"/>
        <v>2</v>
      </c>
      <c r="EL30" s="448" t="str">
        <f ca="1">GrpD!$D$7</f>
        <v>France</v>
      </c>
      <c r="EM30" s="452"/>
      <c r="EN30" s="452"/>
      <c r="EO30" s="455"/>
      <c r="EP30" s="449" t="str">
        <f t="shared" ca="1" si="291"/>
        <v/>
      </c>
      <c r="EQ30" s="449" t="str">
        <f ca="1">IF((EP30&lt;&gt;""),IF(OR($F30&lt;&gt;$G30,PrSettings!$M$4="●"),(($F30-$G30)=(EM30-EN30))*1,0),"")</f>
        <v/>
      </c>
      <c r="ER30" s="449" t="str">
        <f t="shared" ca="1" si="292"/>
        <v/>
      </c>
      <c r="ES30" s="449" t="str">
        <f ca="1">IF(EP30&lt;&gt;"",IF(ABS($F30-$G30)&gt;=PrSettings!$M$7,(ABS($F30-$G30-EM30+EN30)&lt;=1)*1,IF(AND(EP30,$F30=$G30,$F30&gt;=PrSettings!$M$6),(ABS(EM30-$F30)&lt;=1)*1,IF(AND(ABS($F30-$G30-EM30+EN30)&lt;=1,$F30+$G30&gt;=PrSettings!$M$8),(ABS(EM30-$F30)&lt;=1)*(ABS(EN30-$G30)&lt;=1)*1,""))),"")</f>
        <v/>
      </c>
      <c r="ET30" s="456"/>
      <c r="EV30" s="447">
        <f t="shared" ca="1" si="11"/>
        <v>12</v>
      </c>
      <c r="EW30" s="448" t="str">
        <f ca="1">GrpD!$B$7</f>
        <v>Netherlands</v>
      </c>
      <c r="EX30" s="449">
        <f t="shared" ca="1" si="293"/>
        <v>2</v>
      </c>
      <c r="EY30" s="448" t="str">
        <f ca="1">GrpD!$D$7</f>
        <v>France</v>
      </c>
      <c r="EZ30" s="452"/>
      <c r="FA30" s="452"/>
      <c r="FB30" s="455"/>
      <c r="FC30" s="449" t="str">
        <f t="shared" ca="1" si="294"/>
        <v/>
      </c>
      <c r="FD30" s="449" t="str">
        <f ca="1">IF((FC30&lt;&gt;""),IF(OR($F30&lt;&gt;$G30,PrSettings!$M$4="●"),(($F30-$G30)=(EZ30-FA30))*1,0),"")</f>
        <v/>
      </c>
      <c r="FE30" s="449" t="str">
        <f t="shared" ca="1" si="295"/>
        <v/>
      </c>
      <c r="FF30" s="449" t="str">
        <f ca="1">IF(FC30&lt;&gt;"",IF(ABS($F30-$G30)&gt;=PrSettings!$M$7,(ABS($F30-$G30-EZ30+FA30)&lt;=1)*1,IF(AND(FC30,$F30=$G30,$F30&gt;=PrSettings!$M$6),(ABS(EZ30-$F30)&lt;=1)*1,IF(AND(ABS($F30-$G30-EZ30+FA30)&lt;=1,$F30+$G30&gt;=PrSettings!$M$8),(ABS(EZ30-$F30)&lt;=1)*(ABS(FA30-$G30)&lt;=1)*1,""))),"")</f>
        <v/>
      </c>
      <c r="FG30" s="456"/>
      <c r="FI30" s="447">
        <f t="shared" ca="1" si="12"/>
        <v>12</v>
      </c>
      <c r="FJ30" s="448" t="str">
        <f ca="1">GrpD!$B$7</f>
        <v>Netherlands</v>
      </c>
      <c r="FK30" s="449">
        <f t="shared" ca="1" si="296"/>
        <v>2</v>
      </c>
      <c r="FL30" s="448" t="str">
        <f ca="1">GrpD!$D$7</f>
        <v>France</v>
      </c>
      <c r="FM30" s="452"/>
      <c r="FN30" s="452"/>
      <c r="FO30" s="455"/>
      <c r="FP30" s="449" t="str">
        <f t="shared" ca="1" si="297"/>
        <v/>
      </c>
      <c r="FQ30" s="449" t="str">
        <f ca="1">IF((FP30&lt;&gt;""),IF(OR($F30&lt;&gt;$G30,PrSettings!$M$4="●"),(($F30-$G30)=(FM30-FN30))*1,0),"")</f>
        <v/>
      </c>
      <c r="FR30" s="449" t="str">
        <f t="shared" ca="1" si="298"/>
        <v/>
      </c>
      <c r="FS30" s="449" t="str">
        <f ca="1">IF(FP30&lt;&gt;"",IF(ABS($F30-$G30)&gt;=PrSettings!$M$7,(ABS($F30-$G30-FM30+FN30)&lt;=1)*1,IF(AND(FP30,$F30=$G30,$F30&gt;=PrSettings!$M$6),(ABS(FM30-$F30)&lt;=1)*1,IF(AND(ABS($F30-$G30-FM30+FN30)&lt;=1,$F30+$G30&gt;=PrSettings!$M$8),(ABS(FM30-$F30)&lt;=1)*(ABS(FN30-$G30)&lt;=1)*1,""))),"")</f>
        <v/>
      </c>
      <c r="FT30" s="456"/>
      <c r="FV30" s="447">
        <f t="shared" ca="1" si="13"/>
        <v>12</v>
      </c>
      <c r="FW30" s="448" t="str">
        <f ca="1">GrpD!$B$7</f>
        <v>Netherlands</v>
      </c>
      <c r="FX30" s="449">
        <f t="shared" ca="1" si="299"/>
        <v>2</v>
      </c>
      <c r="FY30" s="448" t="str">
        <f ca="1">GrpD!$D$7</f>
        <v>France</v>
      </c>
      <c r="FZ30" s="452"/>
      <c r="GA30" s="452"/>
      <c r="GB30" s="455"/>
      <c r="GC30" s="449" t="str">
        <f t="shared" ca="1" si="300"/>
        <v/>
      </c>
      <c r="GD30" s="449" t="str">
        <f ca="1">IF((GC30&lt;&gt;""),IF(OR($F30&lt;&gt;$G30,PrSettings!$M$4="●"),(($F30-$G30)=(FZ30-GA30))*1,0),"")</f>
        <v/>
      </c>
      <c r="GE30" s="449" t="str">
        <f t="shared" ca="1" si="301"/>
        <v/>
      </c>
      <c r="GF30" s="449" t="str">
        <f ca="1">IF(GC30&lt;&gt;"",IF(ABS($F30-$G30)&gt;=PrSettings!$M$7,(ABS($F30-$G30-FZ30+GA30)&lt;=1)*1,IF(AND(GC30,$F30=$G30,$F30&gt;=PrSettings!$M$6),(ABS(FZ30-$F30)&lt;=1)*1,IF(AND(ABS($F30-$G30-FZ30+GA30)&lt;=1,$F30+$G30&gt;=PrSettings!$M$8),(ABS(FZ30-$F30)&lt;=1)*(ABS(GA30-$G30)&lt;=1)*1,""))),"")</f>
        <v/>
      </c>
      <c r="GG30" s="456"/>
      <c r="GI30" s="447">
        <f t="shared" ca="1" si="14"/>
        <v>12</v>
      </c>
      <c r="GJ30" s="448" t="str">
        <f ca="1">GrpD!$B$7</f>
        <v>Netherlands</v>
      </c>
      <c r="GK30" s="449">
        <f t="shared" ca="1" si="302"/>
        <v>2</v>
      </c>
      <c r="GL30" s="448" t="str">
        <f ca="1">GrpD!$D$7</f>
        <v>France</v>
      </c>
      <c r="GM30" s="452"/>
      <c r="GN30" s="452"/>
      <c r="GO30" s="455"/>
      <c r="GP30" s="449" t="str">
        <f t="shared" ca="1" si="303"/>
        <v/>
      </c>
      <c r="GQ30" s="449" t="str">
        <f ca="1">IF((GP30&lt;&gt;""),IF(OR($F30&lt;&gt;$G30,PrSettings!$M$4="●"),(($F30-$G30)=(GM30-GN30))*1,0),"")</f>
        <v/>
      </c>
      <c r="GR30" s="449" t="str">
        <f t="shared" ca="1" si="304"/>
        <v/>
      </c>
      <c r="GS30" s="449" t="str">
        <f ca="1">IF(GP30&lt;&gt;"",IF(ABS($F30-$G30)&gt;=PrSettings!$M$7,(ABS($F30-$G30-GM30+GN30)&lt;=1)*1,IF(AND(GP30,$F30=$G30,$F30&gt;=PrSettings!$M$6),(ABS(GM30-$F30)&lt;=1)*1,IF(AND(ABS($F30-$G30-GM30+GN30)&lt;=1,$F30+$G30&gt;=PrSettings!$M$8),(ABS(GM30-$F30)&lt;=1)*(ABS(GN30-$G30)&lt;=1)*1,""))),"")</f>
        <v/>
      </c>
      <c r="GT30" s="456"/>
      <c r="GV30" s="447">
        <f t="shared" ca="1" si="15"/>
        <v>12</v>
      </c>
      <c r="GW30" s="448" t="str">
        <f ca="1">GrpD!$B$7</f>
        <v>Netherlands</v>
      </c>
      <c r="GX30" s="449">
        <f t="shared" ca="1" si="305"/>
        <v>2</v>
      </c>
      <c r="GY30" s="448" t="str">
        <f ca="1">GrpD!$D$7</f>
        <v>France</v>
      </c>
      <c r="GZ30" s="452"/>
      <c r="HA30" s="452"/>
      <c r="HB30" s="455"/>
      <c r="HC30" s="449" t="str">
        <f t="shared" ca="1" si="306"/>
        <v/>
      </c>
      <c r="HD30" s="449" t="str">
        <f ca="1">IF((HC30&lt;&gt;""),IF(OR($F30&lt;&gt;$G30,PrSettings!$M$4="●"),(($F30-$G30)=(GZ30-HA30))*1,0),"")</f>
        <v/>
      </c>
      <c r="HE30" s="449" t="str">
        <f t="shared" ca="1" si="307"/>
        <v/>
      </c>
      <c r="HF30" s="449" t="str">
        <f ca="1">IF(HC30&lt;&gt;"",IF(ABS($F30-$G30)&gt;=PrSettings!$M$7,(ABS($F30-$G30-GZ30+HA30)&lt;=1)*1,IF(AND(HC30,$F30=$G30,$F30&gt;=PrSettings!$M$6),(ABS(GZ30-$F30)&lt;=1)*1,IF(AND(ABS($F30-$G30-GZ30+HA30)&lt;=1,$F30+$G30&gt;=PrSettings!$M$8),(ABS(GZ30-$F30)&lt;=1)*(ABS(HA30-$G30)&lt;=1)*1,""))),"")</f>
        <v/>
      </c>
      <c r="HG30" s="456"/>
      <c r="HI30" s="447">
        <f t="shared" ca="1" si="16"/>
        <v>12</v>
      </c>
      <c r="HJ30" s="448" t="str">
        <f ca="1">GrpD!$B$7</f>
        <v>Netherlands</v>
      </c>
      <c r="HK30" s="449">
        <f t="shared" ca="1" si="308"/>
        <v>2</v>
      </c>
      <c r="HL30" s="448" t="str">
        <f ca="1">GrpD!$D$7</f>
        <v>France</v>
      </c>
      <c r="HM30" s="452"/>
      <c r="HN30" s="452"/>
      <c r="HO30" s="455"/>
      <c r="HP30" s="449" t="str">
        <f t="shared" ca="1" si="309"/>
        <v/>
      </c>
      <c r="HQ30" s="449" t="str">
        <f ca="1">IF((HP30&lt;&gt;""),IF(OR($F30&lt;&gt;$G30,PrSettings!$M$4="●"),(($F30-$G30)=(HM30-HN30))*1,0),"")</f>
        <v/>
      </c>
      <c r="HR30" s="449" t="str">
        <f t="shared" ca="1" si="310"/>
        <v/>
      </c>
      <c r="HS30" s="449" t="str">
        <f ca="1">IF(HP30&lt;&gt;"",IF(ABS($F30-$G30)&gt;=PrSettings!$M$7,(ABS($F30-$G30-HM30+HN30)&lt;=1)*1,IF(AND(HP30,$F30=$G30,$F30&gt;=PrSettings!$M$6),(ABS(HM30-$F30)&lt;=1)*1,IF(AND(ABS($F30-$G30-HM30+HN30)&lt;=1,$F30+$G30&gt;=PrSettings!$M$8),(ABS(HM30-$F30)&lt;=1)*(ABS(HN30-$G30)&lt;=1)*1,""))),"")</f>
        <v/>
      </c>
      <c r="HT30" s="456"/>
      <c r="HV30" s="447">
        <f t="shared" ca="1" si="17"/>
        <v>12</v>
      </c>
      <c r="HW30" s="448" t="str">
        <f ca="1">GrpD!$B$7</f>
        <v>Netherlands</v>
      </c>
      <c r="HX30" s="449">
        <f t="shared" ca="1" si="311"/>
        <v>2</v>
      </c>
      <c r="HY30" s="448" t="str">
        <f ca="1">GrpD!$D$7</f>
        <v>France</v>
      </c>
      <c r="HZ30" s="452"/>
      <c r="IA30" s="452"/>
      <c r="IB30" s="455"/>
      <c r="IC30" s="449" t="str">
        <f t="shared" ca="1" si="312"/>
        <v/>
      </c>
      <c r="ID30" s="449" t="str">
        <f ca="1">IF((IC30&lt;&gt;""),IF(OR($F30&lt;&gt;$G30,PrSettings!$M$4="●"),(($F30-$G30)=(HZ30-IA30))*1,0),"")</f>
        <v/>
      </c>
      <c r="IE30" s="449" t="str">
        <f t="shared" ca="1" si="313"/>
        <v/>
      </c>
      <c r="IF30" s="449" t="str">
        <f ca="1">IF(IC30&lt;&gt;"",IF(ABS($F30-$G30)&gt;=PrSettings!$M$7,(ABS($F30-$G30-HZ30+IA30)&lt;=1)*1,IF(AND(IC30,$F30=$G30,$F30&gt;=PrSettings!$M$6),(ABS(HZ30-$F30)&lt;=1)*1,IF(AND(ABS($F30-$G30-HZ30+IA30)&lt;=1,$F30+$G30&gt;=PrSettings!$M$8),(ABS(HZ30-$F30)&lt;=1)*(ABS(IA30-$G30)&lt;=1)*1,""))),"")</f>
        <v/>
      </c>
      <c r="IG30" s="456"/>
      <c r="II30" s="447">
        <f t="shared" ca="1" si="18"/>
        <v>12</v>
      </c>
      <c r="IJ30" s="448" t="str">
        <f ca="1">GrpD!$B$7</f>
        <v>Netherlands</v>
      </c>
      <c r="IK30" s="449">
        <f t="shared" ca="1" si="314"/>
        <v>2</v>
      </c>
      <c r="IL30" s="448" t="str">
        <f ca="1">GrpD!$D$7</f>
        <v>France</v>
      </c>
      <c r="IM30" s="452"/>
      <c r="IN30" s="452"/>
      <c r="IO30" s="455"/>
      <c r="IP30" s="449" t="str">
        <f t="shared" ca="1" si="315"/>
        <v/>
      </c>
      <c r="IQ30" s="449" t="str">
        <f ca="1">IF((IP30&lt;&gt;""),IF(OR($F30&lt;&gt;$G30,PrSettings!$M$4="●"),(($F30-$G30)=(IM30-IN30))*1,0),"")</f>
        <v/>
      </c>
      <c r="IR30" s="449" t="str">
        <f t="shared" ca="1" si="316"/>
        <v/>
      </c>
      <c r="IS30" s="449" t="str">
        <f ca="1">IF(IP30&lt;&gt;"",IF(ABS($F30-$G30)&gt;=PrSettings!$M$7,(ABS($F30-$G30-IM30+IN30)&lt;=1)*1,IF(AND(IP30,$F30=$G30,$F30&gt;=PrSettings!$M$6),(ABS(IM30-$F30)&lt;=1)*1,IF(AND(ABS($F30-$G30-IM30+IN30)&lt;=1,$F30+$G30&gt;=PrSettings!$M$8),(ABS(IM30-$F30)&lt;=1)*(ABS(IN30-$G30)&lt;=1)*1,""))),"")</f>
        <v/>
      </c>
      <c r="IT30" s="456"/>
      <c r="IV30" s="447">
        <f t="shared" ca="1" si="19"/>
        <v>12</v>
      </c>
      <c r="IW30" s="448" t="str">
        <f ca="1">GrpD!$B$7</f>
        <v>Netherlands</v>
      </c>
      <c r="IX30" s="449">
        <f t="shared" ca="1" si="317"/>
        <v>2</v>
      </c>
      <c r="IY30" s="448" t="str">
        <f ca="1">GrpD!$D$7</f>
        <v>France</v>
      </c>
      <c r="IZ30" s="452"/>
      <c r="JA30" s="452"/>
      <c r="JB30" s="455"/>
      <c r="JC30" s="449" t="str">
        <f t="shared" ca="1" si="318"/>
        <v/>
      </c>
      <c r="JD30" s="449" t="str">
        <f ca="1">IF((JC30&lt;&gt;""),IF(OR($F30&lt;&gt;$G30,PrSettings!$M$4="●"),(($F30-$G30)=(IZ30-JA30))*1,0),"")</f>
        <v/>
      </c>
      <c r="JE30" s="449" t="str">
        <f t="shared" ca="1" si="319"/>
        <v/>
      </c>
      <c r="JF30" s="449" t="str">
        <f ca="1">IF(JC30&lt;&gt;"",IF(ABS($F30-$G30)&gt;=PrSettings!$M$7,(ABS($F30-$G30-IZ30+JA30)&lt;=1)*1,IF(AND(JC30,$F30=$G30,$F30&gt;=PrSettings!$M$6),(ABS(IZ30-$F30)&lt;=1)*1,IF(AND(ABS($F30-$G30-IZ30+JA30)&lt;=1,$F30+$G30&gt;=PrSettings!$M$8),(ABS(IZ30-$F30)&lt;=1)*(ABS(JA30-$G30)&lt;=1)*1,""))),"")</f>
        <v/>
      </c>
      <c r="JG30" s="456"/>
      <c r="JI30" s="447">
        <f t="shared" ca="1" si="20"/>
        <v>12</v>
      </c>
      <c r="JJ30" s="448" t="str">
        <f ca="1">GrpD!$B$7</f>
        <v>Netherlands</v>
      </c>
      <c r="JK30" s="449">
        <f t="shared" ca="1" si="320"/>
        <v>2</v>
      </c>
      <c r="JL30" s="448" t="str">
        <f ca="1">GrpD!$D$7</f>
        <v>France</v>
      </c>
      <c r="JM30" s="452"/>
      <c r="JN30" s="452"/>
      <c r="JO30" s="455"/>
      <c r="JP30" s="449" t="str">
        <f t="shared" ca="1" si="321"/>
        <v/>
      </c>
      <c r="JQ30" s="449" t="str">
        <f ca="1">IF((JP30&lt;&gt;""),IF(OR($F30&lt;&gt;$G30,PrSettings!$M$4="●"),(($F30-$G30)=(JM30-JN30))*1,0),"")</f>
        <v/>
      </c>
      <c r="JR30" s="449" t="str">
        <f t="shared" ca="1" si="322"/>
        <v/>
      </c>
      <c r="JS30" s="449" t="str">
        <f ca="1">IF(JP30&lt;&gt;"",IF(ABS($F30-$G30)&gt;=PrSettings!$M$7,(ABS($F30-$G30-JM30+JN30)&lt;=1)*1,IF(AND(JP30,$F30=$G30,$F30&gt;=PrSettings!$M$6),(ABS(JM30-$F30)&lt;=1)*1,IF(AND(ABS($F30-$G30-JM30+JN30)&lt;=1,$F30+$G30&gt;=PrSettings!$M$8),(ABS(JM30-$F30)&lt;=1)*(ABS(JN30-$G30)&lt;=1)*1,""))),"")</f>
        <v/>
      </c>
      <c r="JT30" s="456"/>
      <c r="JV30" s="447">
        <f t="shared" ca="1" si="21"/>
        <v>12</v>
      </c>
      <c r="JW30" s="448" t="str">
        <f ca="1">GrpD!$B$7</f>
        <v>Netherlands</v>
      </c>
      <c r="JX30" s="449">
        <f t="shared" ca="1" si="323"/>
        <v>2</v>
      </c>
      <c r="JY30" s="448" t="str">
        <f ca="1">GrpD!$D$7</f>
        <v>France</v>
      </c>
      <c r="JZ30" s="452"/>
      <c r="KA30" s="452"/>
      <c r="KB30" s="455"/>
      <c r="KC30" s="449" t="str">
        <f t="shared" ca="1" si="324"/>
        <v/>
      </c>
      <c r="KD30" s="449" t="str">
        <f ca="1">IF((KC30&lt;&gt;""),IF(OR($F30&lt;&gt;$G30,PrSettings!$M$4="●"),(($F30-$G30)=(JZ30-KA30))*1,0),"")</f>
        <v/>
      </c>
      <c r="KE30" s="449" t="str">
        <f t="shared" ca="1" si="325"/>
        <v/>
      </c>
      <c r="KF30" s="449" t="str">
        <f ca="1">IF(KC30&lt;&gt;"",IF(ABS($F30-$G30)&gt;=PrSettings!$M$7,(ABS($F30-$G30-JZ30+KA30)&lt;=1)*1,IF(AND(KC30,$F30=$G30,$F30&gt;=PrSettings!$M$6),(ABS(JZ30-$F30)&lt;=1)*1,IF(AND(ABS($F30-$G30-JZ30+KA30)&lt;=1,$F30+$G30&gt;=PrSettings!$M$8),(ABS(JZ30-$F30)&lt;=1)*(ABS(KA30-$G30)&lt;=1)*1,""))),"")</f>
        <v/>
      </c>
      <c r="KG30" s="456"/>
      <c r="KI30" s="447">
        <f t="shared" ca="1" si="22"/>
        <v>12</v>
      </c>
      <c r="KJ30" s="448" t="str">
        <f ca="1">GrpD!$B$7</f>
        <v>Netherlands</v>
      </c>
      <c r="KK30" s="449">
        <f t="shared" ca="1" si="326"/>
        <v>2</v>
      </c>
      <c r="KL30" s="448" t="str">
        <f ca="1">GrpD!$D$7</f>
        <v>France</v>
      </c>
      <c r="KM30" s="452"/>
      <c r="KN30" s="452"/>
      <c r="KO30" s="455"/>
      <c r="KP30" s="449" t="str">
        <f t="shared" ca="1" si="327"/>
        <v/>
      </c>
      <c r="KQ30" s="449" t="str">
        <f ca="1">IF((KP30&lt;&gt;""),IF(OR($F30&lt;&gt;$G30,PrSettings!$M$4="●"),(($F30-$G30)=(KM30-KN30))*1,0),"")</f>
        <v/>
      </c>
      <c r="KR30" s="449" t="str">
        <f t="shared" ca="1" si="328"/>
        <v/>
      </c>
      <c r="KS30" s="449" t="str">
        <f ca="1">IF(KP30&lt;&gt;"",IF(ABS($F30-$G30)&gt;=PrSettings!$M$7,(ABS($F30-$G30-KM30+KN30)&lt;=1)*1,IF(AND(KP30,$F30=$G30,$F30&gt;=PrSettings!$M$6),(ABS(KM30-$F30)&lt;=1)*1,IF(AND(ABS($F30-$G30-KM30+KN30)&lt;=1,$F30+$G30&gt;=PrSettings!$M$8),(ABS(KM30-$F30)&lt;=1)*(ABS(KN30-$G30)&lt;=1)*1,""))),"")</f>
        <v/>
      </c>
      <c r="KT30" s="456"/>
      <c r="KV30" s="447">
        <f t="shared" ca="1" si="23"/>
        <v>12</v>
      </c>
      <c r="KW30" s="448" t="str">
        <f ca="1">GrpD!$B$7</f>
        <v>Netherlands</v>
      </c>
      <c r="KX30" s="449">
        <f t="shared" ca="1" si="329"/>
        <v>2</v>
      </c>
      <c r="KY30" s="448" t="str">
        <f ca="1">GrpD!$D$7</f>
        <v>France</v>
      </c>
      <c r="KZ30" s="452"/>
      <c r="LA30" s="452"/>
      <c r="LB30" s="455"/>
      <c r="LC30" s="449" t="str">
        <f t="shared" ca="1" si="330"/>
        <v/>
      </c>
      <c r="LD30" s="449" t="str">
        <f ca="1">IF((LC30&lt;&gt;""),IF(OR($F30&lt;&gt;$G30,PrSettings!$M$4="●"),(($F30-$G30)=(KZ30-LA30))*1,0),"")</f>
        <v/>
      </c>
      <c r="LE30" s="449" t="str">
        <f t="shared" ca="1" si="331"/>
        <v/>
      </c>
      <c r="LF30" s="449" t="str">
        <f ca="1">IF(LC30&lt;&gt;"",IF(ABS($F30-$G30)&gt;=PrSettings!$M$7,(ABS($F30-$G30-KZ30+LA30)&lt;=1)*1,IF(AND(LC30,$F30=$G30,$F30&gt;=PrSettings!$M$6),(ABS(KZ30-$F30)&lt;=1)*1,IF(AND(ABS($F30-$G30-KZ30+LA30)&lt;=1,$F30+$G30&gt;=PrSettings!$M$8),(ABS(KZ30-$F30)&lt;=1)*(ABS(LA30-$G30)&lt;=1)*1,""))),"")</f>
        <v/>
      </c>
      <c r="LG30" s="456"/>
      <c r="LI30" s="447">
        <f t="shared" ca="1" si="24"/>
        <v>12</v>
      </c>
      <c r="LJ30" s="448" t="str">
        <f ca="1">GrpD!$B$7</f>
        <v>Netherlands</v>
      </c>
      <c r="LK30" s="449">
        <f t="shared" ca="1" si="332"/>
        <v>2</v>
      </c>
      <c r="LL30" s="448" t="str">
        <f ca="1">GrpD!$D$7</f>
        <v>France</v>
      </c>
      <c r="LM30" s="452"/>
      <c r="LN30" s="452"/>
      <c r="LO30" s="455"/>
      <c r="LP30" s="449" t="str">
        <f t="shared" ca="1" si="333"/>
        <v/>
      </c>
      <c r="LQ30" s="449" t="str">
        <f ca="1">IF((LP30&lt;&gt;""),IF(OR($F30&lt;&gt;$G30,PrSettings!$M$4="●"),(($F30-$G30)=(LM30-LN30))*1,0),"")</f>
        <v/>
      </c>
      <c r="LR30" s="449" t="str">
        <f t="shared" ca="1" si="334"/>
        <v/>
      </c>
      <c r="LS30" s="449" t="str">
        <f ca="1">IF(LP30&lt;&gt;"",IF(ABS($F30-$G30)&gt;=PrSettings!$M$7,(ABS($F30-$G30-LM30+LN30)&lt;=1)*1,IF(AND(LP30,$F30=$G30,$F30&gt;=PrSettings!$M$6),(ABS(LM30-$F30)&lt;=1)*1,IF(AND(ABS($F30-$G30-LM30+LN30)&lt;=1,$F30+$G30&gt;=PrSettings!$M$8),(ABS(LM30-$F30)&lt;=1)*(ABS(LN30-$G30)&lt;=1)*1,""))),"")</f>
        <v/>
      </c>
      <c r="LT30" s="456"/>
      <c r="LV30" s="447">
        <f t="shared" ca="1" si="25"/>
        <v>12</v>
      </c>
      <c r="LW30" s="448" t="str">
        <f ca="1">GrpD!$B$7</f>
        <v>Netherlands</v>
      </c>
      <c r="LX30" s="449">
        <f t="shared" ca="1" si="335"/>
        <v>2</v>
      </c>
      <c r="LY30" s="448" t="str">
        <f ca="1">GrpD!$D$7</f>
        <v>France</v>
      </c>
      <c r="LZ30" s="452"/>
      <c r="MA30" s="452"/>
      <c r="MB30" s="455"/>
      <c r="MC30" s="449" t="str">
        <f t="shared" ca="1" si="336"/>
        <v/>
      </c>
      <c r="MD30" s="449" t="str">
        <f ca="1">IF((MC30&lt;&gt;""),IF(OR($F30&lt;&gt;$G30,PrSettings!$M$4="●"),(($F30-$G30)=(LZ30-MA30))*1,0),"")</f>
        <v/>
      </c>
      <c r="ME30" s="449" t="str">
        <f t="shared" ca="1" si="337"/>
        <v/>
      </c>
      <c r="MF30" s="449" t="str">
        <f ca="1">IF(MC30&lt;&gt;"",IF(ABS($F30-$G30)&gt;=PrSettings!$M$7,(ABS($F30-$G30-LZ30+MA30)&lt;=1)*1,IF(AND(MC30,$F30=$G30,$F30&gt;=PrSettings!$M$6),(ABS(LZ30-$F30)&lt;=1)*1,IF(AND(ABS($F30-$G30-LZ30+MA30)&lt;=1,$F30+$G30&gt;=PrSettings!$M$8),(ABS(LZ30-$F30)&lt;=1)*(ABS(MA30-$G30)&lt;=1)*1,""))),"")</f>
        <v/>
      </c>
      <c r="MG30" s="456"/>
    </row>
    <row r="31" spans="2:345" x14ac:dyDescent="0.25">
      <c r="B31" s="447">
        <f ca="1">INDEX(Groups!$C$7:$C$35,MATCH(C31,Groups!$D$7:$D$35,0))</f>
        <v>12</v>
      </c>
      <c r="C31" s="448" t="str">
        <f ca="1">GrpD!$B$8</f>
        <v>Netherlands</v>
      </c>
      <c r="D31" s="449">
        <f ca="1">INDEX(Groups!$C$7:$C$35,MATCH(E31,Groups!$D$7:$D$35,0))</f>
        <v>11</v>
      </c>
      <c r="E31" s="448" t="str">
        <f ca="1">GrpD!$D$8</f>
        <v>Austria</v>
      </c>
      <c r="F31" s="450" t="str">
        <f ca="1">GrpD!$E$8</f>
        <v/>
      </c>
      <c r="G31" s="451" t="str">
        <f ca="1">GrpD!$G$8</f>
        <v/>
      </c>
      <c r="I31" s="447">
        <f t="shared" ca="1" si="0"/>
        <v>12</v>
      </c>
      <c r="J31" s="448" t="str">
        <f ca="1">GrpD!$B$8</f>
        <v>Netherlands</v>
      </c>
      <c r="K31" s="449">
        <f t="shared" ca="1" si="260"/>
        <v>11</v>
      </c>
      <c r="L31" s="448" t="str">
        <f ca="1">GrpD!$D$8</f>
        <v>Austria</v>
      </c>
      <c r="M31" s="452"/>
      <c r="N31" s="452"/>
      <c r="O31" s="455"/>
      <c r="P31" s="449" t="str">
        <f t="shared" ca="1" si="261"/>
        <v/>
      </c>
      <c r="Q31" s="449" t="str">
        <f ca="1">IF((P31&lt;&gt;""),IF(OR($F31&lt;&gt;$G31,PrSettings!$M$4="●"),(($F31-$G31)=(M31-N31))*1,0),"")</f>
        <v/>
      </c>
      <c r="R31" s="449" t="str">
        <f t="shared" ca="1" si="262"/>
        <v/>
      </c>
      <c r="S31" s="449" t="str">
        <f ca="1">IF(P31&lt;&gt;"",IF(ABS($F31-$G31)&gt;=PrSettings!$M$7,(ABS($F31-$G31-M31+N31)&lt;=1)*1,IF(AND(P31,$F31=$G31,$F31&gt;=PrSettings!$M$6),(ABS(M31-$F31)&lt;=1)*1,IF(AND(ABS($F31-$G31-M31+N31)&lt;=1,$F31+$G31&gt;=PrSettings!$M$8),(ABS(M31-$F31)&lt;=1)*(ABS(N31-$G31)&lt;=1)*1,""))),"")</f>
        <v/>
      </c>
      <c r="T31" s="456"/>
      <c r="V31" s="447">
        <f t="shared" ca="1" si="1"/>
        <v>12</v>
      </c>
      <c r="W31" s="448" t="str">
        <f ca="1">GrpD!$B$8</f>
        <v>Netherlands</v>
      </c>
      <c r="X31" s="449">
        <f t="shared" ca="1" si="263"/>
        <v>11</v>
      </c>
      <c r="Y31" s="448" t="str">
        <f ca="1">GrpD!$D$8</f>
        <v>Austria</v>
      </c>
      <c r="Z31" s="452"/>
      <c r="AA31" s="452"/>
      <c r="AB31" s="455"/>
      <c r="AC31" s="449" t="str">
        <f t="shared" ca="1" si="264"/>
        <v/>
      </c>
      <c r="AD31" s="449" t="str">
        <f ca="1">IF((AC31&lt;&gt;""),IF(OR($F31&lt;&gt;$G31,PrSettings!$M$4="●"),(($F31-$G31)=(Z31-AA31))*1,0),"")</f>
        <v/>
      </c>
      <c r="AE31" s="449" t="str">
        <f t="shared" ca="1" si="265"/>
        <v/>
      </c>
      <c r="AF31" s="449" t="str">
        <f ca="1">IF(AC31&lt;&gt;"",IF(ABS($F31-$G31)&gt;=PrSettings!$M$7,(ABS($F31-$G31-Z31+AA31)&lt;=1)*1,IF(AND(AC31,$F31=$G31,$F31&gt;=PrSettings!$M$6),(ABS(Z31-$F31)&lt;=1)*1,IF(AND(ABS($F31-$G31-Z31+AA31)&lt;=1,$F31+$G31&gt;=PrSettings!$M$8),(ABS(Z31-$F31)&lt;=1)*(ABS(AA31-$G31)&lt;=1)*1,""))),"")</f>
        <v/>
      </c>
      <c r="AG31" s="456"/>
      <c r="AI31" s="447">
        <f t="shared" ca="1" si="2"/>
        <v>12</v>
      </c>
      <c r="AJ31" s="448" t="str">
        <f ca="1">GrpD!$B$8</f>
        <v>Netherlands</v>
      </c>
      <c r="AK31" s="449">
        <f t="shared" ca="1" si="266"/>
        <v>11</v>
      </c>
      <c r="AL31" s="448" t="str">
        <f ca="1">GrpD!$D$8</f>
        <v>Austria</v>
      </c>
      <c r="AM31" s="452"/>
      <c r="AN31" s="452"/>
      <c r="AO31" s="455"/>
      <c r="AP31" s="449" t="str">
        <f t="shared" ca="1" si="267"/>
        <v/>
      </c>
      <c r="AQ31" s="449" t="str">
        <f ca="1">IF((AP31&lt;&gt;""),IF(OR($F31&lt;&gt;$G31,PrSettings!$M$4="●"),(($F31-$G31)=(AM31-AN31))*1,0),"")</f>
        <v/>
      </c>
      <c r="AR31" s="449" t="str">
        <f t="shared" ca="1" si="268"/>
        <v/>
      </c>
      <c r="AS31" s="449" t="str">
        <f ca="1">IF(AP31&lt;&gt;"",IF(ABS($F31-$G31)&gt;=PrSettings!$M$7,(ABS($F31-$G31-AM31+AN31)&lt;=1)*1,IF(AND(AP31,$F31=$G31,$F31&gt;=PrSettings!$M$6),(ABS(AM31-$F31)&lt;=1)*1,IF(AND(ABS($F31-$G31-AM31+AN31)&lt;=1,$F31+$G31&gt;=PrSettings!$M$8),(ABS(AM31-$F31)&lt;=1)*(ABS(AN31-$G31)&lt;=1)*1,""))),"")</f>
        <v/>
      </c>
      <c r="AT31" s="456"/>
      <c r="AV31" s="447">
        <f t="shared" ca="1" si="3"/>
        <v>12</v>
      </c>
      <c r="AW31" s="448" t="str">
        <f ca="1">GrpD!$B$8</f>
        <v>Netherlands</v>
      </c>
      <c r="AX31" s="449">
        <f t="shared" ca="1" si="269"/>
        <v>11</v>
      </c>
      <c r="AY31" s="448" t="str">
        <f ca="1">GrpD!$D$8</f>
        <v>Austria</v>
      </c>
      <c r="AZ31" s="452"/>
      <c r="BA31" s="452"/>
      <c r="BB31" s="455"/>
      <c r="BC31" s="449" t="str">
        <f t="shared" ca="1" si="270"/>
        <v/>
      </c>
      <c r="BD31" s="449" t="str">
        <f ca="1">IF((BC31&lt;&gt;""),IF(OR($F31&lt;&gt;$G31,PrSettings!$M$4="●"),(($F31-$G31)=(AZ31-BA31))*1,0),"")</f>
        <v/>
      </c>
      <c r="BE31" s="449" t="str">
        <f t="shared" ca="1" si="271"/>
        <v/>
      </c>
      <c r="BF31" s="449" t="str">
        <f ca="1">IF(BC31&lt;&gt;"",IF(ABS($F31-$G31)&gt;=PrSettings!$M$7,(ABS($F31-$G31-AZ31+BA31)&lt;=1)*1,IF(AND(BC31,$F31=$G31,$F31&gt;=PrSettings!$M$6),(ABS(AZ31-$F31)&lt;=1)*1,IF(AND(ABS($F31-$G31-AZ31+BA31)&lt;=1,$F31+$G31&gt;=PrSettings!$M$8),(ABS(AZ31-$F31)&lt;=1)*(ABS(BA31-$G31)&lt;=1)*1,""))),"")</f>
        <v/>
      </c>
      <c r="BG31" s="456"/>
      <c r="BI31" s="447">
        <f t="shared" ca="1" si="4"/>
        <v>12</v>
      </c>
      <c r="BJ31" s="448" t="str">
        <f ca="1">GrpD!$B$8</f>
        <v>Netherlands</v>
      </c>
      <c r="BK31" s="449">
        <f t="shared" ca="1" si="272"/>
        <v>11</v>
      </c>
      <c r="BL31" s="448" t="str">
        <f ca="1">GrpD!$D$8</f>
        <v>Austria</v>
      </c>
      <c r="BM31" s="452"/>
      <c r="BN31" s="452"/>
      <c r="BO31" s="455"/>
      <c r="BP31" s="449" t="str">
        <f t="shared" ca="1" si="273"/>
        <v/>
      </c>
      <c r="BQ31" s="449" t="str">
        <f ca="1">IF((BP31&lt;&gt;""),IF(OR($F31&lt;&gt;$G31,PrSettings!$M$4="●"),(($F31-$G31)=(BM31-BN31))*1,0),"")</f>
        <v/>
      </c>
      <c r="BR31" s="449" t="str">
        <f t="shared" ca="1" si="274"/>
        <v/>
      </c>
      <c r="BS31" s="449" t="str">
        <f ca="1">IF(BP31&lt;&gt;"",IF(ABS($F31-$G31)&gt;=PrSettings!$M$7,(ABS($F31-$G31-BM31+BN31)&lt;=1)*1,IF(AND(BP31,$F31=$G31,$F31&gt;=PrSettings!$M$6),(ABS(BM31-$F31)&lt;=1)*1,IF(AND(ABS($F31-$G31-BM31+BN31)&lt;=1,$F31+$G31&gt;=PrSettings!$M$8),(ABS(BM31-$F31)&lt;=1)*(ABS(BN31-$G31)&lt;=1)*1,""))),"")</f>
        <v/>
      </c>
      <c r="BT31" s="456"/>
      <c r="BV31" s="447">
        <f t="shared" ca="1" si="5"/>
        <v>12</v>
      </c>
      <c r="BW31" s="448" t="str">
        <f ca="1">GrpD!$B$8</f>
        <v>Netherlands</v>
      </c>
      <c r="BX31" s="449">
        <f t="shared" ca="1" si="275"/>
        <v>11</v>
      </c>
      <c r="BY31" s="448" t="str">
        <f ca="1">GrpD!$D$8</f>
        <v>Austria</v>
      </c>
      <c r="BZ31" s="452"/>
      <c r="CA31" s="452"/>
      <c r="CB31" s="455"/>
      <c r="CC31" s="449" t="str">
        <f t="shared" ca="1" si="276"/>
        <v/>
      </c>
      <c r="CD31" s="449" t="str">
        <f ca="1">IF((CC31&lt;&gt;""),IF(OR($F31&lt;&gt;$G31,PrSettings!$M$4="●"),(($F31-$G31)=(BZ31-CA31))*1,0),"")</f>
        <v/>
      </c>
      <c r="CE31" s="449" t="str">
        <f t="shared" ca="1" si="277"/>
        <v/>
      </c>
      <c r="CF31" s="449" t="str">
        <f ca="1">IF(CC31&lt;&gt;"",IF(ABS($F31-$G31)&gt;=PrSettings!$M$7,(ABS($F31-$G31-BZ31+CA31)&lt;=1)*1,IF(AND(CC31,$F31=$G31,$F31&gt;=PrSettings!$M$6),(ABS(BZ31-$F31)&lt;=1)*1,IF(AND(ABS($F31-$G31-BZ31+CA31)&lt;=1,$F31+$G31&gt;=PrSettings!$M$8),(ABS(BZ31-$F31)&lt;=1)*(ABS(CA31-$G31)&lt;=1)*1,""))),"")</f>
        <v/>
      </c>
      <c r="CG31" s="456"/>
      <c r="CI31" s="447">
        <f t="shared" ca="1" si="6"/>
        <v>12</v>
      </c>
      <c r="CJ31" s="448" t="str">
        <f ca="1">GrpD!$B$8</f>
        <v>Netherlands</v>
      </c>
      <c r="CK31" s="449">
        <f t="shared" ca="1" si="278"/>
        <v>11</v>
      </c>
      <c r="CL31" s="448" t="str">
        <f ca="1">GrpD!$D$8</f>
        <v>Austria</v>
      </c>
      <c r="CM31" s="452"/>
      <c r="CN31" s="452"/>
      <c r="CO31" s="455"/>
      <c r="CP31" s="449" t="str">
        <f t="shared" ca="1" si="279"/>
        <v/>
      </c>
      <c r="CQ31" s="449" t="str">
        <f ca="1">IF((CP31&lt;&gt;""),IF(OR($F31&lt;&gt;$G31,PrSettings!$M$4="●"),(($F31-$G31)=(CM31-CN31))*1,0),"")</f>
        <v/>
      </c>
      <c r="CR31" s="449" t="str">
        <f t="shared" ca="1" si="280"/>
        <v/>
      </c>
      <c r="CS31" s="449" t="str">
        <f ca="1">IF(CP31&lt;&gt;"",IF(ABS($F31-$G31)&gt;=PrSettings!$M$7,(ABS($F31-$G31-CM31+CN31)&lt;=1)*1,IF(AND(CP31,$F31=$G31,$F31&gt;=PrSettings!$M$6),(ABS(CM31-$F31)&lt;=1)*1,IF(AND(ABS($F31-$G31-CM31+CN31)&lt;=1,$F31+$G31&gt;=PrSettings!$M$8),(ABS(CM31-$F31)&lt;=1)*(ABS(CN31-$G31)&lt;=1)*1,""))),"")</f>
        <v/>
      </c>
      <c r="CT31" s="456"/>
      <c r="CV31" s="447">
        <f t="shared" ca="1" si="7"/>
        <v>12</v>
      </c>
      <c r="CW31" s="448" t="str">
        <f ca="1">GrpD!$B$8</f>
        <v>Netherlands</v>
      </c>
      <c r="CX31" s="449">
        <f t="shared" ca="1" si="281"/>
        <v>11</v>
      </c>
      <c r="CY31" s="448" t="str">
        <f ca="1">GrpD!$D$8</f>
        <v>Austria</v>
      </c>
      <c r="CZ31" s="452"/>
      <c r="DA31" s="452"/>
      <c r="DB31" s="455"/>
      <c r="DC31" s="449" t="str">
        <f t="shared" ca="1" si="282"/>
        <v/>
      </c>
      <c r="DD31" s="449" t="str">
        <f ca="1">IF((DC31&lt;&gt;""),IF(OR($F31&lt;&gt;$G31,PrSettings!$M$4="●"),(($F31-$G31)=(CZ31-DA31))*1,0),"")</f>
        <v/>
      </c>
      <c r="DE31" s="449" t="str">
        <f t="shared" ca="1" si="283"/>
        <v/>
      </c>
      <c r="DF31" s="449" t="str">
        <f ca="1">IF(DC31&lt;&gt;"",IF(ABS($F31-$G31)&gt;=PrSettings!$M$7,(ABS($F31-$G31-CZ31+DA31)&lt;=1)*1,IF(AND(DC31,$F31=$G31,$F31&gt;=PrSettings!$M$6),(ABS(CZ31-$F31)&lt;=1)*1,IF(AND(ABS($F31-$G31-CZ31+DA31)&lt;=1,$F31+$G31&gt;=PrSettings!$M$8),(ABS(CZ31-$F31)&lt;=1)*(ABS(DA31-$G31)&lt;=1)*1,""))),"")</f>
        <v/>
      </c>
      <c r="DG31" s="456"/>
      <c r="DI31" s="447">
        <f t="shared" ca="1" si="8"/>
        <v>12</v>
      </c>
      <c r="DJ31" s="448" t="str">
        <f ca="1">GrpD!$B$8</f>
        <v>Netherlands</v>
      </c>
      <c r="DK31" s="449">
        <f t="shared" ca="1" si="284"/>
        <v>11</v>
      </c>
      <c r="DL31" s="448" t="str">
        <f ca="1">GrpD!$D$8</f>
        <v>Austria</v>
      </c>
      <c r="DM31" s="452"/>
      <c r="DN31" s="452"/>
      <c r="DO31" s="455"/>
      <c r="DP31" s="449" t="str">
        <f t="shared" ca="1" si="285"/>
        <v/>
      </c>
      <c r="DQ31" s="449" t="str">
        <f ca="1">IF((DP31&lt;&gt;""),IF(OR($F31&lt;&gt;$G31,PrSettings!$M$4="●"),(($F31-$G31)=(DM31-DN31))*1,0),"")</f>
        <v/>
      </c>
      <c r="DR31" s="449" t="str">
        <f t="shared" ca="1" si="286"/>
        <v/>
      </c>
      <c r="DS31" s="449" t="str">
        <f ca="1">IF(DP31&lt;&gt;"",IF(ABS($F31-$G31)&gt;=PrSettings!$M$7,(ABS($F31-$G31-DM31+DN31)&lt;=1)*1,IF(AND(DP31,$F31=$G31,$F31&gt;=PrSettings!$M$6),(ABS(DM31-$F31)&lt;=1)*1,IF(AND(ABS($F31-$G31-DM31+DN31)&lt;=1,$F31+$G31&gt;=PrSettings!$M$8),(ABS(DM31-$F31)&lt;=1)*(ABS(DN31-$G31)&lt;=1)*1,""))),"")</f>
        <v/>
      </c>
      <c r="DT31" s="456"/>
      <c r="DV31" s="447">
        <f t="shared" ca="1" si="9"/>
        <v>12</v>
      </c>
      <c r="DW31" s="448" t="str">
        <f ca="1">GrpD!$B$8</f>
        <v>Netherlands</v>
      </c>
      <c r="DX31" s="449">
        <f t="shared" ca="1" si="287"/>
        <v>11</v>
      </c>
      <c r="DY31" s="448" t="str">
        <f ca="1">GrpD!$D$8</f>
        <v>Austria</v>
      </c>
      <c r="DZ31" s="452"/>
      <c r="EA31" s="452"/>
      <c r="EB31" s="455"/>
      <c r="EC31" s="449" t="str">
        <f t="shared" ca="1" si="288"/>
        <v/>
      </c>
      <c r="ED31" s="449" t="str">
        <f ca="1">IF((EC31&lt;&gt;""),IF(OR($F31&lt;&gt;$G31,PrSettings!$M$4="●"),(($F31-$G31)=(DZ31-EA31))*1,0),"")</f>
        <v/>
      </c>
      <c r="EE31" s="449" t="str">
        <f t="shared" ca="1" si="289"/>
        <v/>
      </c>
      <c r="EF31" s="449" t="str">
        <f ca="1">IF(EC31&lt;&gt;"",IF(ABS($F31-$G31)&gt;=PrSettings!$M$7,(ABS($F31-$G31-DZ31+EA31)&lt;=1)*1,IF(AND(EC31,$F31=$G31,$F31&gt;=PrSettings!$M$6),(ABS(DZ31-$F31)&lt;=1)*1,IF(AND(ABS($F31-$G31-DZ31+EA31)&lt;=1,$F31+$G31&gt;=PrSettings!$M$8),(ABS(DZ31-$F31)&lt;=1)*(ABS(EA31-$G31)&lt;=1)*1,""))),"")</f>
        <v/>
      </c>
      <c r="EG31" s="456"/>
      <c r="EI31" s="447">
        <f t="shared" ca="1" si="10"/>
        <v>12</v>
      </c>
      <c r="EJ31" s="448" t="str">
        <f ca="1">GrpD!$B$8</f>
        <v>Netherlands</v>
      </c>
      <c r="EK31" s="449">
        <f t="shared" ca="1" si="290"/>
        <v>11</v>
      </c>
      <c r="EL31" s="448" t="str">
        <f ca="1">GrpD!$D$8</f>
        <v>Austria</v>
      </c>
      <c r="EM31" s="452"/>
      <c r="EN31" s="452"/>
      <c r="EO31" s="455"/>
      <c r="EP31" s="449" t="str">
        <f t="shared" ca="1" si="291"/>
        <v/>
      </c>
      <c r="EQ31" s="449" t="str">
        <f ca="1">IF((EP31&lt;&gt;""),IF(OR($F31&lt;&gt;$G31,PrSettings!$M$4="●"),(($F31-$G31)=(EM31-EN31))*1,0),"")</f>
        <v/>
      </c>
      <c r="ER31" s="449" t="str">
        <f t="shared" ca="1" si="292"/>
        <v/>
      </c>
      <c r="ES31" s="449" t="str">
        <f ca="1">IF(EP31&lt;&gt;"",IF(ABS($F31-$G31)&gt;=PrSettings!$M$7,(ABS($F31-$G31-EM31+EN31)&lt;=1)*1,IF(AND(EP31,$F31=$G31,$F31&gt;=PrSettings!$M$6),(ABS(EM31-$F31)&lt;=1)*1,IF(AND(ABS($F31-$G31-EM31+EN31)&lt;=1,$F31+$G31&gt;=PrSettings!$M$8),(ABS(EM31-$F31)&lt;=1)*(ABS(EN31-$G31)&lt;=1)*1,""))),"")</f>
        <v/>
      </c>
      <c r="ET31" s="456"/>
      <c r="EV31" s="447">
        <f t="shared" ca="1" si="11"/>
        <v>12</v>
      </c>
      <c r="EW31" s="448" t="str">
        <f ca="1">GrpD!$B$8</f>
        <v>Netherlands</v>
      </c>
      <c r="EX31" s="449">
        <f t="shared" ca="1" si="293"/>
        <v>11</v>
      </c>
      <c r="EY31" s="448" t="str">
        <f ca="1">GrpD!$D$8</f>
        <v>Austria</v>
      </c>
      <c r="EZ31" s="452"/>
      <c r="FA31" s="452"/>
      <c r="FB31" s="455"/>
      <c r="FC31" s="449" t="str">
        <f t="shared" ca="1" si="294"/>
        <v/>
      </c>
      <c r="FD31" s="449" t="str">
        <f ca="1">IF((FC31&lt;&gt;""),IF(OR($F31&lt;&gt;$G31,PrSettings!$M$4="●"),(($F31-$G31)=(EZ31-FA31))*1,0),"")</f>
        <v/>
      </c>
      <c r="FE31" s="449" t="str">
        <f t="shared" ca="1" si="295"/>
        <v/>
      </c>
      <c r="FF31" s="449" t="str">
        <f ca="1">IF(FC31&lt;&gt;"",IF(ABS($F31-$G31)&gt;=PrSettings!$M$7,(ABS($F31-$G31-EZ31+FA31)&lt;=1)*1,IF(AND(FC31,$F31=$G31,$F31&gt;=PrSettings!$M$6),(ABS(EZ31-$F31)&lt;=1)*1,IF(AND(ABS($F31-$G31-EZ31+FA31)&lt;=1,$F31+$G31&gt;=PrSettings!$M$8),(ABS(EZ31-$F31)&lt;=1)*(ABS(FA31-$G31)&lt;=1)*1,""))),"")</f>
        <v/>
      </c>
      <c r="FG31" s="456"/>
      <c r="FI31" s="447">
        <f t="shared" ca="1" si="12"/>
        <v>12</v>
      </c>
      <c r="FJ31" s="448" t="str">
        <f ca="1">GrpD!$B$8</f>
        <v>Netherlands</v>
      </c>
      <c r="FK31" s="449">
        <f t="shared" ca="1" si="296"/>
        <v>11</v>
      </c>
      <c r="FL31" s="448" t="str">
        <f ca="1">GrpD!$D$8</f>
        <v>Austria</v>
      </c>
      <c r="FM31" s="452"/>
      <c r="FN31" s="452"/>
      <c r="FO31" s="455"/>
      <c r="FP31" s="449" t="str">
        <f t="shared" ca="1" si="297"/>
        <v/>
      </c>
      <c r="FQ31" s="449" t="str">
        <f ca="1">IF((FP31&lt;&gt;""),IF(OR($F31&lt;&gt;$G31,PrSettings!$M$4="●"),(($F31-$G31)=(FM31-FN31))*1,0),"")</f>
        <v/>
      </c>
      <c r="FR31" s="449" t="str">
        <f t="shared" ca="1" si="298"/>
        <v/>
      </c>
      <c r="FS31" s="449" t="str">
        <f ca="1">IF(FP31&lt;&gt;"",IF(ABS($F31-$G31)&gt;=PrSettings!$M$7,(ABS($F31-$G31-FM31+FN31)&lt;=1)*1,IF(AND(FP31,$F31=$G31,$F31&gt;=PrSettings!$M$6),(ABS(FM31-$F31)&lt;=1)*1,IF(AND(ABS($F31-$G31-FM31+FN31)&lt;=1,$F31+$G31&gt;=PrSettings!$M$8),(ABS(FM31-$F31)&lt;=1)*(ABS(FN31-$G31)&lt;=1)*1,""))),"")</f>
        <v/>
      </c>
      <c r="FT31" s="456"/>
      <c r="FV31" s="447">
        <f t="shared" ca="1" si="13"/>
        <v>12</v>
      </c>
      <c r="FW31" s="448" t="str">
        <f ca="1">GrpD!$B$8</f>
        <v>Netherlands</v>
      </c>
      <c r="FX31" s="449">
        <f t="shared" ca="1" si="299"/>
        <v>11</v>
      </c>
      <c r="FY31" s="448" t="str">
        <f ca="1">GrpD!$D$8</f>
        <v>Austria</v>
      </c>
      <c r="FZ31" s="452"/>
      <c r="GA31" s="452"/>
      <c r="GB31" s="455"/>
      <c r="GC31" s="449" t="str">
        <f t="shared" ca="1" si="300"/>
        <v/>
      </c>
      <c r="GD31" s="449" t="str">
        <f ca="1">IF((GC31&lt;&gt;""),IF(OR($F31&lt;&gt;$G31,PrSettings!$M$4="●"),(($F31-$G31)=(FZ31-GA31))*1,0),"")</f>
        <v/>
      </c>
      <c r="GE31" s="449" t="str">
        <f t="shared" ca="1" si="301"/>
        <v/>
      </c>
      <c r="GF31" s="449" t="str">
        <f ca="1">IF(GC31&lt;&gt;"",IF(ABS($F31-$G31)&gt;=PrSettings!$M$7,(ABS($F31-$G31-FZ31+GA31)&lt;=1)*1,IF(AND(GC31,$F31=$G31,$F31&gt;=PrSettings!$M$6),(ABS(FZ31-$F31)&lt;=1)*1,IF(AND(ABS($F31-$G31-FZ31+GA31)&lt;=1,$F31+$G31&gt;=PrSettings!$M$8),(ABS(FZ31-$F31)&lt;=1)*(ABS(GA31-$G31)&lt;=1)*1,""))),"")</f>
        <v/>
      </c>
      <c r="GG31" s="456"/>
      <c r="GI31" s="447">
        <f t="shared" ca="1" si="14"/>
        <v>12</v>
      </c>
      <c r="GJ31" s="448" t="str">
        <f ca="1">GrpD!$B$8</f>
        <v>Netherlands</v>
      </c>
      <c r="GK31" s="449">
        <f t="shared" ca="1" si="302"/>
        <v>11</v>
      </c>
      <c r="GL31" s="448" t="str">
        <f ca="1">GrpD!$D$8</f>
        <v>Austria</v>
      </c>
      <c r="GM31" s="452"/>
      <c r="GN31" s="452"/>
      <c r="GO31" s="455"/>
      <c r="GP31" s="449" t="str">
        <f t="shared" ca="1" si="303"/>
        <v/>
      </c>
      <c r="GQ31" s="449" t="str">
        <f ca="1">IF((GP31&lt;&gt;""),IF(OR($F31&lt;&gt;$G31,PrSettings!$M$4="●"),(($F31-$G31)=(GM31-GN31))*1,0),"")</f>
        <v/>
      </c>
      <c r="GR31" s="449" t="str">
        <f t="shared" ca="1" si="304"/>
        <v/>
      </c>
      <c r="GS31" s="449" t="str">
        <f ca="1">IF(GP31&lt;&gt;"",IF(ABS($F31-$G31)&gt;=PrSettings!$M$7,(ABS($F31-$G31-GM31+GN31)&lt;=1)*1,IF(AND(GP31,$F31=$G31,$F31&gt;=PrSettings!$M$6),(ABS(GM31-$F31)&lt;=1)*1,IF(AND(ABS($F31-$G31-GM31+GN31)&lt;=1,$F31+$G31&gt;=PrSettings!$M$8),(ABS(GM31-$F31)&lt;=1)*(ABS(GN31-$G31)&lt;=1)*1,""))),"")</f>
        <v/>
      </c>
      <c r="GT31" s="456"/>
      <c r="GV31" s="447">
        <f t="shared" ca="1" si="15"/>
        <v>12</v>
      </c>
      <c r="GW31" s="448" t="str">
        <f ca="1">GrpD!$B$8</f>
        <v>Netherlands</v>
      </c>
      <c r="GX31" s="449">
        <f t="shared" ca="1" si="305"/>
        <v>11</v>
      </c>
      <c r="GY31" s="448" t="str">
        <f ca="1">GrpD!$D$8</f>
        <v>Austria</v>
      </c>
      <c r="GZ31" s="452"/>
      <c r="HA31" s="452"/>
      <c r="HB31" s="455"/>
      <c r="HC31" s="449" t="str">
        <f t="shared" ca="1" si="306"/>
        <v/>
      </c>
      <c r="HD31" s="449" t="str">
        <f ca="1">IF((HC31&lt;&gt;""),IF(OR($F31&lt;&gt;$G31,PrSettings!$M$4="●"),(($F31-$G31)=(GZ31-HA31))*1,0),"")</f>
        <v/>
      </c>
      <c r="HE31" s="449" t="str">
        <f t="shared" ca="1" si="307"/>
        <v/>
      </c>
      <c r="HF31" s="449" t="str">
        <f ca="1">IF(HC31&lt;&gt;"",IF(ABS($F31-$G31)&gt;=PrSettings!$M$7,(ABS($F31-$G31-GZ31+HA31)&lt;=1)*1,IF(AND(HC31,$F31=$G31,$F31&gt;=PrSettings!$M$6),(ABS(GZ31-$F31)&lt;=1)*1,IF(AND(ABS($F31-$G31-GZ31+HA31)&lt;=1,$F31+$G31&gt;=PrSettings!$M$8),(ABS(GZ31-$F31)&lt;=1)*(ABS(HA31-$G31)&lt;=1)*1,""))),"")</f>
        <v/>
      </c>
      <c r="HG31" s="456"/>
      <c r="HI31" s="447">
        <f t="shared" ca="1" si="16"/>
        <v>12</v>
      </c>
      <c r="HJ31" s="448" t="str">
        <f ca="1">GrpD!$B$8</f>
        <v>Netherlands</v>
      </c>
      <c r="HK31" s="449">
        <f t="shared" ca="1" si="308"/>
        <v>11</v>
      </c>
      <c r="HL31" s="448" t="str">
        <f ca="1">GrpD!$D$8</f>
        <v>Austria</v>
      </c>
      <c r="HM31" s="452"/>
      <c r="HN31" s="452"/>
      <c r="HO31" s="455"/>
      <c r="HP31" s="449" t="str">
        <f t="shared" ca="1" si="309"/>
        <v/>
      </c>
      <c r="HQ31" s="449" t="str">
        <f ca="1">IF((HP31&lt;&gt;""),IF(OR($F31&lt;&gt;$G31,PrSettings!$M$4="●"),(($F31-$G31)=(HM31-HN31))*1,0),"")</f>
        <v/>
      </c>
      <c r="HR31" s="449" t="str">
        <f t="shared" ca="1" si="310"/>
        <v/>
      </c>
      <c r="HS31" s="449" t="str">
        <f ca="1">IF(HP31&lt;&gt;"",IF(ABS($F31-$G31)&gt;=PrSettings!$M$7,(ABS($F31-$G31-HM31+HN31)&lt;=1)*1,IF(AND(HP31,$F31=$G31,$F31&gt;=PrSettings!$M$6),(ABS(HM31-$F31)&lt;=1)*1,IF(AND(ABS($F31-$G31-HM31+HN31)&lt;=1,$F31+$G31&gt;=PrSettings!$M$8),(ABS(HM31-$F31)&lt;=1)*(ABS(HN31-$G31)&lt;=1)*1,""))),"")</f>
        <v/>
      </c>
      <c r="HT31" s="456"/>
      <c r="HV31" s="447">
        <f t="shared" ca="1" si="17"/>
        <v>12</v>
      </c>
      <c r="HW31" s="448" t="str">
        <f ca="1">GrpD!$B$8</f>
        <v>Netherlands</v>
      </c>
      <c r="HX31" s="449">
        <f t="shared" ca="1" si="311"/>
        <v>11</v>
      </c>
      <c r="HY31" s="448" t="str">
        <f ca="1">GrpD!$D$8</f>
        <v>Austria</v>
      </c>
      <c r="HZ31" s="452"/>
      <c r="IA31" s="452"/>
      <c r="IB31" s="455"/>
      <c r="IC31" s="449" t="str">
        <f t="shared" ca="1" si="312"/>
        <v/>
      </c>
      <c r="ID31" s="449" t="str">
        <f ca="1">IF((IC31&lt;&gt;""),IF(OR($F31&lt;&gt;$G31,PrSettings!$M$4="●"),(($F31-$G31)=(HZ31-IA31))*1,0),"")</f>
        <v/>
      </c>
      <c r="IE31" s="449" t="str">
        <f t="shared" ca="1" si="313"/>
        <v/>
      </c>
      <c r="IF31" s="449" t="str">
        <f ca="1">IF(IC31&lt;&gt;"",IF(ABS($F31-$G31)&gt;=PrSettings!$M$7,(ABS($F31-$G31-HZ31+IA31)&lt;=1)*1,IF(AND(IC31,$F31=$G31,$F31&gt;=PrSettings!$M$6),(ABS(HZ31-$F31)&lt;=1)*1,IF(AND(ABS($F31-$G31-HZ31+IA31)&lt;=1,$F31+$G31&gt;=PrSettings!$M$8),(ABS(HZ31-$F31)&lt;=1)*(ABS(IA31-$G31)&lt;=1)*1,""))),"")</f>
        <v/>
      </c>
      <c r="IG31" s="456"/>
      <c r="II31" s="447">
        <f t="shared" ca="1" si="18"/>
        <v>12</v>
      </c>
      <c r="IJ31" s="448" t="str">
        <f ca="1">GrpD!$B$8</f>
        <v>Netherlands</v>
      </c>
      <c r="IK31" s="449">
        <f t="shared" ca="1" si="314"/>
        <v>11</v>
      </c>
      <c r="IL31" s="448" t="str">
        <f ca="1">GrpD!$D$8</f>
        <v>Austria</v>
      </c>
      <c r="IM31" s="452"/>
      <c r="IN31" s="452"/>
      <c r="IO31" s="455"/>
      <c r="IP31" s="449" t="str">
        <f t="shared" ca="1" si="315"/>
        <v/>
      </c>
      <c r="IQ31" s="449" t="str">
        <f ca="1">IF((IP31&lt;&gt;""),IF(OR($F31&lt;&gt;$G31,PrSettings!$M$4="●"),(($F31-$G31)=(IM31-IN31))*1,0),"")</f>
        <v/>
      </c>
      <c r="IR31" s="449" t="str">
        <f t="shared" ca="1" si="316"/>
        <v/>
      </c>
      <c r="IS31" s="449" t="str">
        <f ca="1">IF(IP31&lt;&gt;"",IF(ABS($F31-$G31)&gt;=PrSettings!$M$7,(ABS($F31-$G31-IM31+IN31)&lt;=1)*1,IF(AND(IP31,$F31=$G31,$F31&gt;=PrSettings!$M$6),(ABS(IM31-$F31)&lt;=1)*1,IF(AND(ABS($F31-$G31-IM31+IN31)&lt;=1,$F31+$G31&gt;=PrSettings!$M$8),(ABS(IM31-$F31)&lt;=1)*(ABS(IN31-$G31)&lt;=1)*1,""))),"")</f>
        <v/>
      </c>
      <c r="IT31" s="456"/>
      <c r="IV31" s="447">
        <f t="shared" ca="1" si="19"/>
        <v>12</v>
      </c>
      <c r="IW31" s="448" t="str">
        <f ca="1">GrpD!$B$8</f>
        <v>Netherlands</v>
      </c>
      <c r="IX31" s="449">
        <f t="shared" ca="1" si="317"/>
        <v>11</v>
      </c>
      <c r="IY31" s="448" t="str">
        <f ca="1">GrpD!$D$8</f>
        <v>Austria</v>
      </c>
      <c r="IZ31" s="452"/>
      <c r="JA31" s="452"/>
      <c r="JB31" s="455"/>
      <c r="JC31" s="449" t="str">
        <f t="shared" ca="1" si="318"/>
        <v/>
      </c>
      <c r="JD31" s="449" t="str">
        <f ca="1">IF((JC31&lt;&gt;""),IF(OR($F31&lt;&gt;$G31,PrSettings!$M$4="●"),(($F31-$G31)=(IZ31-JA31))*1,0),"")</f>
        <v/>
      </c>
      <c r="JE31" s="449" t="str">
        <f t="shared" ca="1" si="319"/>
        <v/>
      </c>
      <c r="JF31" s="449" t="str">
        <f ca="1">IF(JC31&lt;&gt;"",IF(ABS($F31-$G31)&gt;=PrSettings!$M$7,(ABS($F31-$G31-IZ31+JA31)&lt;=1)*1,IF(AND(JC31,$F31=$G31,$F31&gt;=PrSettings!$M$6),(ABS(IZ31-$F31)&lt;=1)*1,IF(AND(ABS($F31-$G31-IZ31+JA31)&lt;=1,$F31+$G31&gt;=PrSettings!$M$8),(ABS(IZ31-$F31)&lt;=1)*(ABS(JA31-$G31)&lt;=1)*1,""))),"")</f>
        <v/>
      </c>
      <c r="JG31" s="456"/>
      <c r="JI31" s="447">
        <f t="shared" ca="1" si="20"/>
        <v>12</v>
      </c>
      <c r="JJ31" s="448" t="str">
        <f ca="1">GrpD!$B$8</f>
        <v>Netherlands</v>
      </c>
      <c r="JK31" s="449">
        <f t="shared" ca="1" si="320"/>
        <v>11</v>
      </c>
      <c r="JL31" s="448" t="str">
        <f ca="1">GrpD!$D$8</f>
        <v>Austria</v>
      </c>
      <c r="JM31" s="452"/>
      <c r="JN31" s="452"/>
      <c r="JO31" s="455"/>
      <c r="JP31" s="449" t="str">
        <f t="shared" ca="1" si="321"/>
        <v/>
      </c>
      <c r="JQ31" s="449" t="str">
        <f ca="1">IF((JP31&lt;&gt;""),IF(OR($F31&lt;&gt;$G31,PrSettings!$M$4="●"),(($F31-$G31)=(JM31-JN31))*1,0),"")</f>
        <v/>
      </c>
      <c r="JR31" s="449" t="str">
        <f t="shared" ca="1" si="322"/>
        <v/>
      </c>
      <c r="JS31" s="449" t="str">
        <f ca="1">IF(JP31&lt;&gt;"",IF(ABS($F31-$G31)&gt;=PrSettings!$M$7,(ABS($F31-$G31-JM31+JN31)&lt;=1)*1,IF(AND(JP31,$F31=$G31,$F31&gt;=PrSettings!$M$6),(ABS(JM31-$F31)&lt;=1)*1,IF(AND(ABS($F31-$G31-JM31+JN31)&lt;=1,$F31+$G31&gt;=PrSettings!$M$8),(ABS(JM31-$F31)&lt;=1)*(ABS(JN31-$G31)&lt;=1)*1,""))),"")</f>
        <v/>
      </c>
      <c r="JT31" s="456"/>
      <c r="JV31" s="447">
        <f t="shared" ca="1" si="21"/>
        <v>12</v>
      </c>
      <c r="JW31" s="448" t="str">
        <f ca="1">GrpD!$B$8</f>
        <v>Netherlands</v>
      </c>
      <c r="JX31" s="449">
        <f t="shared" ca="1" si="323"/>
        <v>11</v>
      </c>
      <c r="JY31" s="448" t="str">
        <f ca="1">GrpD!$D$8</f>
        <v>Austria</v>
      </c>
      <c r="JZ31" s="452"/>
      <c r="KA31" s="452"/>
      <c r="KB31" s="455"/>
      <c r="KC31" s="449" t="str">
        <f t="shared" ca="1" si="324"/>
        <v/>
      </c>
      <c r="KD31" s="449" t="str">
        <f ca="1">IF((KC31&lt;&gt;""),IF(OR($F31&lt;&gt;$G31,PrSettings!$M$4="●"),(($F31-$G31)=(JZ31-KA31))*1,0),"")</f>
        <v/>
      </c>
      <c r="KE31" s="449" t="str">
        <f t="shared" ca="1" si="325"/>
        <v/>
      </c>
      <c r="KF31" s="449" t="str">
        <f ca="1">IF(KC31&lt;&gt;"",IF(ABS($F31-$G31)&gt;=PrSettings!$M$7,(ABS($F31-$G31-JZ31+KA31)&lt;=1)*1,IF(AND(KC31,$F31=$G31,$F31&gt;=PrSettings!$M$6),(ABS(JZ31-$F31)&lt;=1)*1,IF(AND(ABS($F31-$G31-JZ31+KA31)&lt;=1,$F31+$G31&gt;=PrSettings!$M$8),(ABS(JZ31-$F31)&lt;=1)*(ABS(KA31-$G31)&lt;=1)*1,""))),"")</f>
        <v/>
      </c>
      <c r="KG31" s="456"/>
      <c r="KI31" s="447">
        <f t="shared" ca="1" si="22"/>
        <v>12</v>
      </c>
      <c r="KJ31" s="448" t="str">
        <f ca="1">GrpD!$B$8</f>
        <v>Netherlands</v>
      </c>
      <c r="KK31" s="449">
        <f t="shared" ca="1" si="326"/>
        <v>11</v>
      </c>
      <c r="KL31" s="448" t="str">
        <f ca="1">GrpD!$D$8</f>
        <v>Austria</v>
      </c>
      <c r="KM31" s="452"/>
      <c r="KN31" s="452"/>
      <c r="KO31" s="455"/>
      <c r="KP31" s="449" t="str">
        <f t="shared" ca="1" si="327"/>
        <v/>
      </c>
      <c r="KQ31" s="449" t="str">
        <f ca="1">IF((KP31&lt;&gt;""),IF(OR($F31&lt;&gt;$G31,PrSettings!$M$4="●"),(($F31-$G31)=(KM31-KN31))*1,0),"")</f>
        <v/>
      </c>
      <c r="KR31" s="449" t="str">
        <f t="shared" ca="1" si="328"/>
        <v/>
      </c>
      <c r="KS31" s="449" t="str">
        <f ca="1">IF(KP31&lt;&gt;"",IF(ABS($F31-$G31)&gt;=PrSettings!$M$7,(ABS($F31-$G31-KM31+KN31)&lt;=1)*1,IF(AND(KP31,$F31=$G31,$F31&gt;=PrSettings!$M$6),(ABS(KM31-$F31)&lt;=1)*1,IF(AND(ABS($F31-$G31-KM31+KN31)&lt;=1,$F31+$G31&gt;=PrSettings!$M$8),(ABS(KM31-$F31)&lt;=1)*(ABS(KN31-$G31)&lt;=1)*1,""))),"")</f>
        <v/>
      </c>
      <c r="KT31" s="456"/>
      <c r="KV31" s="447">
        <f t="shared" ca="1" si="23"/>
        <v>12</v>
      </c>
      <c r="KW31" s="448" t="str">
        <f ca="1">GrpD!$B$8</f>
        <v>Netherlands</v>
      </c>
      <c r="KX31" s="449">
        <f t="shared" ca="1" si="329"/>
        <v>11</v>
      </c>
      <c r="KY31" s="448" t="str">
        <f ca="1">GrpD!$D$8</f>
        <v>Austria</v>
      </c>
      <c r="KZ31" s="452"/>
      <c r="LA31" s="452"/>
      <c r="LB31" s="455"/>
      <c r="LC31" s="449" t="str">
        <f t="shared" ca="1" si="330"/>
        <v/>
      </c>
      <c r="LD31" s="449" t="str">
        <f ca="1">IF((LC31&lt;&gt;""),IF(OR($F31&lt;&gt;$G31,PrSettings!$M$4="●"),(($F31-$G31)=(KZ31-LA31))*1,0),"")</f>
        <v/>
      </c>
      <c r="LE31" s="449" t="str">
        <f t="shared" ca="1" si="331"/>
        <v/>
      </c>
      <c r="LF31" s="449" t="str">
        <f ca="1">IF(LC31&lt;&gt;"",IF(ABS($F31-$G31)&gt;=PrSettings!$M$7,(ABS($F31-$G31-KZ31+LA31)&lt;=1)*1,IF(AND(LC31,$F31=$G31,$F31&gt;=PrSettings!$M$6),(ABS(KZ31-$F31)&lt;=1)*1,IF(AND(ABS($F31-$G31-KZ31+LA31)&lt;=1,$F31+$G31&gt;=PrSettings!$M$8),(ABS(KZ31-$F31)&lt;=1)*(ABS(LA31-$G31)&lt;=1)*1,""))),"")</f>
        <v/>
      </c>
      <c r="LG31" s="456"/>
      <c r="LI31" s="447">
        <f t="shared" ca="1" si="24"/>
        <v>12</v>
      </c>
      <c r="LJ31" s="448" t="str">
        <f ca="1">GrpD!$B$8</f>
        <v>Netherlands</v>
      </c>
      <c r="LK31" s="449">
        <f t="shared" ca="1" si="332"/>
        <v>11</v>
      </c>
      <c r="LL31" s="448" t="str">
        <f ca="1">GrpD!$D$8</f>
        <v>Austria</v>
      </c>
      <c r="LM31" s="452"/>
      <c r="LN31" s="452"/>
      <c r="LO31" s="455"/>
      <c r="LP31" s="449" t="str">
        <f t="shared" ca="1" si="333"/>
        <v/>
      </c>
      <c r="LQ31" s="449" t="str">
        <f ca="1">IF((LP31&lt;&gt;""),IF(OR($F31&lt;&gt;$G31,PrSettings!$M$4="●"),(($F31-$G31)=(LM31-LN31))*1,0),"")</f>
        <v/>
      </c>
      <c r="LR31" s="449" t="str">
        <f t="shared" ca="1" si="334"/>
        <v/>
      </c>
      <c r="LS31" s="449" t="str">
        <f ca="1">IF(LP31&lt;&gt;"",IF(ABS($F31-$G31)&gt;=PrSettings!$M$7,(ABS($F31-$G31-LM31+LN31)&lt;=1)*1,IF(AND(LP31,$F31=$G31,$F31&gt;=PrSettings!$M$6),(ABS(LM31-$F31)&lt;=1)*1,IF(AND(ABS($F31-$G31-LM31+LN31)&lt;=1,$F31+$G31&gt;=PrSettings!$M$8),(ABS(LM31-$F31)&lt;=1)*(ABS(LN31-$G31)&lt;=1)*1,""))),"")</f>
        <v/>
      </c>
      <c r="LT31" s="456"/>
      <c r="LV31" s="447">
        <f t="shared" ca="1" si="25"/>
        <v>12</v>
      </c>
      <c r="LW31" s="448" t="str">
        <f ca="1">GrpD!$B$8</f>
        <v>Netherlands</v>
      </c>
      <c r="LX31" s="449">
        <f t="shared" ca="1" si="335"/>
        <v>11</v>
      </c>
      <c r="LY31" s="448" t="str">
        <f ca="1">GrpD!$D$8</f>
        <v>Austria</v>
      </c>
      <c r="LZ31" s="452"/>
      <c r="MA31" s="452"/>
      <c r="MB31" s="455"/>
      <c r="MC31" s="449" t="str">
        <f t="shared" ca="1" si="336"/>
        <v/>
      </c>
      <c r="MD31" s="449" t="str">
        <f ca="1">IF((MC31&lt;&gt;""),IF(OR($F31&lt;&gt;$G31,PrSettings!$M$4="●"),(($F31-$G31)=(LZ31-MA31))*1,0),"")</f>
        <v/>
      </c>
      <c r="ME31" s="449" t="str">
        <f t="shared" ca="1" si="337"/>
        <v/>
      </c>
      <c r="MF31" s="449" t="str">
        <f ca="1">IF(MC31&lt;&gt;"",IF(ABS($F31-$G31)&gt;=PrSettings!$M$7,(ABS($F31-$G31-LZ31+MA31)&lt;=1)*1,IF(AND(MC31,$F31=$G31,$F31&gt;=PrSettings!$M$6),(ABS(LZ31-$F31)&lt;=1)*1,IF(AND(ABS($F31-$G31-LZ31+MA31)&lt;=1,$F31+$G31&gt;=PrSettings!$M$8),(ABS(LZ31-$F31)&lt;=1)*(ABS(MA31-$G31)&lt;=1)*1,""))),"")</f>
        <v/>
      </c>
      <c r="MG31" s="456"/>
    </row>
    <row r="32" spans="2:345" x14ac:dyDescent="0.25">
      <c r="B32" s="447">
        <f ca="1">INDEX(Groups!$C$7:$C$35,MATCH(C32,Groups!$D$7:$D$35,0))</f>
        <v>2</v>
      </c>
      <c r="C32" s="448" t="str">
        <f ca="1">GrpD!$B$9</f>
        <v>France</v>
      </c>
      <c r="D32" s="449">
        <f ca="1">INDEX(Groups!$C$7:$C$35,MATCH(E32,Groups!$D$7:$D$35,0))</f>
        <v>26</v>
      </c>
      <c r="E32" s="448" t="str">
        <f ca="1">GrpD!$D$9</f>
        <v>Poland</v>
      </c>
      <c r="F32" s="450" t="str">
        <f ca="1">GrpD!$E$9</f>
        <v/>
      </c>
      <c r="G32" s="451" t="str">
        <f ca="1">GrpD!$G$9</f>
        <v/>
      </c>
      <c r="I32" s="447">
        <f t="shared" ca="1" si="0"/>
        <v>2</v>
      </c>
      <c r="J32" s="448" t="str">
        <f ca="1">GrpD!$B$9</f>
        <v>France</v>
      </c>
      <c r="K32" s="449">
        <f t="shared" ca="1" si="260"/>
        <v>26</v>
      </c>
      <c r="L32" s="448" t="str">
        <f ca="1">GrpD!$D$9</f>
        <v>Poland</v>
      </c>
      <c r="M32" s="452"/>
      <c r="N32" s="452"/>
      <c r="O32" s="457"/>
      <c r="P32" s="449" t="str">
        <f t="shared" ca="1" si="261"/>
        <v/>
      </c>
      <c r="Q32" s="449" t="str">
        <f ca="1">IF((P32&lt;&gt;""),IF(OR($F32&lt;&gt;$G32,PrSettings!$M$4="●"),(($F32-$G32)=(M32-N32))*1,0),"")</f>
        <v/>
      </c>
      <c r="R32" s="449" t="str">
        <f t="shared" ca="1" si="262"/>
        <v/>
      </c>
      <c r="S32" s="449" t="str">
        <f ca="1">IF(P32&lt;&gt;"",IF(ABS($F32-$G32)&gt;=PrSettings!$M$7,(ABS($F32-$G32-M32+N32)&lt;=1)*1,IF(AND(P32,$F32=$G32,$F32&gt;=PrSettings!$M$6),(ABS(M32-$F32)&lt;=1)*1,IF(AND(ABS($F32-$G32-M32+N32)&lt;=1,$F32+$G32&gt;=PrSettings!$M$8),(ABS(M32-$F32)&lt;=1)*(ABS(N32-$G32)&lt;=1)*1,""))),"")</f>
        <v/>
      </c>
      <c r="T32" s="458"/>
      <c r="V32" s="447">
        <f t="shared" ca="1" si="1"/>
        <v>2</v>
      </c>
      <c r="W32" s="448" t="str">
        <f ca="1">GrpD!$B$9</f>
        <v>France</v>
      </c>
      <c r="X32" s="449">
        <f t="shared" ca="1" si="263"/>
        <v>26</v>
      </c>
      <c r="Y32" s="448" t="str">
        <f ca="1">GrpD!$D$9</f>
        <v>Poland</v>
      </c>
      <c r="Z32" s="452"/>
      <c r="AA32" s="452"/>
      <c r="AB32" s="457"/>
      <c r="AC32" s="449" t="str">
        <f t="shared" ca="1" si="264"/>
        <v/>
      </c>
      <c r="AD32" s="449" t="str">
        <f ca="1">IF((AC32&lt;&gt;""),IF(OR($F32&lt;&gt;$G32,PrSettings!$M$4="●"),(($F32-$G32)=(Z32-AA32))*1,0),"")</f>
        <v/>
      </c>
      <c r="AE32" s="449" t="str">
        <f t="shared" ca="1" si="265"/>
        <v/>
      </c>
      <c r="AF32" s="449" t="str">
        <f ca="1">IF(AC32&lt;&gt;"",IF(ABS($F32-$G32)&gt;=PrSettings!$M$7,(ABS($F32-$G32-Z32+AA32)&lt;=1)*1,IF(AND(AC32,$F32=$G32,$F32&gt;=PrSettings!$M$6),(ABS(Z32-$F32)&lt;=1)*1,IF(AND(ABS($F32-$G32-Z32+AA32)&lt;=1,$F32+$G32&gt;=PrSettings!$M$8),(ABS(Z32-$F32)&lt;=1)*(ABS(AA32-$G32)&lt;=1)*1,""))),"")</f>
        <v/>
      </c>
      <c r="AG32" s="458"/>
      <c r="AI32" s="447">
        <f t="shared" ca="1" si="2"/>
        <v>2</v>
      </c>
      <c r="AJ32" s="448" t="str">
        <f ca="1">GrpD!$B$9</f>
        <v>France</v>
      </c>
      <c r="AK32" s="449">
        <f t="shared" ca="1" si="266"/>
        <v>26</v>
      </c>
      <c r="AL32" s="448" t="str">
        <f ca="1">GrpD!$D$9</f>
        <v>Poland</v>
      </c>
      <c r="AM32" s="452"/>
      <c r="AN32" s="452"/>
      <c r="AO32" s="457"/>
      <c r="AP32" s="449" t="str">
        <f t="shared" ca="1" si="267"/>
        <v/>
      </c>
      <c r="AQ32" s="449" t="str">
        <f ca="1">IF((AP32&lt;&gt;""),IF(OR($F32&lt;&gt;$G32,PrSettings!$M$4="●"),(($F32-$G32)=(AM32-AN32))*1,0),"")</f>
        <v/>
      </c>
      <c r="AR32" s="449" t="str">
        <f t="shared" ca="1" si="268"/>
        <v/>
      </c>
      <c r="AS32" s="449" t="str">
        <f ca="1">IF(AP32&lt;&gt;"",IF(ABS($F32-$G32)&gt;=PrSettings!$M$7,(ABS($F32-$G32-AM32+AN32)&lt;=1)*1,IF(AND(AP32,$F32=$G32,$F32&gt;=PrSettings!$M$6),(ABS(AM32-$F32)&lt;=1)*1,IF(AND(ABS($F32-$G32-AM32+AN32)&lt;=1,$F32+$G32&gt;=PrSettings!$M$8),(ABS(AM32-$F32)&lt;=1)*(ABS(AN32-$G32)&lt;=1)*1,""))),"")</f>
        <v/>
      </c>
      <c r="AT32" s="458"/>
      <c r="AV32" s="447">
        <f t="shared" ca="1" si="3"/>
        <v>2</v>
      </c>
      <c r="AW32" s="448" t="str">
        <f ca="1">GrpD!$B$9</f>
        <v>France</v>
      </c>
      <c r="AX32" s="449">
        <f t="shared" ca="1" si="269"/>
        <v>26</v>
      </c>
      <c r="AY32" s="448" t="str">
        <f ca="1">GrpD!$D$9</f>
        <v>Poland</v>
      </c>
      <c r="AZ32" s="452"/>
      <c r="BA32" s="452"/>
      <c r="BB32" s="457"/>
      <c r="BC32" s="449" t="str">
        <f t="shared" ca="1" si="270"/>
        <v/>
      </c>
      <c r="BD32" s="449" t="str">
        <f ca="1">IF((BC32&lt;&gt;""),IF(OR($F32&lt;&gt;$G32,PrSettings!$M$4="●"),(($F32-$G32)=(AZ32-BA32))*1,0),"")</f>
        <v/>
      </c>
      <c r="BE32" s="449" t="str">
        <f t="shared" ca="1" si="271"/>
        <v/>
      </c>
      <c r="BF32" s="449" t="str">
        <f ca="1">IF(BC32&lt;&gt;"",IF(ABS($F32-$G32)&gt;=PrSettings!$M$7,(ABS($F32-$G32-AZ32+BA32)&lt;=1)*1,IF(AND(BC32,$F32=$G32,$F32&gt;=PrSettings!$M$6),(ABS(AZ32-$F32)&lt;=1)*1,IF(AND(ABS($F32-$G32-AZ32+BA32)&lt;=1,$F32+$G32&gt;=PrSettings!$M$8),(ABS(AZ32-$F32)&lt;=1)*(ABS(BA32-$G32)&lt;=1)*1,""))),"")</f>
        <v/>
      </c>
      <c r="BG32" s="458"/>
      <c r="BI32" s="447">
        <f t="shared" ca="1" si="4"/>
        <v>2</v>
      </c>
      <c r="BJ32" s="448" t="str">
        <f ca="1">GrpD!$B$9</f>
        <v>France</v>
      </c>
      <c r="BK32" s="449">
        <f t="shared" ca="1" si="272"/>
        <v>26</v>
      </c>
      <c r="BL32" s="448" t="str">
        <f ca="1">GrpD!$D$9</f>
        <v>Poland</v>
      </c>
      <c r="BM32" s="452"/>
      <c r="BN32" s="452"/>
      <c r="BO32" s="457"/>
      <c r="BP32" s="449" t="str">
        <f t="shared" ca="1" si="273"/>
        <v/>
      </c>
      <c r="BQ32" s="449" t="str">
        <f ca="1">IF((BP32&lt;&gt;""),IF(OR($F32&lt;&gt;$G32,PrSettings!$M$4="●"),(($F32-$G32)=(BM32-BN32))*1,0),"")</f>
        <v/>
      </c>
      <c r="BR32" s="449" t="str">
        <f t="shared" ca="1" si="274"/>
        <v/>
      </c>
      <c r="BS32" s="449" t="str">
        <f ca="1">IF(BP32&lt;&gt;"",IF(ABS($F32-$G32)&gt;=PrSettings!$M$7,(ABS($F32-$G32-BM32+BN32)&lt;=1)*1,IF(AND(BP32,$F32=$G32,$F32&gt;=PrSettings!$M$6),(ABS(BM32-$F32)&lt;=1)*1,IF(AND(ABS($F32-$G32-BM32+BN32)&lt;=1,$F32+$G32&gt;=PrSettings!$M$8),(ABS(BM32-$F32)&lt;=1)*(ABS(BN32-$G32)&lt;=1)*1,""))),"")</f>
        <v/>
      </c>
      <c r="BT32" s="458"/>
      <c r="BV32" s="447">
        <f t="shared" ca="1" si="5"/>
        <v>2</v>
      </c>
      <c r="BW32" s="448" t="str">
        <f ca="1">GrpD!$B$9</f>
        <v>France</v>
      </c>
      <c r="BX32" s="449">
        <f t="shared" ca="1" si="275"/>
        <v>26</v>
      </c>
      <c r="BY32" s="448" t="str">
        <f ca="1">GrpD!$D$9</f>
        <v>Poland</v>
      </c>
      <c r="BZ32" s="452"/>
      <c r="CA32" s="452"/>
      <c r="CB32" s="457"/>
      <c r="CC32" s="449" t="str">
        <f t="shared" ca="1" si="276"/>
        <v/>
      </c>
      <c r="CD32" s="449" t="str">
        <f ca="1">IF((CC32&lt;&gt;""),IF(OR($F32&lt;&gt;$G32,PrSettings!$M$4="●"),(($F32-$G32)=(BZ32-CA32))*1,0),"")</f>
        <v/>
      </c>
      <c r="CE32" s="449" t="str">
        <f t="shared" ca="1" si="277"/>
        <v/>
      </c>
      <c r="CF32" s="449" t="str">
        <f ca="1">IF(CC32&lt;&gt;"",IF(ABS($F32-$G32)&gt;=PrSettings!$M$7,(ABS($F32-$G32-BZ32+CA32)&lt;=1)*1,IF(AND(CC32,$F32=$G32,$F32&gt;=PrSettings!$M$6),(ABS(BZ32-$F32)&lt;=1)*1,IF(AND(ABS($F32-$G32-BZ32+CA32)&lt;=1,$F32+$G32&gt;=PrSettings!$M$8),(ABS(BZ32-$F32)&lt;=1)*(ABS(CA32-$G32)&lt;=1)*1,""))),"")</f>
        <v/>
      </c>
      <c r="CG32" s="458"/>
      <c r="CI32" s="447">
        <f t="shared" ca="1" si="6"/>
        <v>2</v>
      </c>
      <c r="CJ32" s="448" t="str">
        <f ca="1">GrpD!$B$9</f>
        <v>France</v>
      </c>
      <c r="CK32" s="449">
        <f t="shared" ca="1" si="278"/>
        <v>26</v>
      </c>
      <c r="CL32" s="448" t="str">
        <f ca="1">GrpD!$D$9</f>
        <v>Poland</v>
      </c>
      <c r="CM32" s="452"/>
      <c r="CN32" s="452"/>
      <c r="CO32" s="457"/>
      <c r="CP32" s="449" t="str">
        <f t="shared" ca="1" si="279"/>
        <v/>
      </c>
      <c r="CQ32" s="449" t="str">
        <f ca="1">IF((CP32&lt;&gt;""),IF(OR($F32&lt;&gt;$G32,PrSettings!$M$4="●"),(($F32-$G32)=(CM32-CN32))*1,0),"")</f>
        <v/>
      </c>
      <c r="CR32" s="449" t="str">
        <f t="shared" ca="1" si="280"/>
        <v/>
      </c>
      <c r="CS32" s="449" t="str">
        <f ca="1">IF(CP32&lt;&gt;"",IF(ABS($F32-$G32)&gt;=PrSettings!$M$7,(ABS($F32-$G32-CM32+CN32)&lt;=1)*1,IF(AND(CP32,$F32=$G32,$F32&gt;=PrSettings!$M$6),(ABS(CM32-$F32)&lt;=1)*1,IF(AND(ABS($F32-$G32-CM32+CN32)&lt;=1,$F32+$G32&gt;=PrSettings!$M$8),(ABS(CM32-$F32)&lt;=1)*(ABS(CN32-$G32)&lt;=1)*1,""))),"")</f>
        <v/>
      </c>
      <c r="CT32" s="458"/>
      <c r="CV32" s="447">
        <f t="shared" ca="1" si="7"/>
        <v>2</v>
      </c>
      <c r="CW32" s="448" t="str">
        <f ca="1">GrpD!$B$9</f>
        <v>France</v>
      </c>
      <c r="CX32" s="449">
        <f t="shared" ca="1" si="281"/>
        <v>26</v>
      </c>
      <c r="CY32" s="448" t="str">
        <f ca="1">GrpD!$D$9</f>
        <v>Poland</v>
      </c>
      <c r="CZ32" s="452"/>
      <c r="DA32" s="452"/>
      <c r="DB32" s="457"/>
      <c r="DC32" s="449" t="str">
        <f t="shared" ca="1" si="282"/>
        <v/>
      </c>
      <c r="DD32" s="449" t="str">
        <f ca="1">IF((DC32&lt;&gt;""),IF(OR($F32&lt;&gt;$G32,PrSettings!$M$4="●"),(($F32-$G32)=(CZ32-DA32))*1,0),"")</f>
        <v/>
      </c>
      <c r="DE32" s="449" t="str">
        <f t="shared" ca="1" si="283"/>
        <v/>
      </c>
      <c r="DF32" s="449" t="str">
        <f ca="1">IF(DC32&lt;&gt;"",IF(ABS($F32-$G32)&gt;=PrSettings!$M$7,(ABS($F32-$G32-CZ32+DA32)&lt;=1)*1,IF(AND(DC32,$F32=$G32,$F32&gt;=PrSettings!$M$6),(ABS(CZ32-$F32)&lt;=1)*1,IF(AND(ABS($F32-$G32-CZ32+DA32)&lt;=1,$F32+$G32&gt;=PrSettings!$M$8),(ABS(CZ32-$F32)&lt;=1)*(ABS(DA32-$G32)&lt;=1)*1,""))),"")</f>
        <v/>
      </c>
      <c r="DG32" s="458"/>
      <c r="DI32" s="447">
        <f t="shared" ca="1" si="8"/>
        <v>2</v>
      </c>
      <c r="DJ32" s="448" t="str">
        <f ca="1">GrpD!$B$9</f>
        <v>France</v>
      </c>
      <c r="DK32" s="449">
        <f t="shared" ca="1" si="284"/>
        <v>26</v>
      </c>
      <c r="DL32" s="448" t="str">
        <f ca="1">GrpD!$D$9</f>
        <v>Poland</v>
      </c>
      <c r="DM32" s="452"/>
      <c r="DN32" s="452"/>
      <c r="DO32" s="457"/>
      <c r="DP32" s="449" t="str">
        <f t="shared" ca="1" si="285"/>
        <v/>
      </c>
      <c r="DQ32" s="449" t="str">
        <f ca="1">IF((DP32&lt;&gt;""),IF(OR($F32&lt;&gt;$G32,PrSettings!$M$4="●"),(($F32-$G32)=(DM32-DN32))*1,0),"")</f>
        <v/>
      </c>
      <c r="DR32" s="449" t="str">
        <f t="shared" ca="1" si="286"/>
        <v/>
      </c>
      <c r="DS32" s="449" t="str">
        <f ca="1">IF(DP32&lt;&gt;"",IF(ABS($F32-$G32)&gt;=PrSettings!$M$7,(ABS($F32-$G32-DM32+DN32)&lt;=1)*1,IF(AND(DP32,$F32=$G32,$F32&gt;=PrSettings!$M$6),(ABS(DM32-$F32)&lt;=1)*1,IF(AND(ABS($F32-$G32-DM32+DN32)&lt;=1,$F32+$G32&gt;=PrSettings!$M$8),(ABS(DM32-$F32)&lt;=1)*(ABS(DN32-$G32)&lt;=1)*1,""))),"")</f>
        <v/>
      </c>
      <c r="DT32" s="458"/>
      <c r="DV32" s="447">
        <f t="shared" ca="1" si="9"/>
        <v>2</v>
      </c>
      <c r="DW32" s="448" t="str">
        <f ca="1">GrpD!$B$9</f>
        <v>France</v>
      </c>
      <c r="DX32" s="449">
        <f t="shared" ca="1" si="287"/>
        <v>26</v>
      </c>
      <c r="DY32" s="448" t="str">
        <f ca="1">GrpD!$D$9</f>
        <v>Poland</v>
      </c>
      <c r="DZ32" s="452"/>
      <c r="EA32" s="452"/>
      <c r="EB32" s="457"/>
      <c r="EC32" s="449" t="str">
        <f t="shared" ca="1" si="288"/>
        <v/>
      </c>
      <c r="ED32" s="449" t="str">
        <f ca="1">IF((EC32&lt;&gt;""),IF(OR($F32&lt;&gt;$G32,PrSettings!$M$4="●"),(($F32-$G32)=(DZ32-EA32))*1,0),"")</f>
        <v/>
      </c>
      <c r="EE32" s="449" t="str">
        <f t="shared" ca="1" si="289"/>
        <v/>
      </c>
      <c r="EF32" s="449" t="str">
        <f ca="1">IF(EC32&lt;&gt;"",IF(ABS($F32-$G32)&gt;=PrSettings!$M$7,(ABS($F32-$G32-DZ32+EA32)&lt;=1)*1,IF(AND(EC32,$F32=$G32,$F32&gt;=PrSettings!$M$6),(ABS(DZ32-$F32)&lt;=1)*1,IF(AND(ABS($F32-$G32-DZ32+EA32)&lt;=1,$F32+$G32&gt;=PrSettings!$M$8),(ABS(DZ32-$F32)&lt;=1)*(ABS(EA32-$G32)&lt;=1)*1,""))),"")</f>
        <v/>
      </c>
      <c r="EG32" s="458"/>
      <c r="EI32" s="447">
        <f t="shared" ca="1" si="10"/>
        <v>2</v>
      </c>
      <c r="EJ32" s="448" t="str">
        <f ca="1">GrpD!$B$9</f>
        <v>France</v>
      </c>
      <c r="EK32" s="449">
        <f t="shared" ca="1" si="290"/>
        <v>26</v>
      </c>
      <c r="EL32" s="448" t="str">
        <f ca="1">GrpD!$D$9</f>
        <v>Poland</v>
      </c>
      <c r="EM32" s="452"/>
      <c r="EN32" s="452"/>
      <c r="EO32" s="457"/>
      <c r="EP32" s="449" t="str">
        <f t="shared" ca="1" si="291"/>
        <v/>
      </c>
      <c r="EQ32" s="449" t="str">
        <f ca="1">IF((EP32&lt;&gt;""),IF(OR($F32&lt;&gt;$G32,PrSettings!$M$4="●"),(($F32-$G32)=(EM32-EN32))*1,0),"")</f>
        <v/>
      </c>
      <c r="ER32" s="449" t="str">
        <f t="shared" ca="1" si="292"/>
        <v/>
      </c>
      <c r="ES32" s="449" t="str">
        <f ca="1">IF(EP32&lt;&gt;"",IF(ABS($F32-$G32)&gt;=PrSettings!$M$7,(ABS($F32-$G32-EM32+EN32)&lt;=1)*1,IF(AND(EP32,$F32=$G32,$F32&gt;=PrSettings!$M$6),(ABS(EM32-$F32)&lt;=1)*1,IF(AND(ABS($F32-$G32-EM32+EN32)&lt;=1,$F32+$G32&gt;=PrSettings!$M$8),(ABS(EM32-$F32)&lt;=1)*(ABS(EN32-$G32)&lt;=1)*1,""))),"")</f>
        <v/>
      </c>
      <c r="ET32" s="458"/>
      <c r="EV32" s="447">
        <f t="shared" ca="1" si="11"/>
        <v>2</v>
      </c>
      <c r="EW32" s="448" t="str">
        <f ca="1">GrpD!$B$9</f>
        <v>France</v>
      </c>
      <c r="EX32" s="449">
        <f t="shared" ca="1" si="293"/>
        <v>26</v>
      </c>
      <c r="EY32" s="448" t="str">
        <f ca="1">GrpD!$D$9</f>
        <v>Poland</v>
      </c>
      <c r="EZ32" s="452"/>
      <c r="FA32" s="452"/>
      <c r="FB32" s="457"/>
      <c r="FC32" s="449" t="str">
        <f t="shared" ca="1" si="294"/>
        <v/>
      </c>
      <c r="FD32" s="449" t="str">
        <f ca="1">IF((FC32&lt;&gt;""),IF(OR($F32&lt;&gt;$G32,PrSettings!$M$4="●"),(($F32-$G32)=(EZ32-FA32))*1,0),"")</f>
        <v/>
      </c>
      <c r="FE32" s="449" t="str">
        <f t="shared" ca="1" si="295"/>
        <v/>
      </c>
      <c r="FF32" s="449" t="str">
        <f ca="1">IF(FC32&lt;&gt;"",IF(ABS($F32-$G32)&gt;=PrSettings!$M$7,(ABS($F32-$G32-EZ32+FA32)&lt;=1)*1,IF(AND(FC32,$F32=$G32,$F32&gt;=PrSettings!$M$6),(ABS(EZ32-$F32)&lt;=1)*1,IF(AND(ABS($F32-$G32-EZ32+FA32)&lt;=1,$F32+$G32&gt;=PrSettings!$M$8),(ABS(EZ32-$F32)&lt;=1)*(ABS(FA32-$G32)&lt;=1)*1,""))),"")</f>
        <v/>
      </c>
      <c r="FG32" s="458"/>
      <c r="FI32" s="447">
        <f t="shared" ca="1" si="12"/>
        <v>2</v>
      </c>
      <c r="FJ32" s="448" t="str">
        <f ca="1">GrpD!$B$9</f>
        <v>France</v>
      </c>
      <c r="FK32" s="449">
        <f t="shared" ca="1" si="296"/>
        <v>26</v>
      </c>
      <c r="FL32" s="448" t="str">
        <f ca="1">GrpD!$D$9</f>
        <v>Poland</v>
      </c>
      <c r="FM32" s="452"/>
      <c r="FN32" s="452"/>
      <c r="FO32" s="457"/>
      <c r="FP32" s="449" t="str">
        <f t="shared" ca="1" si="297"/>
        <v/>
      </c>
      <c r="FQ32" s="449" t="str">
        <f ca="1">IF((FP32&lt;&gt;""),IF(OR($F32&lt;&gt;$G32,PrSettings!$M$4="●"),(($F32-$G32)=(FM32-FN32))*1,0),"")</f>
        <v/>
      </c>
      <c r="FR32" s="449" t="str">
        <f t="shared" ca="1" si="298"/>
        <v/>
      </c>
      <c r="FS32" s="449" t="str">
        <f ca="1">IF(FP32&lt;&gt;"",IF(ABS($F32-$G32)&gt;=PrSettings!$M$7,(ABS($F32-$G32-FM32+FN32)&lt;=1)*1,IF(AND(FP32,$F32=$G32,$F32&gt;=PrSettings!$M$6),(ABS(FM32-$F32)&lt;=1)*1,IF(AND(ABS($F32-$G32-FM32+FN32)&lt;=1,$F32+$G32&gt;=PrSettings!$M$8),(ABS(FM32-$F32)&lt;=1)*(ABS(FN32-$G32)&lt;=1)*1,""))),"")</f>
        <v/>
      </c>
      <c r="FT32" s="458"/>
      <c r="FV32" s="447">
        <f t="shared" ca="1" si="13"/>
        <v>2</v>
      </c>
      <c r="FW32" s="448" t="str">
        <f ca="1">GrpD!$B$9</f>
        <v>France</v>
      </c>
      <c r="FX32" s="449">
        <f t="shared" ca="1" si="299"/>
        <v>26</v>
      </c>
      <c r="FY32" s="448" t="str">
        <f ca="1">GrpD!$D$9</f>
        <v>Poland</v>
      </c>
      <c r="FZ32" s="452"/>
      <c r="GA32" s="452"/>
      <c r="GB32" s="457"/>
      <c r="GC32" s="449" t="str">
        <f t="shared" ca="1" si="300"/>
        <v/>
      </c>
      <c r="GD32" s="449" t="str">
        <f ca="1">IF((GC32&lt;&gt;""),IF(OR($F32&lt;&gt;$G32,PrSettings!$M$4="●"),(($F32-$G32)=(FZ32-GA32))*1,0),"")</f>
        <v/>
      </c>
      <c r="GE32" s="449" t="str">
        <f t="shared" ca="1" si="301"/>
        <v/>
      </c>
      <c r="GF32" s="449" t="str">
        <f ca="1">IF(GC32&lt;&gt;"",IF(ABS($F32-$G32)&gt;=PrSettings!$M$7,(ABS($F32-$G32-FZ32+GA32)&lt;=1)*1,IF(AND(GC32,$F32=$G32,$F32&gt;=PrSettings!$M$6),(ABS(FZ32-$F32)&lt;=1)*1,IF(AND(ABS($F32-$G32-FZ32+GA32)&lt;=1,$F32+$G32&gt;=PrSettings!$M$8),(ABS(FZ32-$F32)&lt;=1)*(ABS(GA32-$G32)&lt;=1)*1,""))),"")</f>
        <v/>
      </c>
      <c r="GG32" s="458"/>
      <c r="GI32" s="447">
        <f t="shared" ca="1" si="14"/>
        <v>2</v>
      </c>
      <c r="GJ32" s="448" t="str">
        <f ca="1">GrpD!$B$9</f>
        <v>France</v>
      </c>
      <c r="GK32" s="449">
        <f t="shared" ca="1" si="302"/>
        <v>26</v>
      </c>
      <c r="GL32" s="448" t="str">
        <f ca="1">GrpD!$D$9</f>
        <v>Poland</v>
      </c>
      <c r="GM32" s="452"/>
      <c r="GN32" s="452"/>
      <c r="GO32" s="457"/>
      <c r="GP32" s="449" t="str">
        <f t="shared" ca="1" si="303"/>
        <v/>
      </c>
      <c r="GQ32" s="449" t="str">
        <f ca="1">IF((GP32&lt;&gt;""),IF(OR($F32&lt;&gt;$G32,PrSettings!$M$4="●"),(($F32-$G32)=(GM32-GN32))*1,0),"")</f>
        <v/>
      </c>
      <c r="GR32" s="449" t="str">
        <f t="shared" ca="1" si="304"/>
        <v/>
      </c>
      <c r="GS32" s="449" t="str">
        <f ca="1">IF(GP32&lt;&gt;"",IF(ABS($F32-$G32)&gt;=PrSettings!$M$7,(ABS($F32-$G32-GM32+GN32)&lt;=1)*1,IF(AND(GP32,$F32=$G32,$F32&gt;=PrSettings!$M$6),(ABS(GM32-$F32)&lt;=1)*1,IF(AND(ABS($F32-$G32-GM32+GN32)&lt;=1,$F32+$G32&gt;=PrSettings!$M$8),(ABS(GM32-$F32)&lt;=1)*(ABS(GN32-$G32)&lt;=1)*1,""))),"")</f>
        <v/>
      </c>
      <c r="GT32" s="458"/>
      <c r="GV32" s="447">
        <f t="shared" ca="1" si="15"/>
        <v>2</v>
      </c>
      <c r="GW32" s="448" t="str">
        <f ca="1">GrpD!$B$9</f>
        <v>France</v>
      </c>
      <c r="GX32" s="449">
        <f t="shared" ca="1" si="305"/>
        <v>26</v>
      </c>
      <c r="GY32" s="448" t="str">
        <f ca="1">GrpD!$D$9</f>
        <v>Poland</v>
      </c>
      <c r="GZ32" s="452"/>
      <c r="HA32" s="452"/>
      <c r="HB32" s="457"/>
      <c r="HC32" s="449" t="str">
        <f t="shared" ca="1" si="306"/>
        <v/>
      </c>
      <c r="HD32" s="449" t="str">
        <f ca="1">IF((HC32&lt;&gt;""),IF(OR($F32&lt;&gt;$G32,PrSettings!$M$4="●"),(($F32-$G32)=(GZ32-HA32))*1,0),"")</f>
        <v/>
      </c>
      <c r="HE32" s="449" t="str">
        <f t="shared" ca="1" si="307"/>
        <v/>
      </c>
      <c r="HF32" s="449" t="str">
        <f ca="1">IF(HC32&lt;&gt;"",IF(ABS($F32-$G32)&gt;=PrSettings!$M$7,(ABS($F32-$G32-GZ32+HA32)&lt;=1)*1,IF(AND(HC32,$F32=$G32,$F32&gt;=PrSettings!$M$6),(ABS(GZ32-$F32)&lt;=1)*1,IF(AND(ABS($F32-$G32-GZ32+HA32)&lt;=1,$F32+$G32&gt;=PrSettings!$M$8),(ABS(GZ32-$F32)&lt;=1)*(ABS(HA32-$G32)&lt;=1)*1,""))),"")</f>
        <v/>
      </c>
      <c r="HG32" s="458"/>
      <c r="HI32" s="447">
        <f t="shared" ca="1" si="16"/>
        <v>2</v>
      </c>
      <c r="HJ32" s="448" t="str">
        <f ca="1">GrpD!$B$9</f>
        <v>France</v>
      </c>
      <c r="HK32" s="449">
        <f t="shared" ca="1" si="308"/>
        <v>26</v>
      </c>
      <c r="HL32" s="448" t="str">
        <f ca="1">GrpD!$D$9</f>
        <v>Poland</v>
      </c>
      <c r="HM32" s="452"/>
      <c r="HN32" s="452"/>
      <c r="HO32" s="457"/>
      <c r="HP32" s="449" t="str">
        <f t="shared" ca="1" si="309"/>
        <v/>
      </c>
      <c r="HQ32" s="449" t="str">
        <f ca="1">IF((HP32&lt;&gt;""),IF(OR($F32&lt;&gt;$G32,PrSettings!$M$4="●"),(($F32-$G32)=(HM32-HN32))*1,0),"")</f>
        <v/>
      </c>
      <c r="HR32" s="449" t="str">
        <f t="shared" ca="1" si="310"/>
        <v/>
      </c>
      <c r="HS32" s="449" t="str">
        <f ca="1">IF(HP32&lt;&gt;"",IF(ABS($F32-$G32)&gt;=PrSettings!$M$7,(ABS($F32-$G32-HM32+HN32)&lt;=1)*1,IF(AND(HP32,$F32=$G32,$F32&gt;=PrSettings!$M$6),(ABS(HM32-$F32)&lt;=1)*1,IF(AND(ABS($F32-$G32-HM32+HN32)&lt;=1,$F32+$G32&gt;=PrSettings!$M$8),(ABS(HM32-$F32)&lt;=1)*(ABS(HN32-$G32)&lt;=1)*1,""))),"")</f>
        <v/>
      </c>
      <c r="HT32" s="458"/>
      <c r="HV32" s="447">
        <f t="shared" ca="1" si="17"/>
        <v>2</v>
      </c>
      <c r="HW32" s="448" t="str">
        <f ca="1">GrpD!$B$9</f>
        <v>France</v>
      </c>
      <c r="HX32" s="449">
        <f t="shared" ca="1" si="311"/>
        <v>26</v>
      </c>
      <c r="HY32" s="448" t="str">
        <f ca="1">GrpD!$D$9</f>
        <v>Poland</v>
      </c>
      <c r="HZ32" s="452"/>
      <c r="IA32" s="452"/>
      <c r="IB32" s="457"/>
      <c r="IC32" s="449" t="str">
        <f t="shared" ca="1" si="312"/>
        <v/>
      </c>
      <c r="ID32" s="449" t="str">
        <f ca="1">IF((IC32&lt;&gt;""),IF(OR($F32&lt;&gt;$G32,PrSettings!$M$4="●"),(($F32-$G32)=(HZ32-IA32))*1,0),"")</f>
        <v/>
      </c>
      <c r="IE32" s="449" t="str">
        <f t="shared" ca="1" si="313"/>
        <v/>
      </c>
      <c r="IF32" s="449" t="str">
        <f ca="1">IF(IC32&lt;&gt;"",IF(ABS($F32-$G32)&gt;=PrSettings!$M$7,(ABS($F32-$G32-HZ32+IA32)&lt;=1)*1,IF(AND(IC32,$F32=$G32,$F32&gt;=PrSettings!$M$6),(ABS(HZ32-$F32)&lt;=1)*1,IF(AND(ABS($F32-$G32-HZ32+IA32)&lt;=1,$F32+$G32&gt;=PrSettings!$M$8),(ABS(HZ32-$F32)&lt;=1)*(ABS(IA32-$G32)&lt;=1)*1,""))),"")</f>
        <v/>
      </c>
      <c r="IG32" s="458"/>
      <c r="II32" s="447">
        <f t="shared" ca="1" si="18"/>
        <v>2</v>
      </c>
      <c r="IJ32" s="448" t="str">
        <f ca="1">GrpD!$B$9</f>
        <v>France</v>
      </c>
      <c r="IK32" s="449">
        <f t="shared" ca="1" si="314"/>
        <v>26</v>
      </c>
      <c r="IL32" s="448" t="str">
        <f ca="1">GrpD!$D$9</f>
        <v>Poland</v>
      </c>
      <c r="IM32" s="452"/>
      <c r="IN32" s="452"/>
      <c r="IO32" s="457"/>
      <c r="IP32" s="449" t="str">
        <f t="shared" ca="1" si="315"/>
        <v/>
      </c>
      <c r="IQ32" s="449" t="str">
        <f ca="1">IF((IP32&lt;&gt;""),IF(OR($F32&lt;&gt;$G32,PrSettings!$M$4="●"),(($F32-$G32)=(IM32-IN32))*1,0),"")</f>
        <v/>
      </c>
      <c r="IR32" s="449" t="str">
        <f t="shared" ca="1" si="316"/>
        <v/>
      </c>
      <c r="IS32" s="449" t="str">
        <f ca="1">IF(IP32&lt;&gt;"",IF(ABS($F32-$G32)&gt;=PrSettings!$M$7,(ABS($F32-$G32-IM32+IN32)&lt;=1)*1,IF(AND(IP32,$F32=$G32,$F32&gt;=PrSettings!$M$6),(ABS(IM32-$F32)&lt;=1)*1,IF(AND(ABS($F32-$G32-IM32+IN32)&lt;=1,$F32+$G32&gt;=PrSettings!$M$8),(ABS(IM32-$F32)&lt;=1)*(ABS(IN32-$G32)&lt;=1)*1,""))),"")</f>
        <v/>
      </c>
      <c r="IT32" s="458"/>
      <c r="IV32" s="447">
        <f t="shared" ca="1" si="19"/>
        <v>2</v>
      </c>
      <c r="IW32" s="448" t="str">
        <f ca="1">GrpD!$B$9</f>
        <v>France</v>
      </c>
      <c r="IX32" s="449">
        <f t="shared" ca="1" si="317"/>
        <v>26</v>
      </c>
      <c r="IY32" s="448" t="str">
        <f ca="1">GrpD!$D$9</f>
        <v>Poland</v>
      </c>
      <c r="IZ32" s="452"/>
      <c r="JA32" s="452"/>
      <c r="JB32" s="457"/>
      <c r="JC32" s="449" t="str">
        <f t="shared" ca="1" si="318"/>
        <v/>
      </c>
      <c r="JD32" s="449" t="str">
        <f ca="1">IF((JC32&lt;&gt;""),IF(OR($F32&lt;&gt;$G32,PrSettings!$M$4="●"),(($F32-$G32)=(IZ32-JA32))*1,0),"")</f>
        <v/>
      </c>
      <c r="JE32" s="449" t="str">
        <f t="shared" ca="1" si="319"/>
        <v/>
      </c>
      <c r="JF32" s="449" t="str">
        <f ca="1">IF(JC32&lt;&gt;"",IF(ABS($F32-$G32)&gt;=PrSettings!$M$7,(ABS($F32-$G32-IZ32+JA32)&lt;=1)*1,IF(AND(JC32,$F32=$G32,$F32&gt;=PrSettings!$M$6),(ABS(IZ32-$F32)&lt;=1)*1,IF(AND(ABS($F32-$G32-IZ32+JA32)&lt;=1,$F32+$G32&gt;=PrSettings!$M$8),(ABS(IZ32-$F32)&lt;=1)*(ABS(JA32-$G32)&lt;=1)*1,""))),"")</f>
        <v/>
      </c>
      <c r="JG32" s="458"/>
      <c r="JI32" s="447">
        <f t="shared" ca="1" si="20"/>
        <v>2</v>
      </c>
      <c r="JJ32" s="448" t="str">
        <f ca="1">GrpD!$B$9</f>
        <v>France</v>
      </c>
      <c r="JK32" s="449">
        <f t="shared" ca="1" si="320"/>
        <v>26</v>
      </c>
      <c r="JL32" s="448" t="str">
        <f ca="1">GrpD!$D$9</f>
        <v>Poland</v>
      </c>
      <c r="JM32" s="452"/>
      <c r="JN32" s="452"/>
      <c r="JO32" s="457"/>
      <c r="JP32" s="449" t="str">
        <f t="shared" ca="1" si="321"/>
        <v/>
      </c>
      <c r="JQ32" s="449" t="str">
        <f ca="1">IF((JP32&lt;&gt;""),IF(OR($F32&lt;&gt;$G32,PrSettings!$M$4="●"),(($F32-$G32)=(JM32-JN32))*1,0),"")</f>
        <v/>
      </c>
      <c r="JR32" s="449" t="str">
        <f t="shared" ca="1" si="322"/>
        <v/>
      </c>
      <c r="JS32" s="449" t="str">
        <f ca="1">IF(JP32&lt;&gt;"",IF(ABS($F32-$G32)&gt;=PrSettings!$M$7,(ABS($F32-$G32-JM32+JN32)&lt;=1)*1,IF(AND(JP32,$F32=$G32,$F32&gt;=PrSettings!$M$6),(ABS(JM32-$F32)&lt;=1)*1,IF(AND(ABS($F32-$G32-JM32+JN32)&lt;=1,$F32+$G32&gt;=PrSettings!$M$8),(ABS(JM32-$F32)&lt;=1)*(ABS(JN32-$G32)&lt;=1)*1,""))),"")</f>
        <v/>
      </c>
      <c r="JT32" s="458"/>
      <c r="JV32" s="447">
        <f t="shared" ca="1" si="21"/>
        <v>2</v>
      </c>
      <c r="JW32" s="448" t="str">
        <f ca="1">GrpD!$B$9</f>
        <v>France</v>
      </c>
      <c r="JX32" s="449">
        <f t="shared" ca="1" si="323"/>
        <v>26</v>
      </c>
      <c r="JY32" s="448" t="str">
        <f ca="1">GrpD!$D$9</f>
        <v>Poland</v>
      </c>
      <c r="JZ32" s="452"/>
      <c r="KA32" s="452"/>
      <c r="KB32" s="457"/>
      <c r="KC32" s="449" t="str">
        <f t="shared" ca="1" si="324"/>
        <v/>
      </c>
      <c r="KD32" s="449" t="str">
        <f ca="1">IF((KC32&lt;&gt;""),IF(OR($F32&lt;&gt;$G32,PrSettings!$M$4="●"),(($F32-$G32)=(JZ32-KA32))*1,0),"")</f>
        <v/>
      </c>
      <c r="KE32" s="449" t="str">
        <f t="shared" ca="1" si="325"/>
        <v/>
      </c>
      <c r="KF32" s="449" t="str">
        <f ca="1">IF(KC32&lt;&gt;"",IF(ABS($F32-$G32)&gt;=PrSettings!$M$7,(ABS($F32-$G32-JZ32+KA32)&lt;=1)*1,IF(AND(KC32,$F32=$G32,$F32&gt;=PrSettings!$M$6),(ABS(JZ32-$F32)&lt;=1)*1,IF(AND(ABS($F32-$G32-JZ32+KA32)&lt;=1,$F32+$G32&gt;=PrSettings!$M$8),(ABS(JZ32-$F32)&lt;=1)*(ABS(KA32-$G32)&lt;=1)*1,""))),"")</f>
        <v/>
      </c>
      <c r="KG32" s="458"/>
      <c r="KI32" s="447">
        <f t="shared" ca="1" si="22"/>
        <v>2</v>
      </c>
      <c r="KJ32" s="448" t="str">
        <f ca="1">GrpD!$B$9</f>
        <v>France</v>
      </c>
      <c r="KK32" s="449">
        <f t="shared" ca="1" si="326"/>
        <v>26</v>
      </c>
      <c r="KL32" s="448" t="str">
        <f ca="1">GrpD!$D$9</f>
        <v>Poland</v>
      </c>
      <c r="KM32" s="452"/>
      <c r="KN32" s="452"/>
      <c r="KO32" s="457"/>
      <c r="KP32" s="449" t="str">
        <f t="shared" ca="1" si="327"/>
        <v/>
      </c>
      <c r="KQ32" s="449" t="str">
        <f ca="1">IF((KP32&lt;&gt;""),IF(OR($F32&lt;&gt;$G32,PrSettings!$M$4="●"),(($F32-$G32)=(KM32-KN32))*1,0),"")</f>
        <v/>
      </c>
      <c r="KR32" s="449" t="str">
        <f t="shared" ca="1" si="328"/>
        <v/>
      </c>
      <c r="KS32" s="449" t="str">
        <f ca="1">IF(KP32&lt;&gt;"",IF(ABS($F32-$G32)&gt;=PrSettings!$M$7,(ABS($F32-$G32-KM32+KN32)&lt;=1)*1,IF(AND(KP32,$F32=$G32,$F32&gt;=PrSettings!$M$6),(ABS(KM32-$F32)&lt;=1)*1,IF(AND(ABS($F32-$G32-KM32+KN32)&lt;=1,$F32+$G32&gt;=PrSettings!$M$8),(ABS(KM32-$F32)&lt;=1)*(ABS(KN32-$G32)&lt;=1)*1,""))),"")</f>
        <v/>
      </c>
      <c r="KT32" s="458"/>
      <c r="KV32" s="447">
        <f t="shared" ca="1" si="23"/>
        <v>2</v>
      </c>
      <c r="KW32" s="448" t="str">
        <f ca="1">GrpD!$B$9</f>
        <v>France</v>
      </c>
      <c r="KX32" s="449">
        <f t="shared" ca="1" si="329"/>
        <v>26</v>
      </c>
      <c r="KY32" s="448" t="str">
        <f ca="1">GrpD!$D$9</f>
        <v>Poland</v>
      </c>
      <c r="KZ32" s="452"/>
      <c r="LA32" s="452"/>
      <c r="LB32" s="457"/>
      <c r="LC32" s="449" t="str">
        <f t="shared" ca="1" si="330"/>
        <v/>
      </c>
      <c r="LD32" s="449" t="str">
        <f ca="1">IF((LC32&lt;&gt;""),IF(OR($F32&lt;&gt;$G32,PrSettings!$M$4="●"),(($F32-$G32)=(KZ32-LA32))*1,0),"")</f>
        <v/>
      </c>
      <c r="LE32" s="449" t="str">
        <f t="shared" ca="1" si="331"/>
        <v/>
      </c>
      <c r="LF32" s="449" t="str">
        <f ca="1">IF(LC32&lt;&gt;"",IF(ABS($F32-$G32)&gt;=PrSettings!$M$7,(ABS($F32-$G32-KZ32+LA32)&lt;=1)*1,IF(AND(LC32,$F32=$G32,$F32&gt;=PrSettings!$M$6),(ABS(KZ32-$F32)&lt;=1)*1,IF(AND(ABS($F32-$G32-KZ32+LA32)&lt;=1,$F32+$G32&gt;=PrSettings!$M$8),(ABS(KZ32-$F32)&lt;=1)*(ABS(LA32-$G32)&lt;=1)*1,""))),"")</f>
        <v/>
      </c>
      <c r="LG32" s="458"/>
      <c r="LI32" s="447">
        <f t="shared" ca="1" si="24"/>
        <v>2</v>
      </c>
      <c r="LJ32" s="448" t="str">
        <f ca="1">GrpD!$B$9</f>
        <v>France</v>
      </c>
      <c r="LK32" s="449">
        <f t="shared" ca="1" si="332"/>
        <v>26</v>
      </c>
      <c r="LL32" s="448" t="str">
        <f ca="1">GrpD!$D$9</f>
        <v>Poland</v>
      </c>
      <c r="LM32" s="452"/>
      <c r="LN32" s="452"/>
      <c r="LO32" s="457"/>
      <c r="LP32" s="449" t="str">
        <f t="shared" ca="1" si="333"/>
        <v/>
      </c>
      <c r="LQ32" s="449" t="str">
        <f ca="1">IF((LP32&lt;&gt;""),IF(OR($F32&lt;&gt;$G32,PrSettings!$M$4="●"),(($F32-$G32)=(LM32-LN32))*1,0),"")</f>
        <v/>
      </c>
      <c r="LR32" s="449" t="str">
        <f t="shared" ca="1" si="334"/>
        <v/>
      </c>
      <c r="LS32" s="449" t="str">
        <f ca="1">IF(LP32&lt;&gt;"",IF(ABS($F32-$G32)&gt;=PrSettings!$M$7,(ABS($F32-$G32-LM32+LN32)&lt;=1)*1,IF(AND(LP32,$F32=$G32,$F32&gt;=PrSettings!$M$6),(ABS(LM32-$F32)&lt;=1)*1,IF(AND(ABS($F32-$G32-LM32+LN32)&lt;=1,$F32+$G32&gt;=PrSettings!$M$8),(ABS(LM32-$F32)&lt;=1)*(ABS(LN32-$G32)&lt;=1)*1,""))),"")</f>
        <v/>
      </c>
      <c r="LT32" s="458"/>
      <c r="LV32" s="447">
        <f t="shared" ca="1" si="25"/>
        <v>2</v>
      </c>
      <c r="LW32" s="448" t="str">
        <f ca="1">GrpD!$B$9</f>
        <v>France</v>
      </c>
      <c r="LX32" s="449">
        <f t="shared" ca="1" si="335"/>
        <v>26</v>
      </c>
      <c r="LY32" s="448" t="str">
        <f ca="1">GrpD!$D$9</f>
        <v>Poland</v>
      </c>
      <c r="LZ32" s="452"/>
      <c r="MA32" s="452"/>
      <c r="MB32" s="457"/>
      <c r="MC32" s="449" t="str">
        <f t="shared" ca="1" si="336"/>
        <v/>
      </c>
      <c r="MD32" s="449" t="str">
        <f ca="1">IF((MC32&lt;&gt;""),IF(OR($F32&lt;&gt;$G32,PrSettings!$M$4="●"),(($F32-$G32)=(LZ32-MA32))*1,0),"")</f>
        <v/>
      </c>
      <c r="ME32" s="449" t="str">
        <f t="shared" ca="1" si="337"/>
        <v/>
      </c>
      <c r="MF32" s="449" t="str">
        <f ca="1">IF(MC32&lt;&gt;"",IF(ABS($F32-$G32)&gt;=PrSettings!$M$7,(ABS($F32-$G32-LZ32+MA32)&lt;=1)*1,IF(AND(MC32,$F32=$G32,$F32&gt;=PrSettings!$M$6),(ABS(LZ32-$F32)&lt;=1)*1,IF(AND(ABS($F32-$G32-LZ32+MA32)&lt;=1,$F32+$G32&gt;=PrSettings!$M$8),(ABS(LZ32-$F32)&lt;=1)*(ABS(MA32-$G32)&lt;=1)*1,""))),"")</f>
        <v/>
      </c>
      <c r="MG32" s="458"/>
    </row>
    <row r="33" spans="1:345" ht="24" customHeight="1" x14ac:dyDescent="0.25">
      <c r="B33" s="437" t="str">
        <f>Language!$E$95&amp;" E"</f>
        <v>Group E</v>
      </c>
      <c r="C33" s="438"/>
      <c r="D33" s="459"/>
      <c r="E33" s="440"/>
      <c r="F33" s="460"/>
      <c r="G33" s="461"/>
      <c r="I33" s="437" t="str">
        <f>Language!$E$95&amp;" E"</f>
        <v>Group E</v>
      </c>
      <c r="J33" s="459"/>
      <c r="K33" s="459"/>
      <c r="L33" s="440"/>
      <c r="M33" s="443"/>
      <c r="N33" s="444"/>
      <c r="O33" s="441"/>
      <c r="P33" s="445"/>
      <c r="Q33" s="445"/>
      <c r="R33" s="440"/>
      <c r="S33" s="440"/>
      <c r="T33" s="446"/>
      <c r="V33" s="437" t="str">
        <f>Language!$E$95&amp;" E"</f>
        <v>Group E</v>
      </c>
      <c r="W33" s="459"/>
      <c r="X33" s="459"/>
      <c r="Y33" s="440"/>
      <c r="Z33" s="443"/>
      <c r="AA33" s="444"/>
      <c r="AB33" s="441"/>
      <c r="AC33" s="445"/>
      <c r="AD33" s="445"/>
      <c r="AE33" s="440"/>
      <c r="AF33" s="440"/>
      <c r="AG33" s="446"/>
      <c r="AI33" s="437" t="str">
        <f>Language!$E$95&amp;" E"</f>
        <v>Group E</v>
      </c>
      <c r="AJ33" s="459"/>
      <c r="AK33" s="459"/>
      <c r="AL33" s="440"/>
      <c r="AM33" s="443"/>
      <c r="AN33" s="444"/>
      <c r="AO33" s="441"/>
      <c r="AP33" s="445"/>
      <c r="AQ33" s="445"/>
      <c r="AR33" s="440"/>
      <c r="AS33" s="440"/>
      <c r="AT33" s="446"/>
      <c r="AV33" s="437" t="str">
        <f>Language!$E$95&amp;" E"</f>
        <v>Group E</v>
      </c>
      <c r="AW33" s="459"/>
      <c r="AX33" s="459"/>
      <c r="AY33" s="440"/>
      <c r="AZ33" s="443"/>
      <c r="BA33" s="444"/>
      <c r="BB33" s="441"/>
      <c r="BC33" s="445"/>
      <c r="BD33" s="445"/>
      <c r="BE33" s="440"/>
      <c r="BF33" s="440"/>
      <c r="BG33" s="446"/>
      <c r="BI33" s="437" t="str">
        <f>Language!$E$95&amp;" E"</f>
        <v>Group E</v>
      </c>
      <c r="BJ33" s="459"/>
      <c r="BK33" s="459"/>
      <c r="BL33" s="440"/>
      <c r="BM33" s="443"/>
      <c r="BN33" s="444"/>
      <c r="BO33" s="441"/>
      <c r="BP33" s="445"/>
      <c r="BQ33" s="445"/>
      <c r="BR33" s="440"/>
      <c r="BS33" s="440"/>
      <c r="BT33" s="446"/>
      <c r="BV33" s="437" t="str">
        <f>Language!$E$95&amp;" E"</f>
        <v>Group E</v>
      </c>
      <c r="BW33" s="459"/>
      <c r="BX33" s="459"/>
      <c r="BY33" s="440"/>
      <c r="BZ33" s="443"/>
      <c r="CA33" s="444"/>
      <c r="CB33" s="441"/>
      <c r="CC33" s="445"/>
      <c r="CD33" s="445"/>
      <c r="CE33" s="440"/>
      <c r="CF33" s="440"/>
      <c r="CG33" s="446"/>
      <c r="CI33" s="437" t="str">
        <f>Language!$E$95&amp;" E"</f>
        <v>Group E</v>
      </c>
      <c r="CJ33" s="459"/>
      <c r="CK33" s="459"/>
      <c r="CL33" s="440"/>
      <c r="CM33" s="443"/>
      <c r="CN33" s="444"/>
      <c r="CO33" s="441"/>
      <c r="CP33" s="445"/>
      <c r="CQ33" s="445"/>
      <c r="CR33" s="440"/>
      <c r="CS33" s="440"/>
      <c r="CT33" s="446"/>
      <c r="CV33" s="437" t="str">
        <f>Language!$E$95&amp;" E"</f>
        <v>Group E</v>
      </c>
      <c r="CW33" s="459"/>
      <c r="CX33" s="459"/>
      <c r="CY33" s="440"/>
      <c r="CZ33" s="443"/>
      <c r="DA33" s="444"/>
      <c r="DB33" s="441"/>
      <c r="DC33" s="445"/>
      <c r="DD33" s="445"/>
      <c r="DE33" s="440"/>
      <c r="DF33" s="440"/>
      <c r="DG33" s="446"/>
      <c r="DI33" s="437" t="str">
        <f>Language!$E$95&amp;" E"</f>
        <v>Group E</v>
      </c>
      <c r="DJ33" s="459"/>
      <c r="DK33" s="459"/>
      <c r="DL33" s="440"/>
      <c r="DM33" s="443"/>
      <c r="DN33" s="444"/>
      <c r="DO33" s="441"/>
      <c r="DP33" s="445"/>
      <c r="DQ33" s="445"/>
      <c r="DR33" s="440"/>
      <c r="DS33" s="440"/>
      <c r="DT33" s="446"/>
      <c r="DV33" s="437" t="str">
        <f>Language!$E$95&amp;" E"</f>
        <v>Group E</v>
      </c>
      <c r="DW33" s="459"/>
      <c r="DX33" s="459"/>
      <c r="DY33" s="440"/>
      <c r="DZ33" s="443"/>
      <c r="EA33" s="444"/>
      <c r="EB33" s="441"/>
      <c r="EC33" s="445"/>
      <c r="ED33" s="445"/>
      <c r="EE33" s="440"/>
      <c r="EF33" s="440"/>
      <c r="EG33" s="446"/>
      <c r="EI33" s="437" t="str">
        <f>Language!$E$95&amp;" E"</f>
        <v>Group E</v>
      </c>
      <c r="EJ33" s="459"/>
      <c r="EK33" s="459"/>
      <c r="EL33" s="440"/>
      <c r="EM33" s="443"/>
      <c r="EN33" s="444"/>
      <c r="EO33" s="441"/>
      <c r="EP33" s="445"/>
      <c r="EQ33" s="445"/>
      <c r="ER33" s="440"/>
      <c r="ES33" s="440"/>
      <c r="ET33" s="446"/>
      <c r="EV33" s="437" t="str">
        <f>Language!$E$95&amp;" E"</f>
        <v>Group E</v>
      </c>
      <c r="EW33" s="459"/>
      <c r="EX33" s="459"/>
      <c r="EY33" s="440"/>
      <c r="EZ33" s="443"/>
      <c r="FA33" s="444"/>
      <c r="FB33" s="441"/>
      <c r="FC33" s="445"/>
      <c r="FD33" s="445"/>
      <c r="FE33" s="440"/>
      <c r="FF33" s="440"/>
      <c r="FG33" s="446"/>
      <c r="FI33" s="437" t="str">
        <f>Language!$E$95&amp;" E"</f>
        <v>Group E</v>
      </c>
      <c r="FJ33" s="459"/>
      <c r="FK33" s="459"/>
      <c r="FL33" s="440"/>
      <c r="FM33" s="443"/>
      <c r="FN33" s="444"/>
      <c r="FO33" s="441"/>
      <c r="FP33" s="445"/>
      <c r="FQ33" s="445"/>
      <c r="FR33" s="440"/>
      <c r="FS33" s="440"/>
      <c r="FT33" s="446"/>
      <c r="FV33" s="437" t="str">
        <f>Language!$E$95&amp;" E"</f>
        <v>Group E</v>
      </c>
      <c r="FW33" s="459"/>
      <c r="FX33" s="459"/>
      <c r="FY33" s="440"/>
      <c r="FZ33" s="443"/>
      <c r="GA33" s="444"/>
      <c r="GB33" s="441"/>
      <c r="GC33" s="445"/>
      <c r="GD33" s="445"/>
      <c r="GE33" s="440"/>
      <c r="GF33" s="440"/>
      <c r="GG33" s="446"/>
      <c r="GI33" s="437" t="str">
        <f>Language!$E$95&amp;" E"</f>
        <v>Group E</v>
      </c>
      <c r="GJ33" s="459"/>
      <c r="GK33" s="459"/>
      <c r="GL33" s="440"/>
      <c r="GM33" s="443"/>
      <c r="GN33" s="444"/>
      <c r="GO33" s="441"/>
      <c r="GP33" s="445"/>
      <c r="GQ33" s="445"/>
      <c r="GR33" s="440"/>
      <c r="GS33" s="440"/>
      <c r="GT33" s="446"/>
      <c r="GV33" s="437" t="str">
        <f>Language!$E$95&amp;" E"</f>
        <v>Group E</v>
      </c>
      <c r="GW33" s="459"/>
      <c r="GX33" s="459"/>
      <c r="GY33" s="440"/>
      <c r="GZ33" s="443"/>
      <c r="HA33" s="444"/>
      <c r="HB33" s="441"/>
      <c r="HC33" s="445"/>
      <c r="HD33" s="445"/>
      <c r="HE33" s="440"/>
      <c r="HF33" s="440"/>
      <c r="HG33" s="446"/>
      <c r="HI33" s="437" t="str">
        <f>Language!$E$95&amp;" E"</f>
        <v>Group E</v>
      </c>
      <c r="HJ33" s="459"/>
      <c r="HK33" s="459"/>
      <c r="HL33" s="440"/>
      <c r="HM33" s="443"/>
      <c r="HN33" s="444"/>
      <c r="HO33" s="441"/>
      <c r="HP33" s="445"/>
      <c r="HQ33" s="445"/>
      <c r="HR33" s="440"/>
      <c r="HS33" s="440"/>
      <c r="HT33" s="446"/>
      <c r="HV33" s="437" t="str">
        <f>Language!$E$95&amp;" E"</f>
        <v>Group E</v>
      </c>
      <c r="HW33" s="459"/>
      <c r="HX33" s="459"/>
      <c r="HY33" s="440"/>
      <c r="HZ33" s="443"/>
      <c r="IA33" s="444"/>
      <c r="IB33" s="441"/>
      <c r="IC33" s="445"/>
      <c r="ID33" s="445"/>
      <c r="IE33" s="440"/>
      <c r="IF33" s="440"/>
      <c r="IG33" s="446"/>
      <c r="II33" s="437" t="str">
        <f>Language!$E$95&amp;" E"</f>
        <v>Group E</v>
      </c>
      <c r="IJ33" s="459"/>
      <c r="IK33" s="459"/>
      <c r="IL33" s="440"/>
      <c r="IM33" s="443"/>
      <c r="IN33" s="444"/>
      <c r="IO33" s="441"/>
      <c r="IP33" s="445"/>
      <c r="IQ33" s="445"/>
      <c r="IR33" s="440"/>
      <c r="IS33" s="440"/>
      <c r="IT33" s="446"/>
      <c r="IV33" s="437" t="str">
        <f>Language!$E$95&amp;" E"</f>
        <v>Group E</v>
      </c>
      <c r="IW33" s="459"/>
      <c r="IX33" s="459"/>
      <c r="IY33" s="440"/>
      <c r="IZ33" s="443"/>
      <c r="JA33" s="444"/>
      <c r="JB33" s="441"/>
      <c r="JC33" s="445"/>
      <c r="JD33" s="445"/>
      <c r="JE33" s="440"/>
      <c r="JF33" s="440"/>
      <c r="JG33" s="446"/>
      <c r="JI33" s="437" t="str">
        <f>Language!$E$95&amp;" E"</f>
        <v>Group E</v>
      </c>
      <c r="JJ33" s="459"/>
      <c r="JK33" s="459"/>
      <c r="JL33" s="440"/>
      <c r="JM33" s="443"/>
      <c r="JN33" s="444"/>
      <c r="JO33" s="441"/>
      <c r="JP33" s="445"/>
      <c r="JQ33" s="445"/>
      <c r="JR33" s="440"/>
      <c r="JS33" s="440"/>
      <c r="JT33" s="446"/>
      <c r="JV33" s="437" t="str">
        <f>Language!$E$95&amp;" E"</f>
        <v>Group E</v>
      </c>
      <c r="JW33" s="459"/>
      <c r="JX33" s="459"/>
      <c r="JY33" s="440"/>
      <c r="JZ33" s="443"/>
      <c r="KA33" s="444"/>
      <c r="KB33" s="441"/>
      <c r="KC33" s="445"/>
      <c r="KD33" s="445"/>
      <c r="KE33" s="440"/>
      <c r="KF33" s="440"/>
      <c r="KG33" s="446"/>
      <c r="KI33" s="437" t="str">
        <f>Language!$E$95&amp;" E"</f>
        <v>Group E</v>
      </c>
      <c r="KJ33" s="459"/>
      <c r="KK33" s="459"/>
      <c r="KL33" s="440"/>
      <c r="KM33" s="443"/>
      <c r="KN33" s="444"/>
      <c r="KO33" s="441"/>
      <c r="KP33" s="445"/>
      <c r="KQ33" s="445"/>
      <c r="KR33" s="440"/>
      <c r="KS33" s="440"/>
      <c r="KT33" s="446"/>
      <c r="KV33" s="437" t="str">
        <f>Language!$E$95&amp;" E"</f>
        <v>Group E</v>
      </c>
      <c r="KW33" s="459"/>
      <c r="KX33" s="459"/>
      <c r="KY33" s="440"/>
      <c r="KZ33" s="443"/>
      <c r="LA33" s="444"/>
      <c r="LB33" s="441"/>
      <c r="LC33" s="445"/>
      <c r="LD33" s="445"/>
      <c r="LE33" s="440"/>
      <c r="LF33" s="440"/>
      <c r="LG33" s="446"/>
      <c r="LI33" s="437" t="str">
        <f>Language!$E$95&amp;" E"</f>
        <v>Group E</v>
      </c>
      <c r="LJ33" s="459"/>
      <c r="LK33" s="459"/>
      <c r="LL33" s="440"/>
      <c r="LM33" s="443"/>
      <c r="LN33" s="444"/>
      <c r="LO33" s="441"/>
      <c r="LP33" s="445"/>
      <c r="LQ33" s="445"/>
      <c r="LR33" s="440"/>
      <c r="LS33" s="440"/>
      <c r="LT33" s="446"/>
      <c r="LV33" s="437" t="str">
        <f>Language!$E$95&amp;" E"</f>
        <v>Group E</v>
      </c>
      <c r="LW33" s="459"/>
      <c r="LX33" s="459"/>
      <c r="LY33" s="440"/>
      <c r="LZ33" s="443"/>
      <c r="MA33" s="444"/>
      <c r="MB33" s="441"/>
      <c r="MC33" s="445"/>
      <c r="MD33" s="445"/>
      <c r="ME33" s="440"/>
      <c r="MF33" s="440"/>
      <c r="MG33" s="446"/>
    </row>
    <row r="34" spans="1:345" x14ac:dyDescent="0.25">
      <c r="B34" s="447">
        <f ca="1">INDEX(Groups!$C$7:$C$35,MATCH(C34,Groups!$D$7:$D$35,0))</f>
        <v>8</v>
      </c>
      <c r="C34" s="448" t="str">
        <f ca="1">GrpE!$B$4</f>
        <v>Romania</v>
      </c>
      <c r="D34" s="449">
        <f ca="1">INDEX(Groups!$C$7:$C$35,MATCH(E34,Groups!$D$7:$D$35,0))</f>
        <v>21</v>
      </c>
      <c r="E34" s="448" t="str">
        <f ca="1">GrpE!$D$4</f>
        <v>Ukraine</v>
      </c>
      <c r="F34" s="450" t="str">
        <f ca="1">GrpE!$E$4</f>
        <v/>
      </c>
      <c r="G34" s="451" t="str">
        <f ca="1">GrpE!$G$4</f>
        <v/>
      </c>
      <c r="I34" s="447">
        <f t="shared" ref="I34:I47" ca="1" si="338">$B34</f>
        <v>8</v>
      </c>
      <c r="J34" s="448" t="str">
        <f ca="1">GrpE!$B$4</f>
        <v>Romania</v>
      </c>
      <c r="K34" s="449">
        <f t="shared" ref="K34:K39" ca="1" si="339">$D34</f>
        <v>21</v>
      </c>
      <c r="L34" s="448" t="str">
        <f ca="1">GrpE!$D$4</f>
        <v>Ukraine</v>
      </c>
      <c r="M34" s="452"/>
      <c r="N34" s="452"/>
      <c r="O34" s="453"/>
      <c r="P34" s="449" t="str">
        <f t="shared" ref="P34:P39" ca="1" si="340">IF(($F34&lt;&gt;"")*($G34&lt;&gt;"")*(M34&lt;&gt;"")*(N34&lt;&gt;""),($F34&gt;$G34)*(M34&gt;N34)+($F34=$G34)*(M34=N34)+($F34&lt;$G34)*(M34&lt;N34),"")</f>
        <v/>
      </c>
      <c r="Q34" s="449" t="str">
        <f ca="1">IF((P34&lt;&gt;""),IF(OR($F34&lt;&gt;$G34,PrSettings!$M$4="●"),(($F34-$G34)=(M34-N34))*1,0),"")</f>
        <v/>
      </c>
      <c r="R34" s="449" t="str">
        <f t="shared" ref="R34:R39" ca="1" si="341">IF((P34&lt;&gt;""),($F34=M34)*($G34=N34),"")</f>
        <v/>
      </c>
      <c r="S34" s="449" t="str">
        <f ca="1">IF(P34&lt;&gt;"",IF(ABS($F34-$G34)&gt;=PrSettings!$M$7,(ABS($F34-$G34-M34+N34)&lt;=1)*1,IF(AND(P34,$F34=$G34,$F34&gt;=PrSettings!$M$6),(ABS(M34-$F34)&lt;=1)*1,IF(AND(ABS($F34-$G34-M34+N34)&lt;=1,$F34+$G34&gt;=PrSettings!$M$8),(ABS(M34-$F34)&lt;=1)*(ABS(N34-$G34)&lt;=1)*1,""))),"")</f>
        <v/>
      </c>
      <c r="T34" s="454"/>
      <c r="V34" s="447">
        <f t="shared" ref="V34:V47" ca="1" si="342">$B34</f>
        <v>8</v>
      </c>
      <c r="W34" s="448" t="str">
        <f ca="1">GrpE!$B$4</f>
        <v>Romania</v>
      </c>
      <c r="X34" s="449">
        <f t="shared" ref="X34:X39" ca="1" si="343">$D34</f>
        <v>21</v>
      </c>
      <c r="Y34" s="448" t="str">
        <f ca="1">GrpE!$D$4</f>
        <v>Ukraine</v>
      </c>
      <c r="Z34" s="452"/>
      <c r="AA34" s="452"/>
      <c r="AB34" s="453"/>
      <c r="AC34" s="449" t="str">
        <f t="shared" ref="AC34:AC39" ca="1" si="344">IF(($F34&lt;&gt;"")*($G34&lt;&gt;"")*(Z34&lt;&gt;"")*(AA34&lt;&gt;""),($F34&gt;$G34)*(Z34&gt;AA34)+($F34=$G34)*(Z34=AA34)+($F34&lt;$G34)*(Z34&lt;AA34),"")</f>
        <v/>
      </c>
      <c r="AD34" s="449" t="str">
        <f ca="1">IF((AC34&lt;&gt;""),IF(OR($F34&lt;&gt;$G34,PrSettings!$M$4="●"),(($F34-$G34)=(Z34-AA34))*1,0),"")</f>
        <v/>
      </c>
      <c r="AE34" s="449" t="str">
        <f t="shared" ref="AE34:AE39" ca="1" si="345">IF((AC34&lt;&gt;""),($F34=Z34)*($G34=AA34),"")</f>
        <v/>
      </c>
      <c r="AF34" s="449" t="str">
        <f ca="1">IF(AC34&lt;&gt;"",IF(ABS($F34-$G34)&gt;=PrSettings!$M$7,(ABS($F34-$G34-Z34+AA34)&lt;=1)*1,IF(AND(AC34,$F34=$G34,$F34&gt;=PrSettings!$M$6),(ABS(Z34-$F34)&lt;=1)*1,IF(AND(ABS($F34-$G34-Z34+AA34)&lt;=1,$F34+$G34&gt;=PrSettings!$M$8),(ABS(Z34-$F34)&lt;=1)*(ABS(AA34-$G34)&lt;=1)*1,""))),"")</f>
        <v/>
      </c>
      <c r="AG34" s="454"/>
      <c r="AI34" s="447">
        <f t="shared" ref="AI34:AI47" ca="1" si="346">$B34</f>
        <v>8</v>
      </c>
      <c r="AJ34" s="448" t="str">
        <f ca="1">GrpE!$B$4</f>
        <v>Romania</v>
      </c>
      <c r="AK34" s="449">
        <f t="shared" ref="AK34:AK39" ca="1" si="347">$D34</f>
        <v>21</v>
      </c>
      <c r="AL34" s="448" t="str">
        <f ca="1">GrpE!$D$4</f>
        <v>Ukraine</v>
      </c>
      <c r="AM34" s="452"/>
      <c r="AN34" s="452"/>
      <c r="AO34" s="453"/>
      <c r="AP34" s="449" t="str">
        <f t="shared" ref="AP34:AP39" ca="1" si="348">IF(($F34&lt;&gt;"")*($G34&lt;&gt;"")*(AM34&lt;&gt;"")*(AN34&lt;&gt;""),($F34&gt;$G34)*(AM34&gt;AN34)+($F34=$G34)*(AM34=AN34)+($F34&lt;$G34)*(AM34&lt;AN34),"")</f>
        <v/>
      </c>
      <c r="AQ34" s="449" t="str">
        <f ca="1">IF((AP34&lt;&gt;""),IF(OR($F34&lt;&gt;$G34,PrSettings!$M$4="●"),(($F34-$G34)=(AM34-AN34))*1,0),"")</f>
        <v/>
      </c>
      <c r="AR34" s="449" t="str">
        <f t="shared" ref="AR34:AR39" ca="1" si="349">IF((AP34&lt;&gt;""),($F34=AM34)*($G34=AN34),"")</f>
        <v/>
      </c>
      <c r="AS34" s="449" t="str">
        <f ca="1">IF(AP34&lt;&gt;"",IF(ABS($F34-$G34)&gt;=PrSettings!$M$7,(ABS($F34-$G34-AM34+AN34)&lt;=1)*1,IF(AND(AP34,$F34=$G34,$F34&gt;=PrSettings!$M$6),(ABS(AM34-$F34)&lt;=1)*1,IF(AND(ABS($F34-$G34-AM34+AN34)&lt;=1,$F34+$G34&gt;=PrSettings!$M$8),(ABS(AM34-$F34)&lt;=1)*(ABS(AN34-$G34)&lt;=1)*1,""))),"")</f>
        <v/>
      </c>
      <c r="AT34" s="454"/>
      <c r="AV34" s="447">
        <f t="shared" ref="AV34:AV47" ca="1" si="350">$B34</f>
        <v>8</v>
      </c>
      <c r="AW34" s="448" t="str">
        <f ca="1">GrpE!$B$4</f>
        <v>Romania</v>
      </c>
      <c r="AX34" s="449">
        <f t="shared" ref="AX34:AX39" ca="1" si="351">$D34</f>
        <v>21</v>
      </c>
      <c r="AY34" s="448" t="str">
        <f ca="1">GrpE!$D$4</f>
        <v>Ukraine</v>
      </c>
      <c r="AZ34" s="452"/>
      <c r="BA34" s="452"/>
      <c r="BB34" s="453"/>
      <c r="BC34" s="449" t="str">
        <f t="shared" ref="BC34:BC39" ca="1" si="352">IF(($F34&lt;&gt;"")*($G34&lt;&gt;"")*(AZ34&lt;&gt;"")*(BA34&lt;&gt;""),($F34&gt;$G34)*(AZ34&gt;BA34)+($F34=$G34)*(AZ34=BA34)+($F34&lt;$G34)*(AZ34&lt;BA34),"")</f>
        <v/>
      </c>
      <c r="BD34" s="449" t="str">
        <f ca="1">IF((BC34&lt;&gt;""),IF(OR($F34&lt;&gt;$G34,PrSettings!$M$4="●"),(($F34-$G34)=(AZ34-BA34))*1,0),"")</f>
        <v/>
      </c>
      <c r="BE34" s="449" t="str">
        <f t="shared" ref="BE34:BE39" ca="1" si="353">IF((BC34&lt;&gt;""),($F34=AZ34)*($G34=BA34),"")</f>
        <v/>
      </c>
      <c r="BF34" s="449" t="str">
        <f ca="1">IF(BC34&lt;&gt;"",IF(ABS($F34-$G34)&gt;=PrSettings!$M$7,(ABS($F34-$G34-AZ34+BA34)&lt;=1)*1,IF(AND(BC34,$F34=$G34,$F34&gt;=PrSettings!$M$6),(ABS(AZ34-$F34)&lt;=1)*1,IF(AND(ABS($F34-$G34-AZ34+BA34)&lt;=1,$F34+$G34&gt;=PrSettings!$M$8),(ABS(AZ34-$F34)&lt;=1)*(ABS(BA34-$G34)&lt;=1)*1,""))),"")</f>
        <v/>
      </c>
      <c r="BG34" s="454"/>
      <c r="BI34" s="447">
        <f t="shared" ref="BI34:BI47" ca="1" si="354">$B34</f>
        <v>8</v>
      </c>
      <c r="BJ34" s="448" t="str">
        <f ca="1">GrpE!$B$4</f>
        <v>Romania</v>
      </c>
      <c r="BK34" s="449">
        <f t="shared" ref="BK34:BK39" ca="1" si="355">$D34</f>
        <v>21</v>
      </c>
      <c r="BL34" s="448" t="str">
        <f ca="1">GrpE!$D$4</f>
        <v>Ukraine</v>
      </c>
      <c r="BM34" s="452"/>
      <c r="BN34" s="452"/>
      <c r="BO34" s="453"/>
      <c r="BP34" s="449" t="str">
        <f t="shared" ref="BP34:BP39" ca="1" si="356">IF(($F34&lt;&gt;"")*($G34&lt;&gt;"")*(BM34&lt;&gt;"")*(BN34&lt;&gt;""),($F34&gt;$G34)*(BM34&gt;BN34)+($F34=$G34)*(BM34=BN34)+($F34&lt;$G34)*(BM34&lt;BN34),"")</f>
        <v/>
      </c>
      <c r="BQ34" s="449" t="str">
        <f ca="1">IF((BP34&lt;&gt;""),IF(OR($F34&lt;&gt;$G34,PrSettings!$M$4="●"),(($F34-$G34)=(BM34-BN34))*1,0),"")</f>
        <v/>
      </c>
      <c r="BR34" s="449" t="str">
        <f t="shared" ref="BR34:BR39" ca="1" si="357">IF((BP34&lt;&gt;""),($F34=BM34)*($G34=BN34),"")</f>
        <v/>
      </c>
      <c r="BS34" s="449" t="str">
        <f ca="1">IF(BP34&lt;&gt;"",IF(ABS($F34-$G34)&gt;=PrSettings!$M$7,(ABS($F34-$G34-BM34+BN34)&lt;=1)*1,IF(AND(BP34,$F34=$G34,$F34&gt;=PrSettings!$M$6),(ABS(BM34-$F34)&lt;=1)*1,IF(AND(ABS($F34-$G34-BM34+BN34)&lt;=1,$F34+$G34&gt;=PrSettings!$M$8),(ABS(BM34-$F34)&lt;=1)*(ABS(BN34-$G34)&lt;=1)*1,""))),"")</f>
        <v/>
      </c>
      <c r="BT34" s="454"/>
      <c r="BV34" s="447">
        <f t="shared" ref="BV34:BV47" ca="1" si="358">$B34</f>
        <v>8</v>
      </c>
      <c r="BW34" s="448" t="str">
        <f ca="1">GrpE!$B$4</f>
        <v>Romania</v>
      </c>
      <c r="BX34" s="449">
        <f t="shared" ref="BX34:BX39" ca="1" si="359">$D34</f>
        <v>21</v>
      </c>
      <c r="BY34" s="448" t="str">
        <f ca="1">GrpE!$D$4</f>
        <v>Ukraine</v>
      </c>
      <c r="BZ34" s="452"/>
      <c r="CA34" s="452"/>
      <c r="CB34" s="453"/>
      <c r="CC34" s="449" t="str">
        <f t="shared" ref="CC34:CC39" ca="1" si="360">IF(($F34&lt;&gt;"")*($G34&lt;&gt;"")*(BZ34&lt;&gt;"")*(CA34&lt;&gt;""),($F34&gt;$G34)*(BZ34&gt;CA34)+($F34=$G34)*(BZ34=CA34)+($F34&lt;$G34)*(BZ34&lt;CA34),"")</f>
        <v/>
      </c>
      <c r="CD34" s="449" t="str">
        <f ca="1">IF((CC34&lt;&gt;""),IF(OR($F34&lt;&gt;$G34,PrSettings!$M$4="●"),(($F34-$G34)=(BZ34-CA34))*1,0),"")</f>
        <v/>
      </c>
      <c r="CE34" s="449" t="str">
        <f t="shared" ref="CE34:CE39" ca="1" si="361">IF((CC34&lt;&gt;""),($F34=BZ34)*($G34=CA34),"")</f>
        <v/>
      </c>
      <c r="CF34" s="449" t="str">
        <f ca="1">IF(CC34&lt;&gt;"",IF(ABS($F34-$G34)&gt;=PrSettings!$M$7,(ABS($F34-$G34-BZ34+CA34)&lt;=1)*1,IF(AND(CC34,$F34=$G34,$F34&gt;=PrSettings!$M$6),(ABS(BZ34-$F34)&lt;=1)*1,IF(AND(ABS($F34-$G34-BZ34+CA34)&lt;=1,$F34+$G34&gt;=PrSettings!$M$8),(ABS(BZ34-$F34)&lt;=1)*(ABS(CA34-$G34)&lt;=1)*1,""))),"")</f>
        <v/>
      </c>
      <c r="CG34" s="454"/>
      <c r="CI34" s="447">
        <f t="shared" ref="CI34:CI47" ca="1" si="362">$B34</f>
        <v>8</v>
      </c>
      <c r="CJ34" s="448" t="str">
        <f ca="1">GrpE!$B$4</f>
        <v>Romania</v>
      </c>
      <c r="CK34" s="449">
        <f t="shared" ref="CK34:CK39" ca="1" si="363">$D34</f>
        <v>21</v>
      </c>
      <c r="CL34" s="448" t="str">
        <f ca="1">GrpE!$D$4</f>
        <v>Ukraine</v>
      </c>
      <c r="CM34" s="452"/>
      <c r="CN34" s="452"/>
      <c r="CO34" s="453"/>
      <c r="CP34" s="449" t="str">
        <f t="shared" ref="CP34:CP39" ca="1" si="364">IF(($F34&lt;&gt;"")*($G34&lt;&gt;"")*(CM34&lt;&gt;"")*(CN34&lt;&gt;""),($F34&gt;$G34)*(CM34&gt;CN34)+($F34=$G34)*(CM34=CN34)+($F34&lt;$G34)*(CM34&lt;CN34),"")</f>
        <v/>
      </c>
      <c r="CQ34" s="449" t="str">
        <f ca="1">IF((CP34&lt;&gt;""),IF(OR($F34&lt;&gt;$G34,PrSettings!$M$4="●"),(($F34-$G34)=(CM34-CN34))*1,0),"")</f>
        <v/>
      </c>
      <c r="CR34" s="449" t="str">
        <f t="shared" ref="CR34:CR39" ca="1" si="365">IF((CP34&lt;&gt;""),($F34=CM34)*($G34=CN34),"")</f>
        <v/>
      </c>
      <c r="CS34" s="449" t="str">
        <f ca="1">IF(CP34&lt;&gt;"",IF(ABS($F34-$G34)&gt;=PrSettings!$M$7,(ABS($F34-$G34-CM34+CN34)&lt;=1)*1,IF(AND(CP34,$F34=$G34,$F34&gt;=PrSettings!$M$6),(ABS(CM34-$F34)&lt;=1)*1,IF(AND(ABS($F34-$G34-CM34+CN34)&lt;=1,$F34+$G34&gt;=PrSettings!$M$8),(ABS(CM34-$F34)&lt;=1)*(ABS(CN34-$G34)&lt;=1)*1,""))),"")</f>
        <v/>
      </c>
      <c r="CT34" s="454"/>
      <c r="CV34" s="447">
        <f t="shared" ref="CV34:CV47" ca="1" si="366">$B34</f>
        <v>8</v>
      </c>
      <c r="CW34" s="448" t="str">
        <f ca="1">GrpE!$B$4</f>
        <v>Romania</v>
      </c>
      <c r="CX34" s="449">
        <f t="shared" ref="CX34:CX39" ca="1" si="367">$D34</f>
        <v>21</v>
      </c>
      <c r="CY34" s="448" t="str">
        <f ca="1">GrpE!$D$4</f>
        <v>Ukraine</v>
      </c>
      <c r="CZ34" s="452"/>
      <c r="DA34" s="452"/>
      <c r="DB34" s="453"/>
      <c r="DC34" s="449" t="str">
        <f t="shared" ref="DC34:DC39" ca="1" si="368">IF(($F34&lt;&gt;"")*($G34&lt;&gt;"")*(CZ34&lt;&gt;"")*(DA34&lt;&gt;""),($F34&gt;$G34)*(CZ34&gt;DA34)+($F34=$G34)*(CZ34=DA34)+($F34&lt;$G34)*(CZ34&lt;DA34),"")</f>
        <v/>
      </c>
      <c r="DD34" s="449" t="str">
        <f ca="1">IF((DC34&lt;&gt;""),IF(OR($F34&lt;&gt;$G34,PrSettings!$M$4="●"),(($F34-$G34)=(CZ34-DA34))*1,0),"")</f>
        <v/>
      </c>
      <c r="DE34" s="449" t="str">
        <f t="shared" ref="DE34:DE39" ca="1" si="369">IF((DC34&lt;&gt;""),($F34=CZ34)*($G34=DA34),"")</f>
        <v/>
      </c>
      <c r="DF34" s="449" t="str">
        <f ca="1">IF(DC34&lt;&gt;"",IF(ABS($F34-$G34)&gt;=PrSettings!$M$7,(ABS($F34-$G34-CZ34+DA34)&lt;=1)*1,IF(AND(DC34,$F34=$G34,$F34&gt;=PrSettings!$M$6),(ABS(CZ34-$F34)&lt;=1)*1,IF(AND(ABS($F34-$G34-CZ34+DA34)&lt;=1,$F34+$G34&gt;=PrSettings!$M$8),(ABS(CZ34-$F34)&lt;=1)*(ABS(DA34-$G34)&lt;=1)*1,""))),"")</f>
        <v/>
      </c>
      <c r="DG34" s="454"/>
      <c r="DI34" s="447">
        <f t="shared" ref="DI34:DI47" ca="1" si="370">$B34</f>
        <v>8</v>
      </c>
      <c r="DJ34" s="448" t="str">
        <f ca="1">GrpE!$B$4</f>
        <v>Romania</v>
      </c>
      <c r="DK34" s="449">
        <f t="shared" ref="DK34:DK39" ca="1" si="371">$D34</f>
        <v>21</v>
      </c>
      <c r="DL34" s="448" t="str">
        <f ca="1">GrpE!$D$4</f>
        <v>Ukraine</v>
      </c>
      <c r="DM34" s="452"/>
      <c r="DN34" s="452"/>
      <c r="DO34" s="453"/>
      <c r="DP34" s="449" t="str">
        <f t="shared" ref="DP34:DP39" ca="1" si="372">IF(($F34&lt;&gt;"")*($G34&lt;&gt;"")*(DM34&lt;&gt;"")*(DN34&lt;&gt;""),($F34&gt;$G34)*(DM34&gt;DN34)+($F34=$G34)*(DM34=DN34)+($F34&lt;$G34)*(DM34&lt;DN34),"")</f>
        <v/>
      </c>
      <c r="DQ34" s="449" t="str">
        <f ca="1">IF((DP34&lt;&gt;""),IF(OR($F34&lt;&gt;$G34,PrSettings!$M$4="●"),(($F34-$G34)=(DM34-DN34))*1,0),"")</f>
        <v/>
      </c>
      <c r="DR34" s="449" t="str">
        <f t="shared" ref="DR34:DR39" ca="1" si="373">IF((DP34&lt;&gt;""),($F34=DM34)*($G34=DN34),"")</f>
        <v/>
      </c>
      <c r="DS34" s="449" t="str">
        <f ca="1">IF(DP34&lt;&gt;"",IF(ABS($F34-$G34)&gt;=PrSettings!$M$7,(ABS($F34-$G34-DM34+DN34)&lt;=1)*1,IF(AND(DP34,$F34=$G34,$F34&gt;=PrSettings!$M$6),(ABS(DM34-$F34)&lt;=1)*1,IF(AND(ABS($F34-$G34-DM34+DN34)&lt;=1,$F34+$G34&gt;=PrSettings!$M$8),(ABS(DM34-$F34)&lt;=1)*(ABS(DN34-$G34)&lt;=1)*1,""))),"")</f>
        <v/>
      </c>
      <c r="DT34" s="454"/>
      <c r="DV34" s="447">
        <f t="shared" ref="DV34:DV47" ca="1" si="374">$B34</f>
        <v>8</v>
      </c>
      <c r="DW34" s="448" t="str">
        <f ca="1">GrpE!$B$4</f>
        <v>Romania</v>
      </c>
      <c r="DX34" s="449">
        <f t="shared" ref="DX34:DX39" ca="1" si="375">$D34</f>
        <v>21</v>
      </c>
      <c r="DY34" s="448" t="str">
        <f ca="1">GrpE!$D$4</f>
        <v>Ukraine</v>
      </c>
      <c r="DZ34" s="452"/>
      <c r="EA34" s="452"/>
      <c r="EB34" s="453"/>
      <c r="EC34" s="449" t="str">
        <f t="shared" ref="EC34:EC39" ca="1" si="376">IF(($F34&lt;&gt;"")*($G34&lt;&gt;"")*(DZ34&lt;&gt;"")*(EA34&lt;&gt;""),($F34&gt;$G34)*(DZ34&gt;EA34)+($F34=$G34)*(DZ34=EA34)+($F34&lt;$G34)*(DZ34&lt;EA34),"")</f>
        <v/>
      </c>
      <c r="ED34" s="449" t="str">
        <f ca="1">IF((EC34&lt;&gt;""),IF(OR($F34&lt;&gt;$G34,PrSettings!$M$4="●"),(($F34-$G34)=(DZ34-EA34))*1,0),"")</f>
        <v/>
      </c>
      <c r="EE34" s="449" t="str">
        <f t="shared" ref="EE34:EE39" ca="1" si="377">IF((EC34&lt;&gt;""),($F34=DZ34)*($G34=EA34),"")</f>
        <v/>
      </c>
      <c r="EF34" s="449" t="str">
        <f ca="1">IF(EC34&lt;&gt;"",IF(ABS($F34-$G34)&gt;=PrSettings!$M$7,(ABS($F34-$G34-DZ34+EA34)&lt;=1)*1,IF(AND(EC34,$F34=$G34,$F34&gt;=PrSettings!$M$6),(ABS(DZ34-$F34)&lt;=1)*1,IF(AND(ABS($F34-$G34-DZ34+EA34)&lt;=1,$F34+$G34&gt;=PrSettings!$M$8),(ABS(DZ34-$F34)&lt;=1)*(ABS(EA34-$G34)&lt;=1)*1,""))),"")</f>
        <v/>
      </c>
      <c r="EG34" s="454"/>
      <c r="EI34" s="447">
        <f t="shared" ref="EI34:EI47" ca="1" si="378">$B34</f>
        <v>8</v>
      </c>
      <c r="EJ34" s="448" t="str">
        <f ca="1">GrpE!$B$4</f>
        <v>Romania</v>
      </c>
      <c r="EK34" s="449">
        <f t="shared" ref="EK34:EK39" ca="1" si="379">$D34</f>
        <v>21</v>
      </c>
      <c r="EL34" s="448" t="str">
        <f ca="1">GrpE!$D$4</f>
        <v>Ukraine</v>
      </c>
      <c r="EM34" s="452"/>
      <c r="EN34" s="452"/>
      <c r="EO34" s="453"/>
      <c r="EP34" s="449" t="str">
        <f t="shared" ref="EP34:EP39" ca="1" si="380">IF(($F34&lt;&gt;"")*($G34&lt;&gt;"")*(EM34&lt;&gt;"")*(EN34&lt;&gt;""),($F34&gt;$G34)*(EM34&gt;EN34)+($F34=$G34)*(EM34=EN34)+($F34&lt;$G34)*(EM34&lt;EN34),"")</f>
        <v/>
      </c>
      <c r="EQ34" s="449" t="str">
        <f ca="1">IF((EP34&lt;&gt;""),IF(OR($F34&lt;&gt;$G34,PrSettings!$M$4="●"),(($F34-$G34)=(EM34-EN34))*1,0),"")</f>
        <v/>
      </c>
      <c r="ER34" s="449" t="str">
        <f t="shared" ref="ER34:ER39" ca="1" si="381">IF((EP34&lt;&gt;""),($F34=EM34)*($G34=EN34),"")</f>
        <v/>
      </c>
      <c r="ES34" s="449" t="str">
        <f ca="1">IF(EP34&lt;&gt;"",IF(ABS($F34-$G34)&gt;=PrSettings!$M$7,(ABS($F34-$G34-EM34+EN34)&lt;=1)*1,IF(AND(EP34,$F34=$G34,$F34&gt;=PrSettings!$M$6),(ABS(EM34-$F34)&lt;=1)*1,IF(AND(ABS($F34-$G34-EM34+EN34)&lt;=1,$F34+$G34&gt;=PrSettings!$M$8),(ABS(EM34-$F34)&lt;=1)*(ABS(EN34-$G34)&lt;=1)*1,""))),"")</f>
        <v/>
      </c>
      <c r="ET34" s="454"/>
      <c r="EV34" s="447">
        <f t="shared" ref="EV34:EV47" ca="1" si="382">$B34</f>
        <v>8</v>
      </c>
      <c r="EW34" s="448" t="str">
        <f ca="1">GrpE!$B$4</f>
        <v>Romania</v>
      </c>
      <c r="EX34" s="449">
        <f t="shared" ref="EX34:EX39" ca="1" si="383">$D34</f>
        <v>21</v>
      </c>
      <c r="EY34" s="448" t="str">
        <f ca="1">GrpE!$D$4</f>
        <v>Ukraine</v>
      </c>
      <c r="EZ34" s="452"/>
      <c r="FA34" s="452"/>
      <c r="FB34" s="453"/>
      <c r="FC34" s="449" t="str">
        <f t="shared" ref="FC34:FC39" ca="1" si="384">IF(($F34&lt;&gt;"")*($G34&lt;&gt;"")*(EZ34&lt;&gt;"")*(FA34&lt;&gt;""),($F34&gt;$G34)*(EZ34&gt;FA34)+($F34=$G34)*(EZ34=FA34)+($F34&lt;$G34)*(EZ34&lt;FA34),"")</f>
        <v/>
      </c>
      <c r="FD34" s="449" t="str">
        <f ca="1">IF((FC34&lt;&gt;""),IF(OR($F34&lt;&gt;$G34,PrSettings!$M$4="●"),(($F34-$G34)=(EZ34-FA34))*1,0),"")</f>
        <v/>
      </c>
      <c r="FE34" s="449" t="str">
        <f t="shared" ref="FE34:FE39" ca="1" si="385">IF((FC34&lt;&gt;""),($F34=EZ34)*($G34=FA34),"")</f>
        <v/>
      </c>
      <c r="FF34" s="449" t="str">
        <f ca="1">IF(FC34&lt;&gt;"",IF(ABS($F34-$G34)&gt;=PrSettings!$M$7,(ABS($F34-$G34-EZ34+FA34)&lt;=1)*1,IF(AND(FC34,$F34=$G34,$F34&gt;=PrSettings!$M$6),(ABS(EZ34-$F34)&lt;=1)*1,IF(AND(ABS($F34-$G34-EZ34+FA34)&lt;=1,$F34+$G34&gt;=PrSettings!$M$8),(ABS(EZ34-$F34)&lt;=1)*(ABS(FA34-$G34)&lt;=1)*1,""))),"")</f>
        <v/>
      </c>
      <c r="FG34" s="454"/>
      <c r="FI34" s="447">
        <f t="shared" ref="FI34:FI47" ca="1" si="386">$B34</f>
        <v>8</v>
      </c>
      <c r="FJ34" s="448" t="str">
        <f ca="1">GrpE!$B$4</f>
        <v>Romania</v>
      </c>
      <c r="FK34" s="449">
        <f t="shared" ref="FK34:FK39" ca="1" si="387">$D34</f>
        <v>21</v>
      </c>
      <c r="FL34" s="448" t="str">
        <f ca="1">GrpE!$D$4</f>
        <v>Ukraine</v>
      </c>
      <c r="FM34" s="452"/>
      <c r="FN34" s="452"/>
      <c r="FO34" s="453"/>
      <c r="FP34" s="449" t="str">
        <f t="shared" ref="FP34:FP39" ca="1" si="388">IF(($F34&lt;&gt;"")*($G34&lt;&gt;"")*(FM34&lt;&gt;"")*(FN34&lt;&gt;""),($F34&gt;$G34)*(FM34&gt;FN34)+($F34=$G34)*(FM34=FN34)+($F34&lt;$G34)*(FM34&lt;FN34),"")</f>
        <v/>
      </c>
      <c r="FQ34" s="449" t="str">
        <f ca="1">IF((FP34&lt;&gt;""),IF(OR($F34&lt;&gt;$G34,PrSettings!$M$4="●"),(($F34-$G34)=(FM34-FN34))*1,0),"")</f>
        <v/>
      </c>
      <c r="FR34" s="449" t="str">
        <f t="shared" ref="FR34:FR39" ca="1" si="389">IF((FP34&lt;&gt;""),($F34=FM34)*($G34=FN34),"")</f>
        <v/>
      </c>
      <c r="FS34" s="449" t="str">
        <f ca="1">IF(FP34&lt;&gt;"",IF(ABS($F34-$G34)&gt;=PrSettings!$M$7,(ABS($F34-$G34-FM34+FN34)&lt;=1)*1,IF(AND(FP34,$F34=$G34,$F34&gt;=PrSettings!$M$6),(ABS(FM34-$F34)&lt;=1)*1,IF(AND(ABS($F34-$G34-FM34+FN34)&lt;=1,$F34+$G34&gt;=PrSettings!$M$8),(ABS(FM34-$F34)&lt;=1)*(ABS(FN34-$G34)&lt;=1)*1,""))),"")</f>
        <v/>
      </c>
      <c r="FT34" s="454"/>
      <c r="FV34" s="447">
        <f t="shared" ref="FV34:FV47" ca="1" si="390">$B34</f>
        <v>8</v>
      </c>
      <c r="FW34" s="448" t="str">
        <f ca="1">GrpE!$B$4</f>
        <v>Romania</v>
      </c>
      <c r="FX34" s="449">
        <f t="shared" ref="FX34:FX39" ca="1" si="391">$D34</f>
        <v>21</v>
      </c>
      <c r="FY34" s="448" t="str">
        <f ca="1">GrpE!$D$4</f>
        <v>Ukraine</v>
      </c>
      <c r="FZ34" s="452"/>
      <c r="GA34" s="452"/>
      <c r="GB34" s="453"/>
      <c r="GC34" s="449" t="str">
        <f t="shared" ref="GC34:GC39" ca="1" si="392">IF(($F34&lt;&gt;"")*($G34&lt;&gt;"")*(FZ34&lt;&gt;"")*(GA34&lt;&gt;""),($F34&gt;$G34)*(FZ34&gt;GA34)+($F34=$G34)*(FZ34=GA34)+($F34&lt;$G34)*(FZ34&lt;GA34),"")</f>
        <v/>
      </c>
      <c r="GD34" s="449" t="str">
        <f ca="1">IF((GC34&lt;&gt;""),IF(OR($F34&lt;&gt;$G34,PrSettings!$M$4="●"),(($F34-$G34)=(FZ34-GA34))*1,0),"")</f>
        <v/>
      </c>
      <c r="GE34" s="449" t="str">
        <f t="shared" ref="GE34:GE39" ca="1" si="393">IF((GC34&lt;&gt;""),($F34=FZ34)*($G34=GA34),"")</f>
        <v/>
      </c>
      <c r="GF34" s="449" t="str">
        <f ca="1">IF(GC34&lt;&gt;"",IF(ABS($F34-$G34)&gt;=PrSettings!$M$7,(ABS($F34-$G34-FZ34+GA34)&lt;=1)*1,IF(AND(GC34,$F34=$G34,$F34&gt;=PrSettings!$M$6),(ABS(FZ34-$F34)&lt;=1)*1,IF(AND(ABS($F34-$G34-FZ34+GA34)&lt;=1,$F34+$G34&gt;=PrSettings!$M$8),(ABS(FZ34-$F34)&lt;=1)*(ABS(GA34-$G34)&lt;=1)*1,""))),"")</f>
        <v/>
      </c>
      <c r="GG34" s="454"/>
      <c r="GI34" s="447">
        <f t="shared" ref="GI34:GI47" ca="1" si="394">$B34</f>
        <v>8</v>
      </c>
      <c r="GJ34" s="448" t="str">
        <f ca="1">GrpE!$B$4</f>
        <v>Romania</v>
      </c>
      <c r="GK34" s="449">
        <f t="shared" ref="GK34:GK39" ca="1" si="395">$D34</f>
        <v>21</v>
      </c>
      <c r="GL34" s="448" t="str">
        <f ca="1">GrpE!$D$4</f>
        <v>Ukraine</v>
      </c>
      <c r="GM34" s="452"/>
      <c r="GN34" s="452"/>
      <c r="GO34" s="453"/>
      <c r="GP34" s="449" t="str">
        <f t="shared" ref="GP34:GP39" ca="1" si="396">IF(($F34&lt;&gt;"")*($G34&lt;&gt;"")*(GM34&lt;&gt;"")*(GN34&lt;&gt;""),($F34&gt;$G34)*(GM34&gt;GN34)+($F34=$G34)*(GM34=GN34)+($F34&lt;$G34)*(GM34&lt;GN34),"")</f>
        <v/>
      </c>
      <c r="GQ34" s="449" t="str">
        <f ca="1">IF((GP34&lt;&gt;""),IF(OR($F34&lt;&gt;$G34,PrSettings!$M$4="●"),(($F34-$G34)=(GM34-GN34))*1,0),"")</f>
        <v/>
      </c>
      <c r="GR34" s="449" t="str">
        <f t="shared" ref="GR34:GR39" ca="1" si="397">IF((GP34&lt;&gt;""),($F34=GM34)*($G34=GN34),"")</f>
        <v/>
      </c>
      <c r="GS34" s="449" t="str">
        <f ca="1">IF(GP34&lt;&gt;"",IF(ABS($F34-$G34)&gt;=PrSettings!$M$7,(ABS($F34-$G34-GM34+GN34)&lt;=1)*1,IF(AND(GP34,$F34=$G34,$F34&gt;=PrSettings!$M$6),(ABS(GM34-$F34)&lt;=1)*1,IF(AND(ABS($F34-$G34-GM34+GN34)&lt;=1,$F34+$G34&gt;=PrSettings!$M$8),(ABS(GM34-$F34)&lt;=1)*(ABS(GN34-$G34)&lt;=1)*1,""))),"")</f>
        <v/>
      </c>
      <c r="GT34" s="454"/>
      <c r="GV34" s="447">
        <f t="shared" ref="GV34:GV47" ca="1" si="398">$B34</f>
        <v>8</v>
      </c>
      <c r="GW34" s="448" t="str">
        <f ca="1">GrpE!$B$4</f>
        <v>Romania</v>
      </c>
      <c r="GX34" s="449">
        <f t="shared" ref="GX34:GX39" ca="1" si="399">$D34</f>
        <v>21</v>
      </c>
      <c r="GY34" s="448" t="str">
        <f ca="1">GrpE!$D$4</f>
        <v>Ukraine</v>
      </c>
      <c r="GZ34" s="452"/>
      <c r="HA34" s="452"/>
      <c r="HB34" s="453"/>
      <c r="HC34" s="449" t="str">
        <f t="shared" ref="HC34:HC39" ca="1" si="400">IF(($F34&lt;&gt;"")*($G34&lt;&gt;"")*(GZ34&lt;&gt;"")*(HA34&lt;&gt;""),($F34&gt;$G34)*(GZ34&gt;HA34)+($F34=$G34)*(GZ34=HA34)+($F34&lt;$G34)*(GZ34&lt;HA34),"")</f>
        <v/>
      </c>
      <c r="HD34" s="449" t="str">
        <f ca="1">IF((HC34&lt;&gt;""),IF(OR($F34&lt;&gt;$G34,PrSettings!$M$4="●"),(($F34-$G34)=(GZ34-HA34))*1,0),"")</f>
        <v/>
      </c>
      <c r="HE34" s="449" t="str">
        <f t="shared" ref="HE34:HE39" ca="1" si="401">IF((HC34&lt;&gt;""),($F34=GZ34)*($G34=HA34),"")</f>
        <v/>
      </c>
      <c r="HF34" s="449" t="str">
        <f ca="1">IF(HC34&lt;&gt;"",IF(ABS($F34-$G34)&gt;=PrSettings!$M$7,(ABS($F34-$G34-GZ34+HA34)&lt;=1)*1,IF(AND(HC34,$F34=$G34,$F34&gt;=PrSettings!$M$6),(ABS(GZ34-$F34)&lt;=1)*1,IF(AND(ABS($F34-$G34-GZ34+HA34)&lt;=1,$F34+$G34&gt;=PrSettings!$M$8),(ABS(GZ34-$F34)&lt;=1)*(ABS(HA34-$G34)&lt;=1)*1,""))),"")</f>
        <v/>
      </c>
      <c r="HG34" s="454"/>
      <c r="HI34" s="447">
        <f t="shared" ref="HI34:HI47" ca="1" si="402">$B34</f>
        <v>8</v>
      </c>
      <c r="HJ34" s="448" t="str">
        <f ca="1">GrpE!$B$4</f>
        <v>Romania</v>
      </c>
      <c r="HK34" s="449">
        <f t="shared" ref="HK34:HK39" ca="1" si="403">$D34</f>
        <v>21</v>
      </c>
      <c r="HL34" s="448" t="str">
        <f ca="1">GrpE!$D$4</f>
        <v>Ukraine</v>
      </c>
      <c r="HM34" s="452"/>
      <c r="HN34" s="452"/>
      <c r="HO34" s="453"/>
      <c r="HP34" s="449" t="str">
        <f t="shared" ref="HP34:HP39" ca="1" si="404">IF(($F34&lt;&gt;"")*($G34&lt;&gt;"")*(HM34&lt;&gt;"")*(HN34&lt;&gt;""),($F34&gt;$G34)*(HM34&gt;HN34)+($F34=$G34)*(HM34=HN34)+($F34&lt;$G34)*(HM34&lt;HN34),"")</f>
        <v/>
      </c>
      <c r="HQ34" s="449" t="str">
        <f ca="1">IF((HP34&lt;&gt;""),IF(OR($F34&lt;&gt;$G34,PrSettings!$M$4="●"),(($F34-$G34)=(HM34-HN34))*1,0),"")</f>
        <v/>
      </c>
      <c r="HR34" s="449" t="str">
        <f t="shared" ref="HR34:HR39" ca="1" si="405">IF((HP34&lt;&gt;""),($F34=HM34)*($G34=HN34),"")</f>
        <v/>
      </c>
      <c r="HS34" s="449" t="str">
        <f ca="1">IF(HP34&lt;&gt;"",IF(ABS($F34-$G34)&gt;=PrSettings!$M$7,(ABS($F34-$G34-HM34+HN34)&lt;=1)*1,IF(AND(HP34,$F34=$G34,$F34&gt;=PrSettings!$M$6),(ABS(HM34-$F34)&lt;=1)*1,IF(AND(ABS($F34-$G34-HM34+HN34)&lt;=1,$F34+$G34&gt;=PrSettings!$M$8),(ABS(HM34-$F34)&lt;=1)*(ABS(HN34-$G34)&lt;=1)*1,""))),"")</f>
        <v/>
      </c>
      <c r="HT34" s="454"/>
      <c r="HV34" s="447">
        <f t="shared" ref="HV34:HV47" ca="1" si="406">$B34</f>
        <v>8</v>
      </c>
      <c r="HW34" s="448" t="str">
        <f ca="1">GrpE!$B$4</f>
        <v>Romania</v>
      </c>
      <c r="HX34" s="449">
        <f t="shared" ref="HX34:HX39" ca="1" si="407">$D34</f>
        <v>21</v>
      </c>
      <c r="HY34" s="448" t="str">
        <f ca="1">GrpE!$D$4</f>
        <v>Ukraine</v>
      </c>
      <c r="HZ34" s="452"/>
      <c r="IA34" s="452"/>
      <c r="IB34" s="453"/>
      <c r="IC34" s="449" t="str">
        <f t="shared" ref="IC34:IC39" ca="1" si="408">IF(($F34&lt;&gt;"")*($G34&lt;&gt;"")*(HZ34&lt;&gt;"")*(IA34&lt;&gt;""),($F34&gt;$G34)*(HZ34&gt;IA34)+($F34=$G34)*(HZ34=IA34)+($F34&lt;$G34)*(HZ34&lt;IA34),"")</f>
        <v/>
      </c>
      <c r="ID34" s="449" t="str">
        <f ca="1">IF((IC34&lt;&gt;""),IF(OR($F34&lt;&gt;$G34,PrSettings!$M$4="●"),(($F34-$G34)=(HZ34-IA34))*1,0),"")</f>
        <v/>
      </c>
      <c r="IE34" s="449" t="str">
        <f t="shared" ref="IE34:IE39" ca="1" si="409">IF((IC34&lt;&gt;""),($F34=HZ34)*($G34=IA34),"")</f>
        <v/>
      </c>
      <c r="IF34" s="449" t="str">
        <f ca="1">IF(IC34&lt;&gt;"",IF(ABS($F34-$G34)&gt;=PrSettings!$M$7,(ABS($F34-$G34-HZ34+IA34)&lt;=1)*1,IF(AND(IC34,$F34=$G34,$F34&gt;=PrSettings!$M$6),(ABS(HZ34-$F34)&lt;=1)*1,IF(AND(ABS($F34-$G34-HZ34+IA34)&lt;=1,$F34+$G34&gt;=PrSettings!$M$8),(ABS(HZ34-$F34)&lt;=1)*(ABS(IA34-$G34)&lt;=1)*1,""))),"")</f>
        <v/>
      </c>
      <c r="IG34" s="454"/>
      <c r="II34" s="447">
        <f t="shared" ref="II34:II47" ca="1" si="410">$B34</f>
        <v>8</v>
      </c>
      <c r="IJ34" s="448" t="str">
        <f ca="1">GrpE!$B$4</f>
        <v>Romania</v>
      </c>
      <c r="IK34" s="449">
        <f t="shared" ref="IK34:IK39" ca="1" si="411">$D34</f>
        <v>21</v>
      </c>
      <c r="IL34" s="448" t="str">
        <f ca="1">GrpE!$D$4</f>
        <v>Ukraine</v>
      </c>
      <c r="IM34" s="452"/>
      <c r="IN34" s="452"/>
      <c r="IO34" s="453"/>
      <c r="IP34" s="449" t="str">
        <f t="shared" ref="IP34:IP39" ca="1" si="412">IF(($F34&lt;&gt;"")*($G34&lt;&gt;"")*(IM34&lt;&gt;"")*(IN34&lt;&gt;""),($F34&gt;$G34)*(IM34&gt;IN34)+($F34=$G34)*(IM34=IN34)+($F34&lt;$G34)*(IM34&lt;IN34),"")</f>
        <v/>
      </c>
      <c r="IQ34" s="449" t="str">
        <f ca="1">IF((IP34&lt;&gt;""),IF(OR($F34&lt;&gt;$G34,PrSettings!$M$4="●"),(($F34-$G34)=(IM34-IN34))*1,0),"")</f>
        <v/>
      </c>
      <c r="IR34" s="449" t="str">
        <f t="shared" ref="IR34:IR39" ca="1" si="413">IF((IP34&lt;&gt;""),($F34=IM34)*($G34=IN34),"")</f>
        <v/>
      </c>
      <c r="IS34" s="449" t="str">
        <f ca="1">IF(IP34&lt;&gt;"",IF(ABS($F34-$G34)&gt;=PrSettings!$M$7,(ABS($F34-$G34-IM34+IN34)&lt;=1)*1,IF(AND(IP34,$F34=$G34,$F34&gt;=PrSettings!$M$6),(ABS(IM34-$F34)&lt;=1)*1,IF(AND(ABS($F34-$G34-IM34+IN34)&lt;=1,$F34+$G34&gt;=PrSettings!$M$8),(ABS(IM34-$F34)&lt;=1)*(ABS(IN34-$G34)&lt;=1)*1,""))),"")</f>
        <v/>
      </c>
      <c r="IT34" s="454"/>
      <c r="IV34" s="447">
        <f t="shared" ref="IV34:IV47" ca="1" si="414">$B34</f>
        <v>8</v>
      </c>
      <c r="IW34" s="448" t="str">
        <f ca="1">GrpE!$B$4</f>
        <v>Romania</v>
      </c>
      <c r="IX34" s="449">
        <f t="shared" ref="IX34:IX39" ca="1" si="415">$D34</f>
        <v>21</v>
      </c>
      <c r="IY34" s="448" t="str">
        <f ca="1">GrpE!$D$4</f>
        <v>Ukraine</v>
      </c>
      <c r="IZ34" s="452"/>
      <c r="JA34" s="452"/>
      <c r="JB34" s="453"/>
      <c r="JC34" s="449" t="str">
        <f t="shared" ref="JC34:JC39" ca="1" si="416">IF(($F34&lt;&gt;"")*($G34&lt;&gt;"")*(IZ34&lt;&gt;"")*(JA34&lt;&gt;""),($F34&gt;$G34)*(IZ34&gt;JA34)+($F34=$G34)*(IZ34=JA34)+($F34&lt;$G34)*(IZ34&lt;JA34),"")</f>
        <v/>
      </c>
      <c r="JD34" s="449" t="str">
        <f ca="1">IF((JC34&lt;&gt;""),IF(OR($F34&lt;&gt;$G34,PrSettings!$M$4="●"),(($F34-$G34)=(IZ34-JA34))*1,0),"")</f>
        <v/>
      </c>
      <c r="JE34" s="449" t="str">
        <f t="shared" ref="JE34:JE39" ca="1" si="417">IF((JC34&lt;&gt;""),($F34=IZ34)*($G34=JA34),"")</f>
        <v/>
      </c>
      <c r="JF34" s="449" t="str">
        <f ca="1">IF(JC34&lt;&gt;"",IF(ABS($F34-$G34)&gt;=PrSettings!$M$7,(ABS($F34-$G34-IZ34+JA34)&lt;=1)*1,IF(AND(JC34,$F34=$G34,$F34&gt;=PrSettings!$M$6),(ABS(IZ34-$F34)&lt;=1)*1,IF(AND(ABS($F34-$G34-IZ34+JA34)&lt;=1,$F34+$G34&gt;=PrSettings!$M$8),(ABS(IZ34-$F34)&lt;=1)*(ABS(JA34-$G34)&lt;=1)*1,""))),"")</f>
        <v/>
      </c>
      <c r="JG34" s="454"/>
      <c r="JI34" s="447">
        <f t="shared" ref="JI34:JI47" ca="1" si="418">$B34</f>
        <v>8</v>
      </c>
      <c r="JJ34" s="448" t="str">
        <f ca="1">GrpE!$B$4</f>
        <v>Romania</v>
      </c>
      <c r="JK34" s="449">
        <f t="shared" ref="JK34:JK39" ca="1" si="419">$D34</f>
        <v>21</v>
      </c>
      <c r="JL34" s="448" t="str">
        <f ca="1">GrpE!$D$4</f>
        <v>Ukraine</v>
      </c>
      <c r="JM34" s="452"/>
      <c r="JN34" s="452"/>
      <c r="JO34" s="453"/>
      <c r="JP34" s="449" t="str">
        <f t="shared" ref="JP34:JP39" ca="1" si="420">IF(($F34&lt;&gt;"")*($G34&lt;&gt;"")*(JM34&lt;&gt;"")*(JN34&lt;&gt;""),($F34&gt;$G34)*(JM34&gt;JN34)+($F34=$G34)*(JM34=JN34)+($F34&lt;$G34)*(JM34&lt;JN34),"")</f>
        <v/>
      </c>
      <c r="JQ34" s="449" t="str">
        <f ca="1">IF((JP34&lt;&gt;""),IF(OR($F34&lt;&gt;$G34,PrSettings!$M$4="●"),(($F34-$G34)=(JM34-JN34))*1,0),"")</f>
        <v/>
      </c>
      <c r="JR34" s="449" t="str">
        <f t="shared" ref="JR34:JR39" ca="1" si="421">IF((JP34&lt;&gt;""),($F34=JM34)*($G34=JN34),"")</f>
        <v/>
      </c>
      <c r="JS34" s="449" t="str">
        <f ca="1">IF(JP34&lt;&gt;"",IF(ABS($F34-$G34)&gt;=PrSettings!$M$7,(ABS($F34-$G34-JM34+JN34)&lt;=1)*1,IF(AND(JP34,$F34=$G34,$F34&gt;=PrSettings!$M$6),(ABS(JM34-$F34)&lt;=1)*1,IF(AND(ABS($F34-$G34-JM34+JN34)&lt;=1,$F34+$G34&gt;=PrSettings!$M$8),(ABS(JM34-$F34)&lt;=1)*(ABS(JN34-$G34)&lt;=1)*1,""))),"")</f>
        <v/>
      </c>
      <c r="JT34" s="454"/>
      <c r="JV34" s="447">
        <f t="shared" ref="JV34:JV47" ca="1" si="422">$B34</f>
        <v>8</v>
      </c>
      <c r="JW34" s="448" t="str">
        <f ca="1">GrpE!$B$4</f>
        <v>Romania</v>
      </c>
      <c r="JX34" s="449">
        <f t="shared" ref="JX34:JX39" ca="1" si="423">$D34</f>
        <v>21</v>
      </c>
      <c r="JY34" s="448" t="str">
        <f ca="1">GrpE!$D$4</f>
        <v>Ukraine</v>
      </c>
      <c r="JZ34" s="452"/>
      <c r="KA34" s="452"/>
      <c r="KB34" s="453"/>
      <c r="KC34" s="449" t="str">
        <f t="shared" ref="KC34:KC39" ca="1" si="424">IF(($F34&lt;&gt;"")*($G34&lt;&gt;"")*(JZ34&lt;&gt;"")*(KA34&lt;&gt;""),($F34&gt;$G34)*(JZ34&gt;KA34)+($F34=$G34)*(JZ34=KA34)+($F34&lt;$G34)*(JZ34&lt;KA34),"")</f>
        <v/>
      </c>
      <c r="KD34" s="449" t="str">
        <f ca="1">IF((KC34&lt;&gt;""),IF(OR($F34&lt;&gt;$G34,PrSettings!$M$4="●"),(($F34-$G34)=(JZ34-KA34))*1,0),"")</f>
        <v/>
      </c>
      <c r="KE34" s="449" t="str">
        <f t="shared" ref="KE34:KE39" ca="1" si="425">IF((KC34&lt;&gt;""),($F34=JZ34)*($G34=KA34),"")</f>
        <v/>
      </c>
      <c r="KF34" s="449" t="str">
        <f ca="1">IF(KC34&lt;&gt;"",IF(ABS($F34-$G34)&gt;=PrSettings!$M$7,(ABS($F34-$G34-JZ34+KA34)&lt;=1)*1,IF(AND(KC34,$F34=$G34,$F34&gt;=PrSettings!$M$6),(ABS(JZ34-$F34)&lt;=1)*1,IF(AND(ABS($F34-$G34-JZ34+KA34)&lt;=1,$F34+$G34&gt;=PrSettings!$M$8),(ABS(JZ34-$F34)&lt;=1)*(ABS(KA34-$G34)&lt;=1)*1,""))),"")</f>
        <v/>
      </c>
      <c r="KG34" s="454"/>
      <c r="KI34" s="447">
        <f t="shared" ref="KI34:KI47" ca="1" si="426">$B34</f>
        <v>8</v>
      </c>
      <c r="KJ34" s="448" t="str">
        <f ca="1">GrpE!$B$4</f>
        <v>Romania</v>
      </c>
      <c r="KK34" s="449">
        <f t="shared" ref="KK34:KK39" ca="1" si="427">$D34</f>
        <v>21</v>
      </c>
      <c r="KL34" s="448" t="str">
        <f ca="1">GrpE!$D$4</f>
        <v>Ukraine</v>
      </c>
      <c r="KM34" s="452"/>
      <c r="KN34" s="452"/>
      <c r="KO34" s="453"/>
      <c r="KP34" s="449" t="str">
        <f t="shared" ref="KP34:KP39" ca="1" si="428">IF(($F34&lt;&gt;"")*($G34&lt;&gt;"")*(KM34&lt;&gt;"")*(KN34&lt;&gt;""),($F34&gt;$G34)*(KM34&gt;KN34)+($F34=$G34)*(KM34=KN34)+($F34&lt;$G34)*(KM34&lt;KN34),"")</f>
        <v/>
      </c>
      <c r="KQ34" s="449" t="str">
        <f ca="1">IF((KP34&lt;&gt;""),IF(OR($F34&lt;&gt;$G34,PrSettings!$M$4="●"),(($F34-$G34)=(KM34-KN34))*1,0),"")</f>
        <v/>
      </c>
      <c r="KR34" s="449" t="str">
        <f t="shared" ref="KR34:KR39" ca="1" si="429">IF((KP34&lt;&gt;""),($F34=KM34)*($G34=KN34),"")</f>
        <v/>
      </c>
      <c r="KS34" s="449" t="str">
        <f ca="1">IF(KP34&lt;&gt;"",IF(ABS($F34-$G34)&gt;=PrSettings!$M$7,(ABS($F34-$G34-KM34+KN34)&lt;=1)*1,IF(AND(KP34,$F34=$G34,$F34&gt;=PrSettings!$M$6),(ABS(KM34-$F34)&lt;=1)*1,IF(AND(ABS($F34-$G34-KM34+KN34)&lt;=1,$F34+$G34&gt;=PrSettings!$M$8),(ABS(KM34-$F34)&lt;=1)*(ABS(KN34-$G34)&lt;=1)*1,""))),"")</f>
        <v/>
      </c>
      <c r="KT34" s="454"/>
      <c r="KV34" s="447">
        <f t="shared" ref="KV34:KV47" ca="1" si="430">$B34</f>
        <v>8</v>
      </c>
      <c r="KW34" s="448" t="str">
        <f ca="1">GrpE!$B$4</f>
        <v>Romania</v>
      </c>
      <c r="KX34" s="449">
        <f t="shared" ref="KX34:KX39" ca="1" si="431">$D34</f>
        <v>21</v>
      </c>
      <c r="KY34" s="448" t="str">
        <f ca="1">GrpE!$D$4</f>
        <v>Ukraine</v>
      </c>
      <c r="KZ34" s="452"/>
      <c r="LA34" s="452"/>
      <c r="LB34" s="453"/>
      <c r="LC34" s="449" t="str">
        <f t="shared" ref="LC34:LC39" ca="1" si="432">IF(($F34&lt;&gt;"")*($G34&lt;&gt;"")*(KZ34&lt;&gt;"")*(LA34&lt;&gt;""),($F34&gt;$G34)*(KZ34&gt;LA34)+($F34=$G34)*(KZ34=LA34)+($F34&lt;$G34)*(KZ34&lt;LA34),"")</f>
        <v/>
      </c>
      <c r="LD34" s="449" t="str">
        <f ca="1">IF((LC34&lt;&gt;""),IF(OR($F34&lt;&gt;$G34,PrSettings!$M$4="●"),(($F34-$G34)=(KZ34-LA34))*1,0),"")</f>
        <v/>
      </c>
      <c r="LE34" s="449" t="str">
        <f t="shared" ref="LE34:LE39" ca="1" si="433">IF((LC34&lt;&gt;""),($F34=KZ34)*($G34=LA34),"")</f>
        <v/>
      </c>
      <c r="LF34" s="449" t="str">
        <f ca="1">IF(LC34&lt;&gt;"",IF(ABS($F34-$G34)&gt;=PrSettings!$M$7,(ABS($F34-$G34-KZ34+LA34)&lt;=1)*1,IF(AND(LC34,$F34=$G34,$F34&gt;=PrSettings!$M$6),(ABS(KZ34-$F34)&lt;=1)*1,IF(AND(ABS($F34-$G34-KZ34+LA34)&lt;=1,$F34+$G34&gt;=PrSettings!$M$8),(ABS(KZ34-$F34)&lt;=1)*(ABS(LA34-$G34)&lt;=1)*1,""))),"")</f>
        <v/>
      </c>
      <c r="LG34" s="454"/>
      <c r="LI34" s="447">
        <f t="shared" ref="LI34:LI47" ca="1" si="434">$B34</f>
        <v>8</v>
      </c>
      <c r="LJ34" s="448" t="str">
        <f ca="1">GrpE!$B$4</f>
        <v>Romania</v>
      </c>
      <c r="LK34" s="449">
        <f t="shared" ref="LK34:LK39" ca="1" si="435">$D34</f>
        <v>21</v>
      </c>
      <c r="LL34" s="448" t="str">
        <f ca="1">GrpE!$D$4</f>
        <v>Ukraine</v>
      </c>
      <c r="LM34" s="452"/>
      <c r="LN34" s="452"/>
      <c r="LO34" s="453"/>
      <c r="LP34" s="449" t="str">
        <f t="shared" ref="LP34:LP39" ca="1" si="436">IF(($F34&lt;&gt;"")*($G34&lt;&gt;"")*(LM34&lt;&gt;"")*(LN34&lt;&gt;""),($F34&gt;$G34)*(LM34&gt;LN34)+($F34=$G34)*(LM34=LN34)+($F34&lt;$G34)*(LM34&lt;LN34),"")</f>
        <v/>
      </c>
      <c r="LQ34" s="449" t="str">
        <f ca="1">IF((LP34&lt;&gt;""),IF(OR($F34&lt;&gt;$G34,PrSettings!$M$4="●"),(($F34-$G34)=(LM34-LN34))*1,0),"")</f>
        <v/>
      </c>
      <c r="LR34" s="449" t="str">
        <f t="shared" ref="LR34:LR39" ca="1" si="437">IF((LP34&lt;&gt;""),($F34=LM34)*($G34=LN34),"")</f>
        <v/>
      </c>
      <c r="LS34" s="449" t="str">
        <f ca="1">IF(LP34&lt;&gt;"",IF(ABS($F34-$G34)&gt;=PrSettings!$M$7,(ABS($F34-$G34-LM34+LN34)&lt;=1)*1,IF(AND(LP34,$F34=$G34,$F34&gt;=PrSettings!$M$6),(ABS(LM34-$F34)&lt;=1)*1,IF(AND(ABS($F34-$G34-LM34+LN34)&lt;=1,$F34+$G34&gt;=PrSettings!$M$8),(ABS(LM34-$F34)&lt;=1)*(ABS(LN34-$G34)&lt;=1)*1,""))),"")</f>
        <v/>
      </c>
      <c r="LT34" s="454"/>
      <c r="LV34" s="447">
        <f t="shared" ref="LV34:LV47" ca="1" si="438">$B34</f>
        <v>8</v>
      </c>
      <c r="LW34" s="448" t="str">
        <f ca="1">GrpE!$B$4</f>
        <v>Romania</v>
      </c>
      <c r="LX34" s="449">
        <f t="shared" ref="LX34:LX39" ca="1" si="439">$D34</f>
        <v>21</v>
      </c>
      <c r="LY34" s="448" t="str">
        <f ca="1">GrpE!$D$4</f>
        <v>Ukraine</v>
      </c>
      <c r="LZ34" s="452"/>
      <c r="MA34" s="452"/>
      <c r="MB34" s="453"/>
      <c r="MC34" s="449" t="str">
        <f t="shared" ref="MC34:MC39" ca="1" si="440">IF(($F34&lt;&gt;"")*($G34&lt;&gt;"")*(LZ34&lt;&gt;"")*(MA34&lt;&gt;""),($F34&gt;$G34)*(LZ34&gt;MA34)+($F34=$G34)*(LZ34=MA34)+($F34&lt;$G34)*(LZ34&lt;MA34),"")</f>
        <v/>
      </c>
      <c r="MD34" s="449" t="str">
        <f ca="1">IF((MC34&lt;&gt;""),IF(OR($F34&lt;&gt;$G34,PrSettings!$M$4="●"),(($F34-$G34)=(LZ34-MA34))*1,0),"")</f>
        <v/>
      </c>
      <c r="ME34" s="449" t="str">
        <f t="shared" ref="ME34:ME39" ca="1" si="441">IF((MC34&lt;&gt;""),($F34=LZ34)*($G34=MA34),"")</f>
        <v/>
      </c>
      <c r="MF34" s="449" t="str">
        <f ca="1">IF(MC34&lt;&gt;"",IF(ABS($F34-$G34)&gt;=PrSettings!$M$7,(ABS($F34-$G34-LZ34+MA34)&lt;=1)*1,IF(AND(MC34,$F34=$G34,$F34&gt;=PrSettings!$M$6),(ABS(LZ34-$F34)&lt;=1)*1,IF(AND(ABS($F34-$G34-LZ34+MA34)&lt;=1,$F34+$G34&gt;=PrSettings!$M$8),(ABS(LZ34-$F34)&lt;=1)*(ABS(MA34-$G34)&lt;=1)*1,""))),"")</f>
        <v/>
      </c>
      <c r="MG34" s="454"/>
    </row>
    <row r="35" spans="1:345" x14ac:dyDescent="0.25">
      <c r="B35" s="447">
        <f ca="1">INDEX(Groups!$C$7:$C$35,MATCH(C35,Groups!$D$7:$D$35,0))</f>
        <v>4</v>
      </c>
      <c r="C35" s="448" t="str">
        <f ca="1">GrpE!$B$5</f>
        <v>Belgium</v>
      </c>
      <c r="D35" s="449">
        <f ca="1">INDEX(Groups!$C$7:$C$35,MATCH(E35,Groups!$D$7:$D$35,0))</f>
        <v>16</v>
      </c>
      <c r="E35" s="448" t="str">
        <f ca="1">GrpE!$D$5</f>
        <v>Slovakia</v>
      </c>
      <c r="F35" s="450" t="str">
        <f ca="1">GrpE!$E$5</f>
        <v/>
      </c>
      <c r="G35" s="451" t="str">
        <f ca="1">GrpE!$G$5</f>
        <v/>
      </c>
      <c r="I35" s="447">
        <f t="shared" ca="1" si="338"/>
        <v>4</v>
      </c>
      <c r="J35" s="448" t="str">
        <f ca="1">GrpE!$B$5</f>
        <v>Belgium</v>
      </c>
      <c r="K35" s="449">
        <f t="shared" ca="1" si="339"/>
        <v>16</v>
      </c>
      <c r="L35" s="448" t="str">
        <f ca="1">GrpE!$D$5</f>
        <v>Slovakia</v>
      </c>
      <c r="M35" s="452"/>
      <c r="N35" s="452"/>
      <c r="O35" s="455"/>
      <c r="P35" s="449" t="str">
        <f t="shared" ca="1" si="340"/>
        <v/>
      </c>
      <c r="Q35" s="449" t="str">
        <f ca="1">IF((P35&lt;&gt;""),IF(OR($F35&lt;&gt;$G35,PrSettings!$M$4="●"),(($F35-$G35)=(M35-N35))*1,0),"")</f>
        <v/>
      </c>
      <c r="R35" s="449" t="str">
        <f t="shared" ca="1" si="341"/>
        <v/>
      </c>
      <c r="S35" s="449" t="str">
        <f ca="1">IF(P35&lt;&gt;"",IF(ABS($F35-$G35)&gt;=PrSettings!$M$7,(ABS($F35-$G35-M35+N35)&lt;=1)*1,IF(AND(P35,$F35=$G35,$F35&gt;=PrSettings!$M$6),(ABS(M35-$F35)&lt;=1)*1,IF(AND(ABS($F35-$G35-M35+N35)&lt;=1,$F35+$G35&gt;=PrSettings!$M$8),(ABS(M35-$F35)&lt;=1)*(ABS(N35-$G35)&lt;=1)*1,""))),"")</f>
        <v/>
      </c>
      <c r="T35" s="456"/>
      <c r="V35" s="447">
        <f t="shared" ca="1" si="342"/>
        <v>4</v>
      </c>
      <c r="W35" s="448" t="str">
        <f ca="1">GrpE!$B$5</f>
        <v>Belgium</v>
      </c>
      <c r="X35" s="449">
        <f t="shared" ca="1" si="343"/>
        <v>16</v>
      </c>
      <c r="Y35" s="448" t="str">
        <f ca="1">GrpE!$D$5</f>
        <v>Slovakia</v>
      </c>
      <c r="Z35" s="452"/>
      <c r="AA35" s="452"/>
      <c r="AB35" s="455"/>
      <c r="AC35" s="449" t="str">
        <f t="shared" ca="1" si="344"/>
        <v/>
      </c>
      <c r="AD35" s="449" t="str">
        <f ca="1">IF((AC35&lt;&gt;""),IF(OR($F35&lt;&gt;$G35,PrSettings!$M$4="●"),(($F35-$G35)=(Z35-AA35))*1,0),"")</f>
        <v/>
      </c>
      <c r="AE35" s="449" t="str">
        <f t="shared" ca="1" si="345"/>
        <v/>
      </c>
      <c r="AF35" s="449" t="str">
        <f ca="1">IF(AC35&lt;&gt;"",IF(ABS($F35-$G35)&gt;=PrSettings!$M$7,(ABS($F35-$G35-Z35+AA35)&lt;=1)*1,IF(AND(AC35,$F35=$G35,$F35&gt;=PrSettings!$M$6),(ABS(Z35-$F35)&lt;=1)*1,IF(AND(ABS($F35-$G35-Z35+AA35)&lt;=1,$F35+$G35&gt;=PrSettings!$M$8),(ABS(Z35-$F35)&lt;=1)*(ABS(AA35-$G35)&lt;=1)*1,""))),"")</f>
        <v/>
      </c>
      <c r="AG35" s="456"/>
      <c r="AI35" s="447">
        <f t="shared" ca="1" si="346"/>
        <v>4</v>
      </c>
      <c r="AJ35" s="448" t="str">
        <f ca="1">GrpE!$B$5</f>
        <v>Belgium</v>
      </c>
      <c r="AK35" s="449">
        <f t="shared" ca="1" si="347"/>
        <v>16</v>
      </c>
      <c r="AL35" s="448" t="str">
        <f ca="1">GrpE!$D$5</f>
        <v>Slovakia</v>
      </c>
      <c r="AM35" s="452"/>
      <c r="AN35" s="452"/>
      <c r="AO35" s="455"/>
      <c r="AP35" s="449" t="str">
        <f t="shared" ca="1" si="348"/>
        <v/>
      </c>
      <c r="AQ35" s="449" t="str">
        <f ca="1">IF((AP35&lt;&gt;""),IF(OR($F35&lt;&gt;$G35,PrSettings!$M$4="●"),(($F35-$G35)=(AM35-AN35))*1,0),"")</f>
        <v/>
      </c>
      <c r="AR35" s="449" t="str">
        <f t="shared" ca="1" si="349"/>
        <v/>
      </c>
      <c r="AS35" s="449" t="str">
        <f ca="1">IF(AP35&lt;&gt;"",IF(ABS($F35-$G35)&gt;=PrSettings!$M$7,(ABS($F35-$G35-AM35+AN35)&lt;=1)*1,IF(AND(AP35,$F35=$G35,$F35&gt;=PrSettings!$M$6),(ABS(AM35-$F35)&lt;=1)*1,IF(AND(ABS($F35-$G35-AM35+AN35)&lt;=1,$F35+$G35&gt;=PrSettings!$M$8),(ABS(AM35-$F35)&lt;=1)*(ABS(AN35-$G35)&lt;=1)*1,""))),"")</f>
        <v/>
      </c>
      <c r="AT35" s="456"/>
      <c r="AV35" s="447">
        <f t="shared" ca="1" si="350"/>
        <v>4</v>
      </c>
      <c r="AW35" s="448" t="str">
        <f ca="1">GrpE!$B$5</f>
        <v>Belgium</v>
      </c>
      <c r="AX35" s="449">
        <f t="shared" ca="1" si="351"/>
        <v>16</v>
      </c>
      <c r="AY35" s="448" t="str">
        <f ca="1">GrpE!$D$5</f>
        <v>Slovakia</v>
      </c>
      <c r="AZ35" s="452"/>
      <c r="BA35" s="452"/>
      <c r="BB35" s="455"/>
      <c r="BC35" s="449" t="str">
        <f t="shared" ca="1" si="352"/>
        <v/>
      </c>
      <c r="BD35" s="449" t="str">
        <f ca="1">IF((BC35&lt;&gt;""),IF(OR($F35&lt;&gt;$G35,PrSettings!$M$4="●"),(($F35-$G35)=(AZ35-BA35))*1,0),"")</f>
        <v/>
      </c>
      <c r="BE35" s="449" t="str">
        <f t="shared" ca="1" si="353"/>
        <v/>
      </c>
      <c r="BF35" s="449" t="str">
        <f ca="1">IF(BC35&lt;&gt;"",IF(ABS($F35-$G35)&gt;=PrSettings!$M$7,(ABS($F35-$G35-AZ35+BA35)&lt;=1)*1,IF(AND(BC35,$F35=$G35,$F35&gt;=PrSettings!$M$6),(ABS(AZ35-$F35)&lt;=1)*1,IF(AND(ABS($F35-$G35-AZ35+BA35)&lt;=1,$F35+$G35&gt;=PrSettings!$M$8),(ABS(AZ35-$F35)&lt;=1)*(ABS(BA35-$G35)&lt;=1)*1,""))),"")</f>
        <v/>
      </c>
      <c r="BG35" s="456"/>
      <c r="BI35" s="447">
        <f t="shared" ca="1" si="354"/>
        <v>4</v>
      </c>
      <c r="BJ35" s="448" t="str">
        <f ca="1">GrpE!$B$5</f>
        <v>Belgium</v>
      </c>
      <c r="BK35" s="449">
        <f t="shared" ca="1" si="355"/>
        <v>16</v>
      </c>
      <c r="BL35" s="448" t="str">
        <f ca="1">GrpE!$D$5</f>
        <v>Slovakia</v>
      </c>
      <c r="BM35" s="452"/>
      <c r="BN35" s="452"/>
      <c r="BO35" s="455"/>
      <c r="BP35" s="449" t="str">
        <f t="shared" ca="1" si="356"/>
        <v/>
      </c>
      <c r="BQ35" s="449" t="str">
        <f ca="1">IF((BP35&lt;&gt;""),IF(OR($F35&lt;&gt;$G35,PrSettings!$M$4="●"),(($F35-$G35)=(BM35-BN35))*1,0),"")</f>
        <v/>
      </c>
      <c r="BR35" s="449" t="str">
        <f t="shared" ca="1" si="357"/>
        <v/>
      </c>
      <c r="BS35" s="449" t="str">
        <f ca="1">IF(BP35&lt;&gt;"",IF(ABS($F35-$G35)&gt;=PrSettings!$M$7,(ABS($F35-$G35-BM35+BN35)&lt;=1)*1,IF(AND(BP35,$F35=$G35,$F35&gt;=PrSettings!$M$6),(ABS(BM35-$F35)&lt;=1)*1,IF(AND(ABS($F35-$G35-BM35+BN35)&lt;=1,$F35+$G35&gt;=PrSettings!$M$8),(ABS(BM35-$F35)&lt;=1)*(ABS(BN35-$G35)&lt;=1)*1,""))),"")</f>
        <v/>
      </c>
      <c r="BT35" s="456"/>
      <c r="BV35" s="447">
        <f t="shared" ca="1" si="358"/>
        <v>4</v>
      </c>
      <c r="BW35" s="448" t="str">
        <f ca="1">GrpE!$B$5</f>
        <v>Belgium</v>
      </c>
      <c r="BX35" s="449">
        <f t="shared" ca="1" si="359"/>
        <v>16</v>
      </c>
      <c r="BY35" s="448" t="str">
        <f ca="1">GrpE!$D$5</f>
        <v>Slovakia</v>
      </c>
      <c r="BZ35" s="452"/>
      <c r="CA35" s="452"/>
      <c r="CB35" s="455"/>
      <c r="CC35" s="449" t="str">
        <f t="shared" ca="1" si="360"/>
        <v/>
      </c>
      <c r="CD35" s="449" t="str">
        <f ca="1">IF((CC35&lt;&gt;""),IF(OR($F35&lt;&gt;$G35,PrSettings!$M$4="●"),(($F35-$G35)=(BZ35-CA35))*1,0),"")</f>
        <v/>
      </c>
      <c r="CE35" s="449" t="str">
        <f t="shared" ca="1" si="361"/>
        <v/>
      </c>
      <c r="CF35" s="449" t="str">
        <f ca="1">IF(CC35&lt;&gt;"",IF(ABS($F35-$G35)&gt;=PrSettings!$M$7,(ABS($F35-$G35-BZ35+CA35)&lt;=1)*1,IF(AND(CC35,$F35=$G35,$F35&gt;=PrSettings!$M$6),(ABS(BZ35-$F35)&lt;=1)*1,IF(AND(ABS($F35-$G35-BZ35+CA35)&lt;=1,$F35+$G35&gt;=PrSettings!$M$8),(ABS(BZ35-$F35)&lt;=1)*(ABS(CA35-$G35)&lt;=1)*1,""))),"")</f>
        <v/>
      </c>
      <c r="CG35" s="456"/>
      <c r="CI35" s="447">
        <f t="shared" ca="1" si="362"/>
        <v>4</v>
      </c>
      <c r="CJ35" s="448" t="str">
        <f ca="1">GrpE!$B$5</f>
        <v>Belgium</v>
      </c>
      <c r="CK35" s="449">
        <f t="shared" ca="1" si="363"/>
        <v>16</v>
      </c>
      <c r="CL35" s="448" t="str">
        <f ca="1">GrpE!$D$5</f>
        <v>Slovakia</v>
      </c>
      <c r="CM35" s="452"/>
      <c r="CN35" s="452"/>
      <c r="CO35" s="455"/>
      <c r="CP35" s="449" t="str">
        <f t="shared" ca="1" si="364"/>
        <v/>
      </c>
      <c r="CQ35" s="449" t="str">
        <f ca="1">IF((CP35&lt;&gt;""),IF(OR($F35&lt;&gt;$G35,PrSettings!$M$4="●"),(($F35-$G35)=(CM35-CN35))*1,0),"")</f>
        <v/>
      </c>
      <c r="CR35" s="449" t="str">
        <f t="shared" ca="1" si="365"/>
        <v/>
      </c>
      <c r="CS35" s="449" t="str">
        <f ca="1">IF(CP35&lt;&gt;"",IF(ABS($F35-$G35)&gt;=PrSettings!$M$7,(ABS($F35-$G35-CM35+CN35)&lt;=1)*1,IF(AND(CP35,$F35=$G35,$F35&gt;=PrSettings!$M$6),(ABS(CM35-$F35)&lt;=1)*1,IF(AND(ABS($F35-$G35-CM35+CN35)&lt;=1,$F35+$G35&gt;=PrSettings!$M$8),(ABS(CM35-$F35)&lt;=1)*(ABS(CN35-$G35)&lt;=1)*1,""))),"")</f>
        <v/>
      </c>
      <c r="CT35" s="456"/>
      <c r="CV35" s="447">
        <f t="shared" ca="1" si="366"/>
        <v>4</v>
      </c>
      <c r="CW35" s="448" t="str">
        <f ca="1">GrpE!$B$5</f>
        <v>Belgium</v>
      </c>
      <c r="CX35" s="449">
        <f t="shared" ca="1" si="367"/>
        <v>16</v>
      </c>
      <c r="CY35" s="448" t="str">
        <f ca="1">GrpE!$D$5</f>
        <v>Slovakia</v>
      </c>
      <c r="CZ35" s="452"/>
      <c r="DA35" s="452"/>
      <c r="DB35" s="455"/>
      <c r="DC35" s="449" t="str">
        <f t="shared" ca="1" si="368"/>
        <v/>
      </c>
      <c r="DD35" s="449" t="str">
        <f ca="1">IF((DC35&lt;&gt;""),IF(OR($F35&lt;&gt;$G35,PrSettings!$M$4="●"),(($F35-$G35)=(CZ35-DA35))*1,0),"")</f>
        <v/>
      </c>
      <c r="DE35" s="449" t="str">
        <f t="shared" ca="1" si="369"/>
        <v/>
      </c>
      <c r="DF35" s="449" t="str">
        <f ca="1">IF(DC35&lt;&gt;"",IF(ABS($F35-$G35)&gt;=PrSettings!$M$7,(ABS($F35-$G35-CZ35+DA35)&lt;=1)*1,IF(AND(DC35,$F35=$G35,$F35&gt;=PrSettings!$M$6),(ABS(CZ35-$F35)&lt;=1)*1,IF(AND(ABS($F35-$G35-CZ35+DA35)&lt;=1,$F35+$G35&gt;=PrSettings!$M$8),(ABS(CZ35-$F35)&lt;=1)*(ABS(DA35-$G35)&lt;=1)*1,""))),"")</f>
        <v/>
      </c>
      <c r="DG35" s="456"/>
      <c r="DI35" s="447">
        <f t="shared" ca="1" si="370"/>
        <v>4</v>
      </c>
      <c r="DJ35" s="448" t="str">
        <f ca="1">GrpE!$B$5</f>
        <v>Belgium</v>
      </c>
      <c r="DK35" s="449">
        <f t="shared" ca="1" si="371"/>
        <v>16</v>
      </c>
      <c r="DL35" s="448" t="str">
        <f ca="1">GrpE!$D$5</f>
        <v>Slovakia</v>
      </c>
      <c r="DM35" s="452"/>
      <c r="DN35" s="452"/>
      <c r="DO35" s="455"/>
      <c r="DP35" s="449" t="str">
        <f t="shared" ca="1" si="372"/>
        <v/>
      </c>
      <c r="DQ35" s="449" t="str">
        <f ca="1">IF((DP35&lt;&gt;""),IF(OR($F35&lt;&gt;$G35,PrSettings!$M$4="●"),(($F35-$G35)=(DM35-DN35))*1,0),"")</f>
        <v/>
      </c>
      <c r="DR35" s="449" t="str">
        <f t="shared" ca="1" si="373"/>
        <v/>
      </c>
      <c r="DS35" s="449" t="str">
        <f ca="1">IF(DP35&lt;&gt;"",IF(ABS($F35-$G35)&gt;=PrSettings!$M$7,(ABS($F35-$G35-DM35+DN35)&lt;=1)*1,IF(AND(DP35,$F35=$G35,$F35&gt;=PrSettings!$M$6),(ABS(DM35-$F35)&lt;=1)*1,IF(AND(ABS($F35-$G35-DM35+DN35)&lt;=1,$F35+$G35&gt;=PrSettings!$M$8),(ABS(DM35-$F35)&lt;=1)*(ABS(DN35-$G35)&lt;=1)*1,""))),"")</f>
        <v/>
      </c>
      <c r="DT35" s="456"/>
      <c r="DV35" s="447">
        <f t="shared" ca="1" si="374"/>
        <v>4</v>
      </c>
      <c r="DW35" s="448" t="str">
        <f ca="1">GrpE!$B$5</f>
        <v>Belgium</v>
      </c>
      <c r="DX35" s="449">
        <f t="shared" ca="1" si="375"/>
        <v>16</v>
      </c>
      <c r="DY35" s="448" t="str">
        <f ca="1">GrpE!$D$5</f>
        <v>Slovakia</v>
      </c>
      <c r="DZ35" s="452"/>
      <c r="EA35" s="452"/>
      <c r="EB35" s="455"/>
      <c r="EC35" s="449" t="str">
        <f t="shared" ca="1" si="376"/>
        <v/>
      </c>
      <c r="ED35" s="449" t="str">
        <f ca="1">IF((EC35&lt;&gt;""),IF(OR($F35&lt;&gt;$G35,PrSettings!$M$4="●"),(($F35-$G35)=(DZ35-EA35))*1,0),"")</f>
        <v/>
      </c>
      <c r="EE35" s="449" t="str">
        <f t="shared" ca="1" si="377"/>
        <v/>
      </c>
      <c r="EF35" s="449" t="str">
        <f ca="1">IF(EC35&lt;&gt;"",IF(ABS($F35-$G35)&gt;=PrSettings!$M$7,(ABS($F35-$G35-DZ35+EA35)&lt;=1)*1,IF(AND(EC35,$F35=$G35,$F35&gt;=PrSettings!$M$6),(ABS(DZ35-$F35)&lt;=1)*1,IF(AND(ABS($F35-$G35-DZ35+EA35)&lt;=1,$F35+$G35&gt;=PrSettings!$M$8),(ABS(DZ35-$F35)&lt;=1)*(ABS(EA35-$G35)&lt;=1)*1,""))),"")</f>
        <v/>
      </c>
      <c r="EG35" s="456"/>
      <c r="EI35" s="447">
        <f t="shared" ca="1" si="378"/>
        <v>4</v>
      </c>
      <c r="EJ35" s="448" t="str">
        <f ca="1">GrpE!$B$5</f>
        <v>Belgium</v>
      </c>
      <c r="EK35" s="449">
        <f t="shared" ca="1" si="379"/>
        <v>16</v>
      </c>
      <c r="EL35" s="448" t="str">
        <f ca="1">GrpE!$D$5</f>
        <v>Slovakia</v>
      </c>
      <c r="EM35" s="452"/>
      <c r="EN35" s="452"/>
      <c r="EO35" s="455"/>
      <c r="EP35" s="449" t="str">
        <f t="shared" ca="1" si="380"/>
        <v/>
      </c>
      <c r="EQ35" s="449" t="str">
        <f ca="1">IF((EP35&lt;&gt;""),IF(OR($F35&lt;&gt;$G35,PrSettings!$M$4="●"),(($F35-$G35)=(EM35-EN35))*1,0),"")</f>
        <v/>
      </c>
      <c r="ER35" s="449" t="str">
        <f t="shared" ca="1" si="381"/>
        <v/>
      </c>
      <c r="ES35" s="449" t="str">
        <f ca="1">IF(EP35&lt;&gt;"",IF(ABS($F35-$G35)&gt;=PrSettings!$M$7,(ABS($F35-$G35-EM35+EN35)&lt;=1)*1,IF(AND(EP35,$F35=$G35,$F35&gt;=PrSettings!$M$6),(ABS(EM35-$F35)&lt;=1)*1,IF(AND(ABS($F35-$G35-EM35+EN35)&lt;=1,$F35+$G35&gt;=PrSettings!$M$8),(ABS(EM35-$F35)&lt;=1)*(ABS(EN35-$G35)&lt;=1)*1,""))),"")</f>
        <v/>
      </c>
      <c r="ET35" s="456"/>
      <c r="EV35" s="447">
        <f t="shared" ca="1" si="382"/>
        <v>4</v>
      </c>
      <c r="EW35" s="448" t="str">
        <f ca="1">GrpE!$B$5</f>
        <v>Belgium</v>
      </c>
      <c r="EX35" s="449">
        <f t="shared" ca="1" si="383"/>
        <v>16</v>
      </c>
      <c r="EY35" s="448" t="str">
        <f ca="1">GrpE!$D$5</f>
        <v>Slovakia</v>
      </c>
      <c r="EZ35" s="452"/>
      <c r="FA35" s="452"/>
      <c r="FB35" s="455"/>
      <c r="FC35" s="449" t="str">
        <f t="shared" ca="1" si="384"/>
        <v/>
      </c>
      <c r="FD35" s="449" t="str">
        <f ca="1">IF((FC35&lt;&gt;""),IF(OR($F35&lt;&gt;$G35,PrSettings!$M$4="●"),(($F35-$G35)=(EZ35-FA35))*1,0),"")</f>
        <v/>
      </c>
      <c r="FE35" s="449" t="str">
        <f t="shared" ca="1" si="385"/>
        <v/>
      </c>
      <c r="FF35" s="449" t="str">
        <f ca="1">IF(FC35&lt;&gt;"",IF(ABS($F35-$G35)&gt;=PrSettings!$M$7,(ABS($F35-$G35-EZ35+FA35)&lt;=1)*1,IF(AND(FC35,$F35=$G35,$F35&gt;=PrSettings!$M$6),(ABS(EZ35-$F35)&lt;=1)*1,IF(AND(ABS($F35-$G35-EZ35+FA35)&lt;=1,$F35+$G35&gt;=PrSettings!$M$8),(ABS(EZ35-$F35)&lt;=1)*(ABS(FA35-$G35)&lt;=1)*1,""))),"")</f>
        <v/>
      </c>
      <c r="FG35" s="456"/>
      <c r="FI35" s="447">
        <f t="shared" ca="1" si="386"/>
        <v>4</v>
      </c>
      <c r="FJ35" s="448" t="str">
        <f ca="1">GrpE!$B$5</f>
        <v>Belgium</v>
      </c>
      <c r="FK35" s="449">
        <f t="shared" ca="1" si="387"/>
        <v>16</v>
      </c>
      <c r="FL35" s="448" t="str">
        <f ca="1">GrpE!$D$5</f>
        <v>Slovakia</v>
      </c>
      <c r="FM35" s="452"/>
      <c r="FN35" s="452"/>
      <c r="FO35" s="455"/>
      <c r="FP35" s="449" t="str">
        <f t="shared" ca="1" si="388"/>
        <v/>
      </c>
      <c r="FQ35" s="449" t="str">
        <f ca="1">IF((FP35&lt;&gt;""),IF(OR($F35&lt;&gt;$G35,PrSettings!$M$4="●"),(($F35-$G35)=(FM35-FN35))*1,0),"")</f>
        <v/>
      </c>
      <c r="FR35" s="449" t="str">
        <f t="shared" ca="1" si="389"/>
        <v/>
      </c>
      <c r="FS35" s="449" t="str">
        <f ca="1">IF(FP35&lt;&gt;"",IF(ABS($F35-$G35)&gt;=PrSettings!$M$7,(ABS($F35-$G35-FM35+FN35)&lt;=1)*1,IF(AND(FP35,$F35=$G35,$F35&gt;=PrSettings!$M$6),(ABS(FM35-$F35)&lt;=1)*1,IF(AND(ABS($F35-$G35-FM35+FN35)&lt;=1,$F35+$G35&gt;=PrSettings!$M$8),(ABS(FM35-$F35)&lt;=1)*(ABS(FN35-$G35)&lt;=1)*1,""))),"")</f>
        <v/>
      </c>
      <c r="FT35" s="456"/>
      <c r="FV35" s="447">
        <f t="shared" ca="1" si="390"/>
        <v>4</v>
      </c>
      <c r="FW35" s="448" t="str">
        <f ca="1">GrpE!$B$5</f>
        <v>Belgium</v>
      </c>
      <c r="FX35" s="449">
        <f t="shared" ca="1" si="391"/>
        <v>16</v>
      </c>
      <c r="FY35" s="448" t="str">
        <f ca="1">GrpE!$D$5</f>
        <v>Slovakia</v>
      </c>
      <c r="FZ35" s="452"/>
      <c r="GA35" s="452"/>
      <c r="GB35" s="455"/>
      <c r="GC35" s="449" t="str">
        <f t="shared" ca="1" si="392"/>
        <v/>
      </c>
      <c r="GD35" s="449" t="str">
        <f ca="1">IF((GC35&lt;&gt;""),IF(OR($F35&lt;&gt;$G35,PrSettings!$M$4="●"),(($F35-$G35)=(FZ35-GA35))*1,0),"")</f>
        <v/>
      </c>
      <c r="GE35" s="449" t="str">
        <f t="shared" ca="1" si="393"/>
        <v/>
      </c>
      <c r="GF35" s="449" t="str">
        <f ca="1">IF(GC35&lt;&gt;"",IF(ABS($F35-$G35)&gt;=PrSettings!$M$7,(ABS($F35-$G35-FZ35+GA35)&lt;=1)*1,IF(AND(GC35,$F35=$G35,$F35&gt;=PrSettings!$M$6),(ABS(FZ35-$F35)&lt;=1)*1,IF(AND(ABS($F35-$G35-FZ35+GA35)&lt;=1,$F35+$G35&gt;=PrSettings!$M$8),(ABS(FZ35-$F35)&lt;=1)*(ABS(GA35-$G35)&lt;=1)*1,""))),"")</f>
        <v/>
      </c>
      <c r="GG35" s="456"/>
      <c r="GI35" s="447">
        <f t="shared" ca="1" si="394"/>
        <v>4</v>
      </c>
      <c r="GJ35" s="448" t="str">
        <f ca="1">GrpE!$B$5</f>
        <v>Belgium</v>
      </c>
      <c r="GK35" s="449">
        <f t="shared" ca="1" si="395"/>
        <v>16</v>
      </c>
      <c r="GL35" s="448" t="str">
        <f ca="1">GrpE!$D$5</f>
        <v>Slovakia</v>
      </c>
      <c r="GM35" s="452"/>
      <c r="GN35" s="452"/>
      <c r="GO35" s="455"/>
      <c r="GP35" s="449" t="str">
        <f t="shared" ca="1" si="396"/>
        <v/>
      </c>
      <c r="GQ35" s="449" t="str">
        <f ca="1">IF((GP35&lt;&gt;""),IF(OR($F35&lt;&gt;$G35,PrSettings!$M$4="●"),(($F35-$G35)=(GM35-GN35))*1,0),"")</f>
        <v/>
      </c>
      <c r="GR35" s="449" t="str">
        <f t="shared" ca="1" si="397"/>
        <v/>
      </c>
      <c r="GS35" s="449" t="str">
        <f ca="1">IF(GP35&lt;&gt;"",IF(ABS($F35-$G35)&gt;=PrSettings!$M$7,(ABS($F35-$G35-GM35+GN35)&lt;=1)*1,IF(AND(GP35,$F35=$G35,$F35&gt;=PrSettings!$M$6),(ABS(GM35-$F35)&lt;=1)*1,IF(AND(ABS($F35-$G35-GM35+GN35)&lt;=1,$F35+$G35&gt;=PrSettings!$M$8),(ABS(GM35-$F35)&lt;=1)*(ABS(GN35-$G35)&lt;=1)*1,""))),"")</f>
        <v/>
      </c>
      <c r="GT35" s="456"/>
      <c r="GV35" s="447">
        <f t="shared" ca="1" si="398"/>
        <v>4</v>
      </c>
      <c r="GW35" s="448" t="str">
        <f ca="1">GrpE!$B$5</f>
        <v>Belgium</v>
      </c>
      <c r="GX35" s="449">
        <f t="shared" ca="1" si="399"/>
        <v>16</v>
      </c>
      <c r="GY35" s="448" t="str">
        <f ca="1">GrpE!$D$5</f>
        <v>Slovakia</v>
      </c>
      <c r="GZ35" s="452"/>
      <c r="HA35" s="452"/>
      <c r="HB35" s="455"/>
      <c r="HC35" s="449" t="str">
        <f t="shared" ca="1" si="400"/>
        <v/>
      </c>
      <c r="HD35" s="449" t="str">
        <f ca="1">IF((HC35&lt;&gt;""),IF(OR($F35&lt;&gt;$G35,PrSettings!$M$4="●"),(($F35-$G35)=(GZ35-HA35))*1,0),"")</f>
        <v/>
      </c>
      <c r="HE35" s="449" t="str">
        <f t="shared" ca="1" si="401"/>
        <v/>
      </c>
      <c r="HF35" s="449" t="str">
        <f ca="1">IF(HC35&lt;&gt;"",IF(ABS($F35-$G35)&gt;=PrSettings!$M$7,(ABS($F35-$G35-GZ35+HA35)&lt;=1)*1,IF(AND(HC35,$F35=$G35,$F35&gt;=PrSettings!$M$6),(ABS(GZ35-$F35)&lt;=1)*1,IF(AND(ABS($F35-$G35-GZ35+HA35)&lt;=1,$F35+$G35&gt;=PrSettings!$M$8),(ABS(GZ35-$F35)&lt;=1)*(ABS(HA35-$G35)&lt;=1)*1,""))),"")</f>
        <v/>
      </c>
      <c r="HG35" s="456"/>
      <c r="HI35" s="447">
        <f t="shared" ca="1" si="402"/>
        <v>4</v>
      </c>
      <c r="HJ35" s="448" t="str">
        <f ca="1">GrpE!$B$5</f>
        <v>Belgium</v>
      </c>
      <c r="HK35" s="449">
        <f t="shared" ca="1" si="403"/>
        <v>16</v>
      </c>
      <c r="HL35" s="448" t="str">
        <f ca="1">GrpE!$D$5</f>
        <v>Slovakia</v>
      </c>
      <c r="HM35" s="452"/>
      <c r="HN35" s="452"/>
      <c r="HO35" s="455"/>
      <c r="HP35" s="449" t="str">
        <f t="shared" ca="1" si="404"/>
        <v/>
      </c>
      <c r="HQ35" s="449" t="str">
        <f ca="1">IF((HP35&lt;&gt;""),IF(OR($F35&lt;&gt;$G35,PrSettings!$M$4="●"),(($F35-$G35)=(HM35-HN35))*1,0),"")</f>
        <v/>
      </c>
      <c r="HR35" s="449" t="str">
        <f t="shared" ca="1" si="405"/>
        <v/>
      </c>
      <c r="HS35" s="449" t="str">
        <f ca="1">IF(HP35&lt;&gt;"",IF(ABS($F35-$G35)&gt;=PrSettings!$M$7,(ABS($F35-$G35-HM35+HN35)&lt;=1)*1,IF(AND(HP35,$F35=$G35,$F35&gt;=PrSettings!$M$6),(ABS(HM35-$F35)&lt;=1)*1,IF(AND(ABS($F35-$G35-HM35+HN35)&lt;=1,$F35+$G35&gt;=PrSettings!$M$8),(ABS(HM35-$F35)&lt;=1)*(ABS(HN35-$G35)&lt;=1)*1,""))),"")</f>
        <v/>
      </c>
      <c r="HT35" s="456"/>
      <c r="HV35" s="447">
        <f t="shared" ca="1" si="406"/>
        <v>4</v>
      </c>
      <c r="HW35" s="448" t="str">
        <f ca="1">GrpE!$B$5</f>
        <v>Belgium</v>
      </c>
      <c r="HX35" s="449">
        <f t="shared" ca="1" si="407"/>
        <v>16</v>
      </c>
      <c r="HY35" s="448" t="str">
        <f ca="1">GrpE!$D$5</f>
        <v>Slovakia</v>
      </c>
      <c r="HZ35" s="452"/>
      <c r="IA35" s="452"/>
      <c r="IB35" s="455"/>
      <c r="IC35" s="449" t="str">
        <f t="shared" ca="1" si="408"/>
        <v/>
      </c>
      <c r="ID35" s="449" t="str">
        <f ca="1">IF((IC35&lt;&gt;""),IF(OR($F35&lt;&gt;$G35,PrSettings!$M$4="●"),(($F35-$G35)=(HZ35-IA35))*1,0),"")</f>
        <v/>
      </c>
      <c r="IE35" s="449" t="str">
        <f t="shared" ca="1" si="409"/>
        <v/>
      </c>
      <c r="IF35" s="449" t="str">
        <f ca="1">IF(IC35&lt;&gt;"",IF(ABS($F35-$G35)&gt;=PrSettings!$M$7,(ABS($F35-$G35-HZ35+IA35)&lt;=1)*1,IF(AND(IC35,$F35=$G35,$F35&gt;=PrSettings!$M$6),(ABS(HZ35-$F35)&lt;=1)*1,IF(AND(ABS($F35-$G35-HZ35+IA35)&lt;=1,$F35+$G35&gt;=PrSettings!$M$8),(ABS(HZ35-$F35)&lt;=1)*(ABS(IA35-$G35)&lt;=1)*1,""))),"")</f>
        <v/>
      </c>
      <c r="IG35" s="456"/>
      <c r="II35" s="447">
        <f t="shared" ca="1" si="410"/>
        <v>4</v>
      </c>
      <c r="IJ35" s="448" t="str">
        <f ca="1">GrpE!$B$5</f>
        <v>Belgium</v>
      </c>
      <c r="IK35" s="449">
        <f t="shared" ca="1" si="411"/>
        <v>16</v>
      </c>
      <c r="IL35" s="448" t="str">
        <f ca="1">GrpE!$D$5</f>
        <v>Slovakia</v>
      </c>
      <c r="IM35" s="452"/>
      <c r="IN35" s="452"/>
      <c r="IO35" s="455"/>
      <c r="IP35" s="449" t="str">
        <f t="shared" ca="1" si="412"/>
        <v/>
      </c>
      <c r="IQ35" s="449" t="str">
        <f ca="1">IF((IP35&lt;&gt;""),IF(OR($F35&lt;&gt;$G35,PrSettings!$M$4="●"),(($F35-$G35)=(IM35-IN35))*1,0),"")</f>
        <v/>
      </c>
      <c r="IR35" s="449" t="str">
        <f t="shared" ca="1" si="413"/>
        <v/>
      </c>
      <c r="IS35" s="449" t="str">
        <f ca="1">IF(IP35&lt;&gt;"",IF(ABS($F35-$G35)&gt;=PrSettings!$M$7,(ABS($F35-$G35-IM35+IN35)&lt;=1)*1,IF(AND(IP35,$F35=$G35,$F35&gt;=PrSettings!$M$6),(ABS(IM35-$F35)&lt;=1)*1,IF(AND(ABS($F35-$G35-IM35+IN35)&lt;=1,$F35+$G35&gt;=PrSettings!$M$8),(ABS(IM35-$F35)&lt;=1)*(ABS(IN35-$G35)&lt;=1)*1,""))),"")</f>
        <v/>
      </c>
      <c r="IT35" s="456"/>
      <c r="IV35" s="447">
        <f t="shared" ca="1" si="414"/>
        <v>4</v>
      </c>
      <c r="IW35" s="448" t="str">
        <f ca="1">GrpE!$B$5</f>
        <v>Belgium</v>
      </c>
      <c r="IX35" s="449">
        <f t="shared" ca="1" si="415"/>
        <v>16</v>
      </c>
      <c r="IY35" s="448" t="str">
        <f ca="1">GrpE!$D$5</f>
        <v>Slovakia</v>
      </c>
      <c r="IZ35" s="452"/>
      <c r="JA35" s="452"/>
      <c r="JB35" s="455"/>
      <c r="JC35" s="449" t="str">
        <f t="shared" ca="1" si="416"/>
        <v/>
      </c>
      <c r="JD35" s="449" t="str">
        <f ca="1">IF((JC35&lt;&gt;""),IF(OR($F35&lt;&gt;$G35,PrSettings!$M$4="●"),(($F35-$G35)=(IZ35-JA35))*1,0),"")</f>
        <v/>
      </c>
      <c r="JE35" s="449" t="str">
        <f t="shared" ca="1" si="417"/>
        <v/>
      </c>
      <c r="JF35" s="449" t="str">
        <f ca="1">IF(JC35&lt;&gt;"",IF(ABS($F35-$G35)&gt;=PrSettings!$M$7,(ABS($F35-$G35-IZ35+JA35)&lt;=1)*1,IF(AND(JC35,$F35=$G35,$F35&gt;=PrSettings!$M$6),(ABS(IZ35-$F35)&lt;=1)*1,IF(AND(ABS($F35-$G35-IZ35+JA35)&lt;=1,$F35+$G35&gt;=PrSettings!$M$8),(ABS(IZ35-$F35)&lt;=1)*(ABS(JA35-$G35)&lt;=1)*1,""))),"")</f>
        <v/>
      </c>
      <c r="JG35" s="456"/>
      <c r="JI35" s="447">
        <f t="shared" ca="1" si="418"/>
        <v>4</v>
      </c>
      <c r="JJ35" s="448" t="str">
        <f ca="1">GrpE!$B$5</f>
        <v>Belgium</v>
      </c>
      <c r="JK35" s="449">
        <f t="shared" ca="1" si="419"/>
        <v>16</v>
      </c>
      <c r="JL35" s="448" t="str">
        <f ca="1">GrpE!$D$5</f>
        <v>Slovakia</v>
      </c>
      <c r="JM35" s="452"/>
      <c r="JN35" s="452"/>
      <c r="JO35" s="455"/>
      <c r="JP35" s="449" t="str">
        <f t="shared" ca="1" si="420"/>
        <v/>
      </c>
      <c r="JQ35" s="449" t="str">
        <f ca="1">IF((JP35&lt;&gt;""),IF(OR($F35&lt;&gt;$G35,PrSettings!$M$4="●"),(($F35-$G35)=(JM35-JN35))*1,0),"")</f>
        <v/>
      </c>
      <c r="JR35" s="449" t="str">
        <f t="shared" ca="1" si="421"/>
        <v/>
      </c>
      <c r="JS35" s="449" t="str">
        <f ca="1">IF(JP35&lt;&gt;"",IF(ABS($F35-$G35)&gt;=PrSettings!$M$7,(ABS($F35-$G35-JM35+JN35)&lt;=1)*1,IF(AND(JP35,$F35=$G35,$F35&gt;=PrSettings!$M$6),(ABS(JM35-$F35)&lt;=1)*1,IF(AND(ABS($F35-$G35-JM35+JN35)&lt;=1,$F35+$G35&gt;=PrSettings!$M$8),(ABS(JM35-$F35)&lt;=1)*(ABS(JN35-$G35)&lt;=1)*1,""))),"")</f>
        <v/>
      </c>
      <c r="JT35" s="456"/>
      <c r="JV35" s="447">
        <f t="shared" ca="1" si="422"/>
        <v>4</v>
      </c>
      <c r="JW35" s="448" t="str">
        <f ca="1">GrpE!$B$5</f>
        <v>Belgium</v>
      </c>
      <c r="JX35" s="449">
        <f t="shared" ca="1" si="423"/>
        <v>16</v>
      </c>
      <c r="JY35" s="448" t="str">
        <f ca="1">GrpE!$D$5</f>
        <v>Slovakia</v>
      </c>
      <c r="JZ35" s="452"/>
      <c r="KA35" s="452"/>
      <c r="KB35" s="455"/>
      <c r="KC35" s="449" t="str">
        <f t="shared" ca="1" si="424"/>
        <v/>
      </c>
      <c r="KD35" s="449" t="str">
        <f ca="1">IF((KC35&lt;&gt;""),IF(OR($F35&lt;&gt;$G35,PrSettings!$M$4="●"),(($F35-$G35)=(JZ35-KA35))*1,0),"")</f>
        <v/>
      </c>
      <c r="KE35" s="449" t="str">
        <f t="shared" ca="1" si="425"/>
        <v/>
      </c>
      <c r="KF35" s="449" t="str">
        <f ca="1">IF(KC35&lt;&gt;"",IF(ABS($F35-$G35)&gt;=PrSettings!$M$7,(ABS($F35-$G35-JZ35+KA35)&lt;=1)*1,IF(AND(KC35,$F35=$G35,$F35&gt;=PrSettings!$M$6),(ABS(JZ35-$F35)&lt;=1)*1,IF(AND(ABS($F35-$G35-JZ35+KA35)&lt;=1,$F35+$G35&gt;=PrSettings!$M$8),(ABS(JZ35-$F35)&lt;=1)*(ABS(KA35-$G35)&lt;=1)*1,""))),"")</f>
        <v/>
      </c>
      <c r="KG35" s="456"/>
      <c r="KI35" s="447">
        <f t="shared" ca="1" si="426"/>
        <v>4</v>
      </c>
      <c r="KJ35" s="448" t="str">
        <f ca="1">GrpE!$B$5</f>
        <v>Belgium</v>
      </c>
      <c r="KK35" s="449">
        <f t="shared" ca="1" si="427"/>
        <v>16</v>
      </c>
      <c r="KL35" s="448" t="str">
        <f ca="1">GrpE!$D$5</f>
        <v>Slovakia</v>
      </c>
      <c r="KM35" s="452"/>
      <c r="KN35" s="452"/>
      <c r="KO35" s="455"/>
      <c r="KP35" s="449" t="str">
        <f t="shared" ca="1" si="428"/>
        <v/>
      </c>
      <c r="KQ35" s="449" t="str">
        <f ca="1">IF((KP35&lt;&gt;""),IF(OR($F35&lt;&gt;$G35,PrSettings!$M$4="●"),(($F35-$G35)=(KM35-KN35))*1,0),"")</f>
        <v/>
      </c>
      <c r="KR35" s="449" t="str">
        <f t="shared" ca="1" si="429"/>
        <v/>
      </c>
      <c r="KS35" s="449" t="str">
        <f ca="1">IF(KP35&lt;&gt;"",IF(ABS($F35-$G35)&gt;=PrSettings!$M$7,(ABS($F35-$G35-KM35+KN35)&lt;=1)*1,IF(AND(KP35,$F35=$G35,$F35&gt;=PrSettings!$M$6),(ABS(KM35-$F35)&lt;=1)*1,IF(AND(ABS($F35-$G35-KM35+KN35)&lt;=1,$F35+$G35&gt;=PrSettings!$M$8),(ABS(KM35-$F35)&lt;=1)*(ABS(KN35-$G35)&lt;=1)*1,""))),"")</f>
        <v/>
      </c>
      <c r="KT35" s="456"/>
      <c r="KV35" s="447">
        <f t="shared" ca="1" si="430"/>
        <v>4</v>
      </c>
      <c r="KW35" s="448" t="str">
        <f ca="1">GrpE!$B$5</f>
        <v>Belgium</v>
      </c>
      <c r="KX35" s="449">
        <f t="shared" ca="1" si="431"/>
        <v>16</v>
      </c>
      <c r="KY35" s="448" t="str">
        <f ca="1">GrpE!$D$5</f>
        <v>Slovakia</v>
      </c>
      <c r="KZ35" s="452"/>
      <c r="LA35" s="452"/>
      <c r="LB35" s="455"/>
      <c r="LC35" s="449" t="str">
        <f t="shared" ca="1" si="432"/>
        <v/>
      </c>
      <c r="LD35" s="449" t="str">
        <f ca="1">IF((LC35&lt;&gt;""),IF(OR($F35&lt;&gt;$G35,PrSettings!$M$4="●"),(($F35-$G35)=(KZ35-LA35))*1,0),"")</f>
        <v/>
      </c>
      <c r="LE35" s="449" t="str">
        <f t="shared" ca="1" si="433"/>
        <v/>
      </c>
      <c r="LF35" s="449" t="str">
        <f ca="1">IF(LC35&lt;&gt;"",IF(ABS($F35-$G35)&gt;=PrSettings!$M$7,(ABS($F35-$G35-KZ35+LA35)&lt;=1)*1,IF(AND(LC35,$F35=$G35,$F35&gt;=PrSettings!$M$6),(ABS(KZ35-$F35)&lt;=1)*1,IF(AND(ABS($F35-$G35-KZ35+LA35)&lt;=1,$F35+$G35&gt;=PrSettings!$M$8),(ABS(KZ35-$F35)&lt;=1)*(ABS(LA35-$G35)&lt;=1)*1,""))),"")</f>
        <v/>
      </c>
      <c r="LG35" s="456"/>
      <c r="LI35" s="447">
        <f t="shared" ca="1" si="434"/>
        <v>4</v>
      </c>
      <c r="LJ35" s="448" t="str">
        <f ca="1">GrpE!$B$5</f>
        <v>Belgium</v>
      </c>
      <c r="LK35" s="449">
        <f t="shared" ca="1" si="435"/>
        <v>16</v>
      </c>
      <c r="LL35" s="448" t="str">
        <f ca="1">GrpE!$D$5</f>
        <v>Slovakia</v>
      </c>
      <c r="LM35" s="452"/>
      <c r="LN35" s="452"/>
      <c r="LO35" s="455"/>
      <c r="LP35" s="449" t="str">
        <f t="shared" ca="1" si="436"/>
        <v/>
      </c>
      <c r="LQ35" s="449" t="str">
        <f ca="1">IF((LP35&lt;&gt;""),IF(OR($F35&lt;&gt;$G35,PrSettings!$M$4="●"),(($F35-$G35)=(LM35-LN35))*1,0),"")</f>
        <v/>
      </c>
      <c r="LR35" s="449" t="str">
        <f t="shared" ca="1" si="437"/>
        <v/>
      </c>
      <c r="LS35" s="449" t="str">
        <f ca="1">IF(LP35&lt;&gt;"",IF(ABS($F35-$G35)&gt;=PrSettings!$M$7,(ABS($F35-$G35-LM35+LN35)&lt;=1)*1,IF(AND(LP35,$F35=$G35,$F35&gt;=PrSettings!$M$6),(ABS(LM35-$F35)&lt;=1)*1,IF(AND(ABS($F35-$G35-LM35+LN35)&lt;=1,$F35+$G35&gt;=PrSettings!$M$8),(ABS(LM35-$F35)&lt;=1)*(ABS(LN35-$G35)&lt;=1)*1,""))),"")</f>
        <v/>
      </c>
      <c r="LT35" s="456"/>
      <c r="LV35" s="447">
        <f t="shared" ca="1" si="438"/>
        <v>4</v>
      </c>
      <c r="LW35" s="448" t="str">
        <f ca="1">GrpE!$B$5</f>
        <v>Belgium</v>
      </c>
      <c r="LX35" s="449">
        <f t="shared" ca="1" si="439"/>
        <v>16</v>
      </c>
      <c r="LY35" s="448" t="str">
        <f ca="1">GrpE!$D$5</f>
        <v>Slovakia</v>
      </c>
      <c r="LZ35" s="452"/>
      <c r="MA35" s="452"/>
      <c r="MB35" s="455"/>
      <c r="MC35" s="449" t="str">
        <f t="shared" ca="1" si="440"/>
        <v/>
      </c>
      <c r="MD35" s="449" t="str">
        <f ca="1">IF((MC35&lt;&gt;""),IF(OR($F35&lt;&gt;$G35,PrSettings!$M$4="●"),(($F35-$G35)=(LZ35-MA35))*1,0),"")</f>
        <v/>
      </c>
      <c r="ME35" s="449" t="str">
        <f t="shared" ca="1" si="441"/>
        <v/>
      </c>
      <c r="MF35" s="449" t="str">
        <f ca="1">IF(MC35&lt;&gt;"",IF(ABS($F35-$G35)&gt;=PrSettings!$M$7,(ABS($F35-$G35-LZ35+MA35)&lt;=1)*1,IF(AND(MC35,$F35=$G35,$F35&gt;=PrSettings!$M$6),(ABS(LZ35-$F35)&lt;=1)*1,IF(AND(ABS($F35-$G35-LZ35+MA35)&lt;=1,$F35+$G35&gt;=PrSettings!$M$8),(ABS(LZ35-$F35)&lt;=1)*(ABS(MA35-$G35)&lt;=1)*1,""))),"")</f>
        <v/>
      </c>
      <c r="MG35" s="456"/>
    </row>
    <row r="36" spans="1:345" x14ac:dyDescent="0.25">
      <c r="B36" s="447">
        <f ca="1">INDEX(Groups!$C$7:$C$35,MATCH(C36,Groups!$D$7:$D$35,0))</f>
        <v>16</v>
      </c>
      <c r="C36" s="448" t="str">
        <f ca="1">GrpE!$B$6</f>
        <v>Slovakia</v>
      </c>
      <c r="D36" s="449">
        <f ca="1">INDEX(Groups!$C$7:$C$35,MATCH(E36,Groups!$D$7:$D$35,0))</f>
        <v>21</v>
      </c>
      <c r="E36" s="448" t="str">
        <f ca="1">GrpE!$D$6</f>
        <v>Ukraine</v>
      </c>
      <c r="F36" s="450" t="str">
        <f ca="1">GrpE!$E$6</f>
        <v/>
      </c>
      <c r="G36" s="451" t="str">
        <f ca="1">GrpE!$G$6</f>
        <v/>
      </c>
      <c r="I36" s="447">
        <f t="shared" ca="1" si="338"/>
        <v>16</v>
      </c>
      <c r="J36" s="448" t="str">
        <f ca="1">GrpE!$B$6</f>
        <v>Slovakia</v>
      </c>
      <c r="K36" s="449">
        <f t="shared" ca="1" si="339"/>
        <v>21</v>
      </c>
      <c r="L36" s="448" t="str">
        <f ca="1">GrpE!$D$6</f>
        <v>Ukraine</v>
      </c>
      <c r="M36" s="452"/>
      <c r="N36" s="452"/>
      <c r="O36" s="455"/>
      <c r="P36" s="449" t="str">
        <f t="shared" ca="1" si="340"/>
        <v/>
      </c>
      <c r="Q36" s="449" t="str">
        <f ca="1">IF((P36&lt;&gt;""),IF(OR($F36&lt;&gt;$G36,PrSettings!$M$4="●"),(($F36-$G36)=(M36-N36))*1,0),"")</f>
        <v/>
      </c>
      <c r="R36" s="449" t="str">
        <f t="shared" ca="1" si="341"/>
        <v/>
      </c>
      <c r="S36" s="449" t="str">
        <f ca="1">IF(P36&lt;&gt;"",IF(ABS($F36-$G36)&gt;=PrSettings!$M$7,(ABS($F36-$G36-M36+N36)&lt;=1)*1,IF(AND(P36,$F36=$G36,$F36&gt;=PrSettings!$M$6),(ABS(M36-$F36)&lt;=1)*1,IF(AND(ABS($F36-$G36-M36+N36)&lt;=1,$F36+$G36&gt;=PrSettings!$M$8),(ABS(M36-$F36)&lt;=1)*(ABS(N36-$G36)&lt;=1)*1,""))),"")</f>
        <v/>
      </c>
      <c r="T36" s="456"/>
      <c r="V36" s="447">
        <f t="shared" ca="1" si="342"/>
        <v>16</v>
      </c>
      <c r="W36" s="448" t="str">
        <f ca="1">GrpE!$B$6</f>
        <v>Slovakia</v>
      </c>
      <c r="X36" s="449">
        <f t="shared" ca="1" si="343"/>
        <v>21</v>
      </c>
      <c r="Y36" s="448" t="str">
        <f ca="1">GrpE!$D$6</f>
        <v>Ukraine</v>
      </c>
      <c r="Z36" s="452"/>
      <c r="AA36" s="452"/>
      <c r="AB36" s="455"/>
      <c r="AC36" s="449" t="str">
        <f t="shared" ca="1" si="344"/>
        <v/>
      </c>
      <c r="AD36" s="449" t="str">
        <f ca="1">IF((AC36&lt;&gt;""),IF(OR($F36&lt;&gt;$G36,PrSettings!$M$4="●"),(($F36-$G36)=(Z36-AA36))*1,0),"")</f>
        <v/>
      </c>
      <c r="AE36" s="449" t="str">
        <f t="shared" ca="1" si="345"/>
        <v/>
      </c>
      <c r="AF36" s="449" t="str">
        <f ca="1">IF(AC36&lt;&gt;"",IF(ABS($F36-$G36)&gt;=PrSettings!$M$7,(ABS($F36-$G36-Z36+AA36)&lt;=1)*1,IF(AND(AC36,$F36=$G36,$F36&gt;=PrSettings!$M$6),(ABS(Z36-$F36)&lt;=1)*1,IF(AND(ABS($F36-$G36-Z36+AA36)&lt;=1,$F36+$G36&gt;=PrSettings!$M$8),(ABS(Z36-$F36)&lt;=1)*(ABS(AA36-$G36)&lt;=1)*1,""))),"")</f>
        <v/>
      </c>
      <c r="AG36" s="456"/>
      <c r="AI36" s="447">
        <f t="shared" ca="1" si="346"/>
        <v>16</v>
      </c>
      <c r="AJ36" s="448" t="str">
        <f ca="1">GrpE!$B$6</f>
        <v>Slovakia</v>
      </c>
      <c r="AK36" s="449">
        <f t="shared" ca="1" si="347"/>
        <v>21</v>
      </c>
      <c r="AL36" s="448" t="str">
        <f ca="1">GrpE!$D$6</f>
        <v>Ukraine</v>
      </c>
      <c r="AM36" s="452"/>
      <c r="AN36" s="452"/>
      <c r="AO36" s="455"/>
      <c r="AP36" s="449" t="str">
        <f t="shared" ca="1" si="348"/>
        <v/>
      </c>
      <c r="AQ36" s="449" t="str">
        <f ca="1">IF((AP36&lt;&gt;""),IF(OR($F36&lt;&gt;$G36,PrSettings!$M$4="●"),(($F36-$G36)=(AM36-AN36))*1,0),"")</f>
        <v/>
      </c>
      <c r="AR36" s="449" t="str">
        <f t="shared" ca="1" si="349"/>
        <v/>
      </c>
      <c r="AS36" s="449" t="str">
        <f ca="1">IF(AP36&lt;&gt;"",IF(ABS($F36-$G36)&gt;=PrSettings!$M$7,(ABS($F36-$G36-AM36+AN36)&lt;=1)*1,IF(AND(AP36,$F36=$G36,$F36&gt;=PrSettings!$M$6),(ABS(AM36-$F36)&lt;=1)*1,IF(AND(ABS($F36-$G36-AM36+AN36)&lt;=1,$F36+$G36&gt;=PrSettings!$M$8),(ABS(AM36-$F36)&lt;=1)*(ABS(AN36-$G36)&lt;=1)*1,""))),"")</f>
        <v/>
      </c>
      <c r="AT36" s="456"/>
      <c r="AV36" s="447">
        <f t="shared" ca="1" si="350"/>
        <v>16</v>
      </c>
      <c r="AW36" s="448" t="str">
        <f ca="1">GrpE!$B$6</f>
        <v>Slovakia</v>
      </c>
      <c r="AX36" s="449">
        <f t="shared" ca="1" si="351"/>
        <v>21</v>
      </c>
      <c r="AY36" s="448" t="str">
        <f ca="1">GrpE!$D$6</f>
        <v>Ukraine</v>
      </c>
      <c r="AZ36" s="452"/>
      <c r="BA36" s="452"/>
      <c r="BB36" s="455"/>
      <c r="BC36" s="449" t="str">
        <f t="shared" ca="1" si="352"/>
        <v/>
      </c>
      <c r="BD36" s="449" t="str">
        <f ca="1">IF((BC36&lt;&gt;""),IF(OR($F36&lt;&gt;$G36,PrSettings!$M$4="●"),(($F36-$G36)=(AZ36-BA36))*1,0),"")</f>
        <v/>
      </c>
      <c r="BE36" s="449" t="str">
        <f t="shared" ca="1" si="353"/>
        <v/>
      </c>
      <c r="BF36" s="449" t="str">
        <f ca="1">IF(BC36&lt;&gt;"",IF(ABS($F36-$G36)&gt;=PrSettings!$M$7,(ABS($F36-$G36-AZ36+BA36)&lt;=1)*1,IF(AND(BC36,$F36=$G36,$F36&gt;=PrSettings!$M$6),(ABS(AZ36-$F36)&lt;=1)*1,IF(AND(ABS($F36-$G36-AZ36+BA36)&lt;=1,$F36+$G36&gt;=PrSettings!$M$8),(ABS(AZ36-$F36)&lt;=1)*(ABS(BA36-$G36)&lt;=1)*1,""))),"")</f>
        <v/>
      </c>
      <c r="BG36" s="456"/>
      <c r="BI36" s="447">
        <f t="shared" ca="1" si="354"/>
        <v>16</v>
      </c>
      <c r="BJ36" s="448" t="str">
        <f ca="1">GrpE!$B$6</f>
        <v>Slovakia</v>
      </c>
      <c r="BK36" s="449">
        <f t="shared" ca="1" si="355"/>
        <v>21</v>
      </c>
      <c r="BL36" s="448" t="str">
        <f ca="1">GrpE!$D$6</f>
        <v>Ukraine</v>
      </c>
      <c r="BM36" s="452"/>
      <c r="BN36" s="452"/>
      <c r="BO36" s="455"/>
      <c r="BP36" s="449" t="str">
        <f t="shared" ca="1" si="356"/>
        <v/>
      </c>
      <c r="BQ36" s="449" t="str">
        <f ca="1">IF((BP36&lt;&gt;""),IF(OR($F36&lt;&gt;$G36,PrSettings!$M$4="●"),(($F36-$G36)=(BM36-BN36))*1,0),"")</f>
        <v/>
      </c>
      <c r="BR36" s="449" t="str">
        <f t="shared" ca="1" si="357"/>
        <v/>
      </c>
      <c r="BS36" s="449" t="str">
        <f ca="1">IF(BP36&lt;&gt;"",IF(ABS($F36-$G36)&gt;=PrSettings!$M$7,(ABS($F36-$G36-BM36+BN36)&lt;=1)*1,IF(AND(BP36,$F36=$G36,$F36&gt;=PrSettings!$M$6),(ABS(BM36-$F36)&lt;=1)*1,IF(AND(ABS($F36-$G36-BM36+BN36)&lt;=1,$F36+$G36&gt;=PrSettings!$M$8),(ABS(BM36-$F36)&lt;=1)*(ABS(BN36-$G36)&lt;=1)*1,""))),"")</f>
        <v/>
      </c>
      <c r="BT36" s="456"/>
      <c r="BV36" s="447">
        <f t="shared" ca="1" si="358"/>
        <v>16</v>
      </c>
      <c r="BW36" s="448" t="str">
        <f ca="1">GrpE!$B$6</f>
        <v>Slovakia</v>
      </c>
      <c r="BX36" s="449">
        <f t="shared" ca="1" si="359"/>
        <v>21</v>
      </c>
      <c r="BY36" s="448" t="str">
        <f ca="1">GrpE!$D$6</f>
        <v>Ukraine</v>
      </c>
      <c r="BZ36" s="452"/>
      <c r="CA36" s="452"/>
      <c r="CB36" s="455"/>
      <c r="CC36" s="449" t="str">
        <f t="shared" ca="1" si="360"/>
        <v/>
      </c>
      <c r="CD36" s="449" t="str">
        <f ca="1">IF((CC36&lt;&gt;""),IF(OR($F36&lt;&gt;$G36,PrSettings!$M$4="●"),(($F36-$G36)=(BZ36-CA36))*1,0),"")</f>
        <v/>
      </c>
      <c r="CE36" s="449" t="str">
        <f t="shared" ca="1" si="361"/>
        <v/>
      </c>
      <c r="CF36" s="449" t="str">
        <f ca="1">IF(CC36&lt;&gt;"",IF(ABS($F36-$G36)&gt;=PrSettings!$M$7,(ABS($F36-$G36-BZ36+CA36)&lt;=1)*1,IF(AND(CC36,$F36=$G36,$F36&gt;=PrSettings!$M$6),(ABS(BZ36-$F36)&lt;=1)*1,IF(AND(ABS($F36-$G36-BZ36+CA36)&lt;=1,$F36+$G36&gt;=PrSettings!$M$8),(ABS(BZ36-$F36)&lt;=1)*(ABS(CA36-$G36)&lt;=1)*1,""))),"")</f>
        <v/>
      </c>
      <c r="CG36" s="456"/>
      <c r="CI36" s="447">
        <f t="shared" ca="1" si="362"/>
        <v>16</v>
      </c>
      <c r="CJ36" s="448" t="str">
        <f ca="1">GrpE!$B$6</f>
        <v>Slovakia</v>
      </c>
      <c r="CK36" s="449">
        <f t="shared" ca="1" si="363"/>
        <v>21</v>
      </c>
      <c r="CL36" s="448" t="str">
        <f ca="1">GrpE!$D$6</f>
        <v>Ukraine</v>
      </c>
      <c r="CM36" s="452"/>
      <c r="CN36" s="452"/>
      <c r="CO36" s="455"/>
      <c r="CP36" s="449" t="str">
        <f t="shared" ca="1" si="364"/>
        <v/>
      </c>
      <c r="CQ36" s="449" t="str">
        <f ca="1">IF((CP36&lt;&gt;""),IF(OR($F36&lt;&gt;$G36,PrSettings!$M$4="●"),(($F36-$G36)=(CM36-CN36))*1,0),"")</f>
        <v/>
      </c>
      <c r="CR36" s="449" t="str">
        <f t="shared" ca="1" si="365"/>
        <v/>
      </c>
      <c r="CS36" s="449" t="str">
        <f ca="1">IF(CP36&lt;&gt;"",IF(ABS($F36-$G36)&gt;=PrSettings!$M$7,(ABS($F36-$G36-CM36+CN36)&lt;=1)*1,IF(AND(CP36,$F36=$G36,$F36&gt;=PrSettings!$M$6),(ABS(CM36-$F36)&lt;=1)*1,IF(AND(ABS($F36-$G36-CM36+CN36)&lt;=1,$F36+$G36&gt;=PrSettings!$M$8),(ABS(CM36-$F36)&lt;=1)*(ABS(CN36-$G36)&lt;=1)*1,""))),"")</f>
        <v/>
      </c>
      <c r="CT36" s="456"/>
      <c r="CV36" s="447">
        <f t="shared" ca="1" si="366"/>
        <v>16</v>
      </c>
      <c r="CW36" s="448" t="str">
        <f ca="1">GrpE!$B$6</f>
        <v>Slovakia</v>
      </c>
      <c r="CX36" s="449">
        <f t="shared" ca="1" si="367"/>
        <v>21</v>
      </c>
      <c r="CY36" s="448" t="str">
        <f ca="1">GrpE!$D$6</f>
        <v>Ukraine</v>
      </c>
      <c r="CZ36" s="452"/>
      <c r="DA36" s="452"/>
      <c r="DB36" s="455"/>
      <c r="DC36" s="449" t="str">
        <f t="shared" ca="1" si="368"/>
        <v/>
      </c>
      <c r="DD36" s="449" t="str">
        <f ca="1">IF((DC36&lt;&gt;""),IF(OR($F36&lt;&gt;$G36,PrSettings!$M$4="●"),(($F36-$G36)=(CZ36-DA36))*1,0),"")</f>
        <v/>
      </c>
      <c r="DE36" s="449" t="str">
        <f t="shared" ca="1" si="369"/>
        <v/>
      </c>
      <c r="DF36" s="449" t="str">
        <f ca="1">IF(DC36&lt;&gt;"",IF(ABS($F36-$G36)&gt;=PrSettings!$M$7,(ABS($F36-$G36-CZ36+DA36)&lt;=1)*1,IF(AND(DC36,$F36=$G36,$F36&gt;=PrSettings!$M$6),(ABS(CZ36-$F36)&lt;=1)*1,IF(AND(ABS($F36-$G36-CZ36+DA36)&lt;=1,$F36+$G36&gt;=PrSettings!$M$8),(ABS(CZ36-$F36)&lt;=1)*(ABS(DA36-$G36)&lt;=1)*1,""))),"")</f>
        <v/>
      </c>
      <c r="DG36" s="456"/>
      <c r="DI36" s="447">
        <f t="shared" ca="1" si="370"/>
        <v>16</v>
      </c>
      <c r="DJ36" s="448" t="str">
        <f ca="1">GrpE!$B$6</f>
        <v>Slovakia</v>
      </c>
      <c r="DK36" s="449">
        <f t="shared" ca="1" si="371"/>
        <v>21</v>
      </c>
      <c r="DL36" s="448" t="str">
        <f ca="1">GrpE!$D$6</f>
        <v>Ukraine</v>
      </c>
      <c r="DM36" s="452"/>
      <c r="DN36" s="452"/>
      <c r="DO36" s="455"/>
      <c r="DP36" s="449" t="str">
        <f t="shared" ca="1" si="372"/>
        <v/>
      </c>
      <c r="DQ36" s="449" t="str">
        <f ca="1">IF((DP36&lt;&gt;""),IF(OR($F36&lt;&gt;$G36,PrSettings!$M$4="●"),(($F36-$G36)=(DM36-DN36))*1,0),"")</f>
        <v/>
      </c>
      <c r="DR36" s="449" t="str">
        <f t="shared" ca="1" si="373"/>
        <v/>
      </c>
      <c r="DS36" s="449" t="str">
        <f ca="1">IF(DP36&lt;&gt;"",IF(ABS($F36-$G36)&gt;=PrSettings!$M$7,(ABS($F36-$G36-DM36+DN36)&lt;=1)*1,IF(AND(DP36,$F36=$G36,$F36&gt;=PrSettings!$M$6),(ABS(DM36-$F36)&lt;=1)*1,IF(AND(ABS($F36-$G36-DM36+DN36)&lt;=1,$F36+$G36&gt;=PrSettings!$M$8),(ABS(DM36-$F36)&lt;=1)*(ABS(DN36-$G36)&lt;=1)*1,""))),"")</f>
        <v/>
      </c>
      <c r="DT36" s="456"/>
      <c r="DV36" s="447">
        <f t="shared" ca="1" si="374"/>
        <v>16</v>
      </c>
      <c r="DW36" s="448" t="str">
        <f ca="1">GrpE!$B$6</f>
        <v>Slovakia</v>
      </c>
      <c r="DX36" s="449">
        <f t="shared" ca="1" si="375"/>
        <v>21</v>
      </c>
      <c r="DY36" s="448" t="str">
        <f ca="1">GrpE!$D$6</f>
        <v>Ukraine</v>
      </c>
      <c r="DZ36" s="452"/>
      <c r="EA36" s="452"/>
      <c r="EB36" s="455"/>
      <c r="EC36" s="449" t="str">
        <f t="shared" ca="1" si="376"/>
        <v/>
      </c>
      <c r="ED36" s="449" t="str">
        <f ca="1">IF((EC36&lt;&gt;""),IF(OR($F36&lt;&gt;$G36,PrSettings!$M$4="●"),(($F36-$G36)=(DZ36-EA36))*1,0),"")</f>
        <v/>
      </c>
      <c r="EE36" s="449" t="str">
        <f t="shared" ca="1" si="377"/>
        <v/>
      </c>
      <c r="EF36" s="449" t="str">
        <f ca="1">IF(EC36&lt;&gt;"",IF(ABS($F36-$G36)&gt;=PrSettings!$M$7,(ABS($F36-$G36-DZ36+EA36)&lt;=1)*1,IF(AND(EC36,$F36=$G36,$F36&gt;=PrSettings!$M$6),(ABS(DZ36-$F36)&lt;=1)*1,IF(AND(ABS($F36-$G36-DZ36+EA36)&lt;=1,$F36+$G36&gt;=PrSettings!$M$8),(ABS(DZ36-$F36)&lt;=1)*(ABS(EA36-$G36)&lt;=1)*1,""))),"")</f>
        <v/>
      </c>
      <c r="EG36" s="456"/>
      <c r="EI36" s="447">
        <f t="shared" ca="1" si="378"/>
        <v>16</v>
      </c>
      <c r="EJ36" s="448" t="str">
        <f ca="1">GrpE!$B$6</f>
        <v>Slovakia</v>
      </c>
      <c r="EK36" s="449">
        <f t="shared" ca="1" si="379"/>
        <v>21</v>
      </c>
      <c r="EL36" s="448" t="str">
        <f ca="1">GrpE!$D$6</f>
        <v>Ukraine</v>
      </c>
      <c r="EM36" s="452"/>
      <c r="EN36" s="452"/>
      <c r="EO36" s="455"/>
      <c r="EP36" s="449" t="str">
        <f t="shared" ca="1" si="380"/>
        <v/>
      </c>
      <c r="EQ36" s="449" t="str">
        <f ca="1">IF((EP36&lt;&gt;""),IF(OR($F36&lt;&gt;$G36,PrSettings!$M$4="●"),(($F36-$G36)=(EM36-EN36))*1,0),"")</f>
        <v/>
      </c>
      <c r="ER36" s="449" t="str">
        <f t="shared" ca="1" si="381"/>
        <v/>
      </c>
      <c r="ES36" s="449" t="str">
        <f ca="1">IF(EP36&lt;&gt;"",IF(ABS($F36-$G36)&gt;=PrSettings!$M$7,(ABS($F36-$G36-EM36+EN36)&lt;=1)*1,IF(AND(EP36,$F36=$G36,$F36&gt;=PrSettings!$M$6),(ABS(EM36-$F36)&lt;=1)*1,IF(AND(ABS($F36-$G36-EM36+EN36)&lt;=1,$F36+$G36&gt;=PrSettings!$M$8),(ABS(EM36-$F36)&lt;=1)*(ABS(EN36-$G36)&lt;=1)*1,""))),"")</f>
        <v/>
      </c>
      <c r="ET36" s="456"/>
      <c r="EV36" s="447">
        <f t="shared" ca="1" si="382"/>
        <v>16</v>
      </c>
      <c r="EW36" s="448" t="str">
        <f ca="1">GrpE!$B$6</f>
        <v>Slovakia</v>
      </c>
      <c r="EX36" s="449">
        <f t="shared" ca="1" si="383"/>
        <v>21</v>
      </c>
      <c r="EY36" s="448" t="str">
        <f ca="1">GrpE!$D$6</f>
        <v>Ukraine</v>
      </c>
      <c r="EZ36" s="452"/>
      <c r="FA36" s="452"/>
      <c r="FB36" s="455"/>
      <c r="FC36" s="449" t="str">
        <f t="shared" ca="1" si="384"/>
        <v/>
      </c>
      <c r="FD36" s="449" t="str">
        <f ca="1">IF((FC36&lt;&gt;""),IF(OR($F36&lt;&gt;$G36,PrSettings!$M$4="●"),(($F36-$G36)=(EZ36-FA36))*1,0),"")</f>
        <v/>
      </c>
      <c r="FE36" s="449" t="str">
        <f t="shared" ca="1" si="385"/>
        <v/>
      </c>
      <c r="FF36" s="449" t="str">
        <f ca="1">IF(FC36&lt;&gt;"",IF(ABS($F36-$G36)&gt;=PrSettings!$M$7,(ABS($F36-$G36-EZ36+FA36)&lt;=1)*1,IF(AND(FC36,$F36=$G36,$F36&gt;=PrSettings!$M$6),(ABS(EZ36-$F36)&lt;=1)*1,IF(AND(ABS($F36-$G36-EZ36+FA36)&lt;=1,$F36+$G36&gt;=PrSettings!$M$8),(ABS(EZ36-$F36)&lt;=1)*(ABS(FA36-$G36)&lt;=1)*1,""))),"")</f>
        <v/>
      </c>
      <c r="FG36" s="456"/>
      <c r="FI36" s="447">
        <f t="shared" ca="1" si="386"/>
        <v>16</v>
      </c>
      <c r="FJ36" s="448" t="str">
        <f ca="1">GrpE!$B$6</f>
        <v>Slovakia</v>
      </c>
      <c r="FK36" s="449">
        <f t="shared" ca="1" si="387"/>
        <v>21</v>
      </c>
      <c r="FL36" s="448" t="str">
        <f ca="1">GrpE!$D$6</f>
        <v>Ukraine</v>
      </c>
      <c r="FM36" s="452"/>
      <c r="FN36" s="452"/>
      <c r="FO36" s="455"/>
      <c r="FP36" s="449" t="str">
        <f t="shared" ca="1" si="388"/>
        <v/>
      </c>
      <c r="FQ36" s="449" t="str">
        <f ca="1">IF((FP36&lt;&gt;""),IF(OR($F36&lt;&gt;$G36,PrSettings!$M$4="●"),(($F36-$G36)=(FM36-FN36))*1,0),"")</f>
        <v/>
      </c>
      <c r="FR36" s="449" t="str">
        <f t="shared" ca="1" si="389"/>
        <v/>
      </c>
      <c r="FS36" s="449" t="str">
        <f ca="1">IF(FP36&lt;&gt;"",IF(ABS($F36-$G36)&gt;=PrSettings!$M$7,(ABS($F36-$G36-FM36+FN36)&lt;=1)*1,IF(AND(FP36,$F36=$G36,$F36&gt;=PrSettings!$M$6),(ABS(FM36-$F36)&lt;=1)*1,IF(AND(ABS($F36-$G36-FM36+FN36)&lt;=1,$F36+$G36&gt;=PrSettings!$M$8),(ABS(FM36-$F36)&lt;=1)*(ABS(FN36-$G36)&lt;=1)*1,""))),"")</f>
        <v/>
      </c>
      <c r="FT36" s="456"/>
      <c r="FV36" s="447">
        <f t="shared" ca="1" si="390"/>
        <v>16</v>
      </c>
      <c r="FW36" s="448" t="str">
        <f ca="1">GrpE!$B$6</f>
        <v>Slovakia</v>
      </c>
      <c r="FX36" s="449">
        <f t="shared" ca="1" si="391"/>
        <v>21</v>
      </c>
      <c r="FY36" s="448" t="str">
        <f ca="1">GrpE!$D$6</f>
        <v>Ukraine</v>
      </c>
      <c r="FZ36" s="452"/>
      <c r="GA36" s="452"/>
      <c r="GB36" s="455"/>
      <c r="GC36" s="449" t="str">
        <f t="shared" ca="1" si="392"/>
        <v/>
      </c>
      <c r="GD36" s="449" t="str">
        <f ca="1">IF((GC36&lt;&gt;""),IF(OR($F36&lt;&gt;$G36,PrSettings!$M$4="●"),(($F36-$G36)=(FZ36-GA36))*1,0),"")</f>
        <v/>
      </c>
      <c r="GE36" s="449" t="str">
        <f t="shared" ca="1" si="393"/>
        <v/>
      </c>
      <c r="GF36" s="449" t="str">
        <f ca="1">IF(GC36&lt;&gt;"",IF(ABS($F36-$G36)&gt;=PrSettings!$M$7,(ABS($F36-$G36-FZ36+GA36)&lt;=1)*1,IF(AND(GC36,$F36=$G36,$F36&gt;=PrSettings!$M$6),(ABS(FZ36-$F36)&lt;=1)*1,IF(AND(ABS($F36-$G36-FZ36+GA36)&lt;=1,$F36+$G36&gt;=PrSettings!$M$8),(ABS(FZ36-$F36)&lt;=1)*(ABS(GA36-$G36)&lt;=1)*1,""))),"")</f>
        <v/>
      </c>
      <c r="GG36" s="456"/>
      <c r="GI36" s="447">
        <f t="shared" ca="1" si="394"/>
        <v>16</v>
      </c>
      <c r="GJ36" s="448" t="str">
        <f ca="1">GrpE!$B$6</f>
        <v>Slovakia</v>
      </c>
      <c r="GK36" s="449">
        <f t="shared" ca="1" si="395"/>
        <v>21</v>
      </c>
      <c r="GL36" s="448" t="str">
        <f ca="1">GrpE!$D$6</f>
        <v>Ukraine</v>
      </c>
      <c r="GM36" s="452"/>
      <c r="GN36" s="452"/>
      <c r="GO36" s="455"/>
      <c r="GP36" s="449" t="str">
        <f t="shared" ca="1" si="396"/>
        <v/>
      </c>
      <c r="GQ36" s="449" t="str">
        <f ca="1">IF((GP36&lt;&gt;""),IF(OR($F36&lt;&gt;$G36,PrSettings!$M$4="●"),(($F36-$G36)=(GM36-GN36))*1,0),"")</f>
        <v/>
      </c>
      <c r="GR36" s="449" t="str">
        <f t="shared" ca="1" si="397"/>
        <v/>
      </c>
      <c r="GS36" s="449" t="str">
        <f ca="1">IF(GP36&lt;&gt;"",IF(ABS($F36-$G36)&gt;=PrSettings!$M$7,(ABS($F36-$G36-GM36+GN36)&lt;=1)*1,IF(AND(GP36,$F36=$G36,$F36&gt;=PrSettings!$M$6),(ABS(GM36-$F36)&lt;=1)*1,IF(AND(ABS($F36-$G36-GM36+GN36)&lt;=1,$F36+$G36&gt;=PrSettings!$M$8),(ABS(GM36-$F36)&lt;=1)*(ABS(GN36-$G36)&lt;=1)*1,""))),"")</f>
        <v/>
      </c>
      <c r="GT36" s="456"/>
      <c r="GV36" s="447">
        <f t="shared" ca="1" si="398"/>
        <v>16</v>
      </c>
      <c r="GW36" s="448" t="str">
        <f ca="1">GrpE!$B$6</f>
        <v>Slovakia</v>
      </c>
      <c r="GX36" s="449">
        <f t="shared" ca="1" si="399"/>
        <v>21</v>
      </c>
      <c r="GY36" s="448" t="str">
        <f ca="1">GrpE!$D$6</f>
        <v>Ukraine</v>
      </c>
      <c r="GZ36" s="452"/>
      <c r="HA36" s="452"/>
      <c r="HB36" s="455"/>
      <c r="HC36" s="449" t="str">
        <f t="shared" ca="1" si="400"/>
        <v/>
      </c>
      <c r="HD36" s="449" t="str">
        <f ca="1">IF((HC36&lt;&gt;""),IF(OR($F36&lt;&gt;$G36,PrSettings!$M$4="●"),(($F36-$G36)=(GZ36-HA36))*1,0),"")</f>
        <v/>
      </c>
      <c r="HE36" s="449" t="str">
        <f t="shared" ca="1" si="401"/>
        <v/>
      </c>
      <c r="HF36" s="449" t="str">
        <f ca="1">IF(HC36&lt;&gt;"",IF(ABS($F36-$G36)&gt;=PrSettings!$M$7,(ABS($F36-$G36-GZ36+HA36)&lt;=1)*1,IF(AND(HC36,$F36=$G36,$F36&gt;=PrSettings!$M$6),(ABS(GZ36-$F36)&lt;=1)*1,IF(AND(ABS($F36-$G36-GZ36+HA36)&lt;=1,$F36+$G36&gt;=PrSettings!$M$8),(ABS(GZ36-$F36)&lt;=1)*(ABS(HA36-$G36)&lt;=1)*1,""))),"")</f>
        <v/>
      </c>
      <c r="HG36" s="456"/>
      <c r="HI36" s="447">
        <f t="shared" ca="1" si="402"/>
        <v>16</v>
      </c>
      <c r="HJ36" s="448" t="str">
        <f ca="1">GrpE!$B$6</f>
        <v>Slovakia</v>
      </c>
      <c r="HK36" s="449">
        <f t="shared" ca="1" si="403"/>
        <v>21</v>
      </c>
      <c r="HL36" s="448" t="str">
        <f ca="1">GrpE!$D$6</f>
        <v>Ukraine</v>
      </c>
      <c r="HM36" s="452"/>
      <c r="HN36" s="452"/>
      <c r="HO36" s="455"/>
      <c r="HP36" s="449" t="str">
        <f t="shared" ca="1" si="404"/>
        <v/>
      </c>
      <c r="HQ36" s="449" t="str">
        <f ca="1">IF((HP36&lt;&gt;""),IF(OR($F36&lt;&gt;$G36,PrSettings!$M$4="●"),(($F36-$G36)=(HM36-HN36))*1,0),"")</f>
        <v/>
      </c>
      <c r="HR36" s="449" t="str">
        <f t="shared" ca="1" si="405"/>
        <v/>
      </c>
      <c r="HS36" s="449" t="str">
        <f ca="1">IF(HP36&lt;&gt;"",IF(ABS($F36-$G36)&gt;=PrSettings!$M$7,(ABS($F36-$G36-HM36+HN36)&lt;=1)*1,IF(AND(HP36,$F36=$G36,$F36&gt;=PrSettings!$M$6),(ABS(HM36-$F36)&lt;=1)*1,IF(AND(ABS($F36-$G36-HM36+HN36)&lt;=1,$F36+$G36&gt;=PrSettings!$M$8),(ABS(HM36-$F36)&lt;=1)*(ABS(HN36-$G36)&lt;=1)*1,""))),"")</f>
        <v/>
      </c>
      <c r="HT36" s="456"/>
      <c r="HV36" s="447">
        <f t="shared" ca="1" si="406"/>
        <v>16</v>
      </c>
      <c r="HW36" s="448" t="str">
        <f ca="1">GrpE!$B$6</f>
        <v>Slovakia</v>
      </c>
      <c r="HX36" s="449">
        <f t="shared" ca="1" si="407"/>
        <v>21</v>
      </c>
      <c r="HY36" s="448" t="str">
        <f ca="1">GrpE!$D$6</f>
        <v>Ukraine</v>
      </c>
      <c r="HZ36" s="452"/>
      <c r="IA36" s="452"/>
      <c r="IB36" s="455"/>
      <c r="IC36" s="449" t="str">
        <f t="shared" ca="1" si="408"/>
        <v/>
      </c>
      <c r="ID36" s="449" t="str">
        <f ca="1">IF((IC36&lt;&gt;""),IF(OR($F36&lt;&gt;$G36,PrSettings!$M$4="●"),(($F36-$G36)=(HZ36-IA36))*1,0),"")</f>
        <v/>
      </c>
      <c r="IE36" s="449" t="str">
        <f t="shared" ca="1" si="409"/>
        <v/>
      </c>
      <c r="IF36" s="449" t="str">
        <f ca="1">IF(IC36&lt;&gt;"",IF(ABS($F36-$G36)&gt;=PrSettings!$M$7,(ABS($F36-$G36-HZ36+IA36)&lt;=1)*1,IF(AND(IC36,$F36=$G36,$F36&gt;=PrSettings!$M$6),(ABS(HZ36-$F36)&lt;=1)*1,IF(AND(ABS($F36-$G36-HZ36+IA36)&lt;=1,$F36+$G36&gt;=PrSettings!$M$8),(ABS(HZ36-$F36)&lt;=1)*(ABS(IA36-$G36)&lt;=1)*1,""))),"")</f>
        <v/>
      </c>
      <c r="IG36" s="456"/>
      <c r="II36" s="447">
        <f t="shared" ca="1" si="410"/>
        <v>16</v>
      </c>
      <c r="IJ36" s="448" t="str">
        <f ca="1">GrpE!$B$6</f>
        <v>Slovakia</v>
      </c>
      <c r="IK36" s="449">
        <f t="shared" ca="1" si="411"/>
        <v>21</v>
      </c>
      <c r="IL36" s="448" t="str">
        <f ca="1">GrpE!$D$6</f>
        <v>Ukraine</v>
      </c>
      <c r="IM36" s="452"/>
      <c r="IN36" s="452"/>
      <c r="IO36" s="455"/>
      <c r="IP36" s="449" t="str">
        <f t="shared" ca="1" si="412"/>
        <v/>
      </c>
      <c r="IQ36" s="449" t="str">
        <f ca="1">IF((IP36&lt;&gt;""),IF(OR($F36&lt;&gt;$G36,PrSettings!$M$4="●"),(($F36-$G36)=(IM36-IN36))*1,0),"")</f>
        <v/>
      </c>
      <c r="IR36" s="449" t="str">
        <f t="shared" ca="1" si="413"/>
        <v/>
      </c>
      <c r="IS36" s="449" t="str">
        <f ca="1">IF(IP36&lt;&gt;"",IF(ABS($F36-$G36)&gt;=PrSettings!$M$7,(ABS($F36-$G36-IM36+IN36)&lt;=1)*1,IF(AND(IP36,$F36=$G36,$F36&gt;=PrSettings!$M$6),(ABS(IM36-$F36)&lt;=1)*1,IF(AND(ABS($F36-$G36-IM36+IN36)&lt;=1,$F36+$G36&gt;=PrSettings!$M$8),(ABS(IM36-$F36)&lt;=1)*(ABS(IN36-$G36)&lt;=1)*1,""))),"")</f>
        <v/>
      </c>
      <c r="IT36" s="456"/>
      <c r="IV36" s="447">
        <f t="shared" ca="1" si="414"/>
        <v>16</v>
      </c>
      <c r="IW36" s="448" t="str">
        <f ca="1">GrpE!$B$6</f>
        <v>Slovakia</v>
      </c>
      <c r="IX36" s="449">
        <f t="shared" ca="1" si="415"/>
        <v>21</v>
      </c>
      <c r="IY36" s="448" t="str">
        <f ca="1">GrpE!$D$6</f>
        <v>Ukraine</v>
      </c>
      <c r="IZ36" s="452"/>
      <c r="JA36" s="452"/>
      <c r="JB36" s="455"/>
      <c r="JC36" s="449" t="str">
        <f t="shared" ca="1" si="416"/>
        <v/>
      </c>
      <c r="JD36" s="449" t="str">
        <f ca="1">IF((JC36&lt;&gt;""),IF(OR($F36&lt;&gt;$G36,PrSettings!$M$4="●"),(($F36-$G36)=(IZ36-JA36))*1,0),"")</f>
        <v/>
      </c>
      <c r="JE36" s="449" t="str">
        <f t="shared" ca="1" si="417"/>
        <v/>
      </c>
      <c r="JF36" s="449" t="str">
        <f ca="1">IF(JC36&lt;&gt;"",IF(ABS($F36-$G36)&gt;=PrSettings!$M$7,(ABS($F36-$G36-IZ36+JA36)&lt;=1)*1,IF(AND(JC36,$F36=$G36,$F36&gt;=PrSettings!$M$6),(ABS(IZ36-$F36)&lt;=1)*1,IF(AND(ABS($F36-$G36-IZ36+JA36)&lt;=1,$F36+$G36&gt;=PrSettings!$M$8),(ABS(IZ36-$F36)&lt;=1)*(ABS(JA36-$G36)&lt;=1)*1,""))),"")</f>
        <v/>
      </c>
      <c r="JG36" s="456"/>
      <c r="JI36" s="447">
        <f t="shared" ca="1" si="418"/>
        <v>16</v>
      </c>
      <c r="JJ36" s="448" t="str">
        <f ca="1">GrpE!$B$6</f>
        <v>Slovakia</v>
      </c>
      <c r="JK36" s="449">
        <f t="shared" ca="1" si="419"/>
        <v>21</v>
      </c>
      <c r="JL36" s="448" t="str">
        <f ca="1">GrpE!$D$6</f>
        <v>Ukraine</v>
      </c>
      <c r="JM36" s="452"/>
      <c r="JN36" s="452"/>
      <c r="JO36" s="455"/>
      <c r="JP36" s="449" t="str">
        <f t="shared" ca="1" si="420"/>
        <v/>
      </c>
      <c r="JQ36" s="449" t="str">
        <f ca="1">IF((JP36&lt;&gt;""),IF(OR($F36&lt;&gt;$G36,PrSettings!$M$4="●"),(($F36-$G36)=(JM36-JN36))*1,0),"")</f>
        <v/>
      </c>
      <c r="JR36" s="449" t="str">
        <f t="shared" ca="1" si="421"/>
        <v/>
      </c>
      <c r="JS36" s="449" t="str">
        <f ca="1">IF(JP36&lt;&gt;"",IF(ABS($F36-$G36)&gt;=PrSettings!$M$7,(ABS($F36-$G36-JM36+JN36)&lt;=1)*1,IF(AND(JP36,$F36=$G36,$F36&gt;=PrSettings!$M$6),(ABS(JM36-$F36)&lt;=1)*1,IF(AND(ABS($F36-$G36-JM36+JN36)&lt;=1,$F36+$G36&gt;=PrSettings!$M$8),(ABS(JM36-$F36)&lt;=1)*(ABS(JN36-$G36)&lt;=1)*1,""))),"")</f>
        <v/>
      </c>
      <c r="JT36" s="456"/>
      <c r="JV36" s="447">
        <f t="shared" ca="1" si="422"/>
        <v>16</v>
      </c>
      <c r="JW36" s="448" t="str">
        <f ca="1">GrpE!$B$6</f>
        <v>Slovakia</v>
      </c>
      <c r="JX36" s="449">
        <f t="shared" ca="1" si="423"/>
        <v>21</v>
      </c>
      <c r="JY36" s="448" t="str">
        <f ca="1">GrpE!$D$6</f>
        <v>Ukraine</v>
      </c>
      <c r="JZ36" s="452"/>
      <c r="KA36" s="452"/>
      <c r="KB36" s="455"/>
      <c r="KC36" s="449" t="str">
        <f t="shared" ca="1" si="424"/>
        <v/>
      </c>
      <c r="KD36" s="449" t="str">
        <f ca="1">IF((KC36&lt;&gt;""),IF(OR($F36&lt;&gt;$G36,PrSettings!$M$4="●"),(($F36-$G36)=(JZ36-KA36))*1,0),"")</f>
        <v/>
      </c>
      <c r="KE36" s="449" t="str">
        <f t="shared" ca="1" si="425"/>
        <v/>
      </c>
      <c r="KF36" s="449" t="str">
        <f ca="1">IF(KC36&lt;&gt;"",IF(ABS($F36-$G36)&gt;=PrSettings!$M$7,(ABS($F36-$G36-JZ36+KA36)&lt;=1)*1,IF(AND(KC36,$F36=$G36,$F36&gt;=PrSettings!$M$6),(ABS(JZ36-$F36)&lt;=1)*1,IF(AND(ABS($F36-$G36-JZ36+KA36)&lt;=1,$F36+$G36&gt;=PrSettings!$M$8),(ABS(JZ36-$F36)&lt;=1)*(ABS(KA36-$G36)&lt;=1)*1,""))),"")</f>
        <v/>
      </c>
      <c r="KG36" s="456"/>
      <c r="KI36" s="447">
        <f t="shared" ca="1" si="426"/>
        <v>16</v>
      </c>
      <c r="KJ36" s="448" t="str">
        <f ca="1">GrpE!$B$6</f>
        <v>Slovakia</v>
      </c>
      <c r="KK36" s="449">
        <f t="shared" ca="1" si="427"/>
        <v>21</v>
      </c>
      <c r="KL36" s="448" t="str">
        <f ca="1">GrpE!$D$6</f>
        <v>Ukraine</v>
      </c>
      <c r="KM36" s="452"/>
      <c r="KN36" s="452"/>
      <c r="KO36" s="455"/>
      <c r="KP36" s="449" t="str">
        <f t="shared" ca="1" si="428"/>
        <v/>
      </c>
      <c r="KQ36" s="449" t="str">
        <f ca="1">IF((KP36&lt;&gt;""),IF(OR($F36&lt;&gt;$G36,PrSettings!$M$4="●"),(($F36-$G36)=(KM36-KN36))*1,0),"")</f>
        <v/>
      </c>
      <c r="KR36" s="449" t="str">
        <f t="shared" ca="1" si="429"/>
        <v/>
      </c>
      <c r="KS36" s="449" t="str">
        <f ca="1">IF(KP36&lt;&gt;"",IF(ABS($F36-$G36)&gt;=PrSettings!$M$7,(ABS($F36-$G36-KM36+KN36)&lt;=1)*1,IF(AND(KP36,$F36=$G36,$F36&gt;=PrSettings!$M$6),(ABS(KM36-$F36)&lt;=1)*1,IF(AND(ABS($F36-$G36-KM36+KN36)&lt;=1,$F36+$G36&gt;=PrSettings!$M$8),(ABS(KM36-$F36)&lt;=1)*(ABS(KN36-$G36)&lt;=1)*1,""))),"")</f>
        <v/>
      </c>
      <c r="KT36" s="456"/>
      <c r="KV36" s="447">
        <f t="shared" ca="1" si="430"/>
        <v>16</v>
      </c>
      <c r="KW36" s="448" t="str">
        <f ca="1">GrpE!$B$6</f>
        <v>Slovakia</v>
      </c>
      <c r="KX36" s="449">
        <f t="shared" ca="1" si="431"/>
        <v>21</v>
      </c>
      <c r="KY36" s="448" t="str">
        <f ca="1">GrpE!$D$6</f>
        <v>Ukraine</v>
      </c>
      <c r="KZ36" s="452"/>
      <c r="LA36" s="452"/>
      <c r="LB36" s="455"/>
      <c r="LC36" s="449" t="str">
        <f t="shared" ca="1" si="432"/>
        <v/>
      </c>
      <c r="LD36" s="449" t="str">
        <f ca="1">IF((LC36&lt;&gt;""),IF(OR($F36&lt;&gt;$G36,PrSettings!$M$4="●"),(($F36-$G36)=(KZ36-LA36))*1,0),"")</f>
        <v/>
      </c>
      <c r="LE36" s="449" t="str">
        <f t="shared" ca="1" si="433"/>
        <v/>
      </c>
      <c r="LF36" s="449" t="str">
        <f ca="1">IF(LC36&lt;&gt;"",IF(ABS($F36-$G36)&gt;=PrSettings!$M$7,(ABS($F36-$G36-KZ36+LA36)&lt;=1)*1,IF(AND(LC36,$F36=$G36,$F36&gt;=PrSettings!$M$6),(ABS(KZ36-$F36)&lt;=1)*1,IF(AND(ABS($F36-$G36-KZ36+LA36)&lt;=1,$F36+$G36&gt;=PrSettings!$M$8),(ABS(KZ36-$F36)&lt;=1)*(ABS(LA36-$G36)&lt;=1)*1,""))),"")</f>
        <v/>
      </c>
      <c r="LG36" s="456"/>
      <c r="LI36" s="447">
        <f t="shared" ca="1" si="434"/>
        <v>16</v>
      </c>
      <c r="LJ36" s="448" t="str">
        <f ca="1">GrpE!$B$6</f>
        <v>Slovakia</v>
      </c>
      <c r="LK36" s="449">
        <f t="shared" ca="1" si="435"/>
        <v>21</v>
      </c>
      <c r="LL36" s="448" t="str">
        <f ca="1">GrpE!$D$6</f>
        <v>Ukraine</v>
      </c>
      <c r="LM36" s="452"/>
      <c r="LN36" s="452"/>
      <c r="LO36" s="455"/>
      <c r="LP36" s="449" t="str">
        <f t="shared" ca="1" si="436"/>
        <v/>
      </c>
      <c r="LQ36" s="449" t="str">
        <f ca="1">IF((LP36&lt;&gt;""),IF(OR($F36&lt;&gt;$G36,PrSettings!$M$4="●"),(($F36-$G36)=(LM36-LN36))*1,0),"")</f>
        <v/>
      </c>
      <c r="LR36" s="449" t="str">
        <f t="shared" ca="1" si="437"/>
        <v/>
      </c>
      <c r="LS36" s="449" t="str">
        <f ca="1">IF(LP36&lt;&gt;"",IF(ABS($F36-$G36)&gt;=PrSettings!$M$7,(ABS($F36-$G36-LM36+LN36)&lt;=1)*1,IF(AND(LP36,$F36=$G36,$F36&gt;=PrSettings!$M$6),(ABS(LM36-$F36)&lt;=1)*1,IF(AND(ABS($F36-$G36-LM36+LN36)&lt;=1,$F36+$G36&gt;=PrSettings!$M$8),(ABS(LM36-$F36)&lt;=1)*(ABS(LN36-$G36)&lt;=1)*1,""))),"")</f>
        <v/>
      </c>
      <c r="LT36" s="456"/>
      <c r="LV36" s="447">
        <f t="shared" ca="1" si="438"/>
        <v>16</v>
      </c>
      <c r="LW36" s="448" t="str">
        <f ca="1">GrpE!$B$6</f>
        <v>Slovakia</v>
      </c>
      <c r="LX36" s="449">
        <f t="shared" ca="1" si="439"/>
        <v>21</v>
      </c>
      <c r="LY36" s="448" t="str">
        <f ca="1">GrpE!$D$6</f>
        <v>Ukraine</v>
      </c>
      <c r="LZ36" s="452"/>
      <c r="MA36" s="452"/>
      <c r="MB36" s="455"/>
      <c r="MC36" s="449" t="str">
        <f t="shared" ca="1" si="440"/>
        <v/>
      </c>
      <c r="MD36" s="449" t="str">
        <f ca="1">IF((MC36&lt;&gt;""),IF(OR($F36&lt;&gt;$G36,PrSettings!$M$4="●"),(($F36-$G36)=(LZ36-MA36))*1,0),"")</f>
        <v/>
      </c>
      <c r="ME36" s="449" t="str">
        <f t="shared" ca="1" si="441"/>
        <v/>
      </c>
      <c r="MF36" s="449" t="str">
        <f ca="1">IF(MC36&lt;&gt;"",IF(ABS($F36-$G36)&gt;=PrSettings!$M$7,(ABS($F36-$G36-LZ36+MA36)&lt;=1)*1,IF(AND(MC36,$F36=$G36,$F36&gt;=PrSettings!$M$6),(ABS(LZ36-$F36)&lt;=1)*1,IF(AND(ABS($F36-$G36-LZ36+MA36)&lt;=1,$F36+$G36&gt;=PrSettings!$M$8),(ABS(LZ36-$F36)&lt;=1)*(ABS(MA36-$G36)&lt;=1)*1,""))),"")</f>
        <v/>
      </c>
      <c r="MG36" s="456"/>
    </row>
    <row r="37" spans="1:345" x14ac:dyDescent="0.25">
      <c r="B37" s="447">
        <f ca="1">INDEX(Groups!$C$7:$C$35,MATCH(C37,Groups!$D$7:$D$35,0))</f>
        <v>4</v>
      </c>
      <c r="C37" s="448" t="str">
        <f ca="1">GrpE!$B$7</f>
        <v>Belgium</v>
      </c>
      <c r="D37" s="449">
        <f ca="1">INDEX(Groups!$C$7:$C$35,MATCH(E37,Groups!$D$7:$D$35,0))</f>
        <v>8</v>
      </c>
      <c r="E37" s="448" t="str">
        <f ca="1">GrpE!$D$7</f>
        <v>Romania</v>
      </c>
      <c r="F37" s="450" t="str">
        <f ca="1">GrpE!$E$7</f>
        <v/>
      </c>
      <c r="G37" s="451" t="str">
        <f ca="1">GrpE!$G$7</f>
        <v/>
      </c>
      <c r="I37" s="447">
        <f t="shared" ca="1" si="338"/>
        <v>4</v>
      </c>
      <c r="J37" s="448" t="str">
        <f ca="1">GrpE!$B$7</f>
        <v>Belgium</v>
      </c>
      <c r="K37" s="449">
        <f t="shared" ca="1" si="339"/>
        <v>8</v>
      </c>
      <c r="L37" s="448" t="str">
        <f ca="1">GrpE!$D$7</f>
        <v>Romania</v>
      </c>
      <c r="M37" s="452"/>
      <c r="N37" s="452"/>
      <c r="O37" s="455"/>
      <c r="P37" s="449" t="str">
        <f t="shared" ca="1" si="340"/>
        <v/>
      </c>
      <c r="Q37" s="449" t="str">
        <f ca="1">IF((P37&lt;&gt;""),IF(OR($F37&lt;&gt;$G37,PrSettings!$M$4="●"),(($F37-$G37)=(M37-N37))*1,0),"")</f>
        <v/>
      </c>
      <c r="R37" s="449" t="str">
        <f t="shared" ca="1" si="341"/>
        <v/>
      </c>
      <c r="S37" s="449" t="str">
        <f ca="1">IF(P37&lt;&gt;"",IF(ABS($F37-$G37)&gt;=PrSettings!$M$7,(ABS($F37-$G37-M37+N37)&lt;=1)*1,IF(AND(P37,$F37=$G37,$F37&gt;=PrSettings!$M$6),(ABS(M37-$F37)&lt;=1)*1,IF(AND(ABS($F37-$G37-M37+N37)&lt;=1,$F37+$G37&gt;=PrSettings!$M$8),(ABS(M37-$F37)&lt;=1)*(ABS(N37-$G37)&lt;=1)*1,""))),"")</f>
        <v/>
      </c>
      <c r="T37" s="456"/>
      <c r="V37" s="447">
        <f t="shared" ca="1" si="342"/>
        <v>4</v>
      </c>
      <c r="W37" s="448" t="str">
        <f ca="1">GrpE!$B$7</f>
        <v>Belgium</v>
      </c>
      <c r="X37" s="449">
        <f t="shared" ca="1" si="343"/>
        <v>8</v>
      </c>
      <c r="Y37" s="448" t="str">
        <f ca="1">GrpE!$D$7</f>
        <v>Romania</v>
      </c>
      <c r="Z37" s="452"/>
      <c r="AA37" s="452"/>
      <c r="AB37" s="455"/>
      <c r="AC37" s="449" t="str">
        <f t="shared" ca="1" si="344"/>
        <v/>
      </c>
      <c r="AD37" s="449" t="str">
        <f ca="1">IF((AC37&lt;&gt;""),IF(OR($F37&lt;&gt;$G37,PrSettings!$M$4="●"),(($F37-$G37)=(Z37-AA37))*1,0),"")</f>
        <v/>
      </c>
      <c r="AE37" s="449" t="str">
        <f t="shared" ca="1" si="345"/>
        <v/>
      </c>
      <c r="AF37" s="449" t="str">
        <f ca="1">IF(AC37&lt;&gt;"",IF(ABS($F37-$G37)&gt;=PrSettings!$M$7,(ABS($F37-$G37-Z37+AA37)&lt;=1)*1,IF(AND(AC37,$F37=$G37,$F37&gt;=PrSettings!$M$6),(ABS(Z37-$F37)&lt;=1)*1,IF(AND(ABS($F37-$G37-Z37+AA37)&lt;=1,$F37+$G37&gt;=PrSettings!$M$8),(ABS(Z37-$F37)&lt;=1)*(ABS(AA37-$G37)&lt;=1)*1,""))),"")</f>
        <v/>
      </c>
      <c r="AG37" s="456"/>
      <c r="AI37" s="447">
        <f t="shared" ca="1" si="346"/>
        <v>4</v>
      </c>
      <c r="AJ37" s="448" t="str">
        <f ca="1">GrpE!$B$7</f>
        <v>Belgium</v>
      </c>
      <c r="AK37" s="449">
        <f t="shared" ca="1" si="347"/>
        <v>8</v>
      </c>
      <c r="AL37" s="448" t="str">
        <f ca="1">GrpE!$D$7</f>
        <v>Romania</v>
      </c>
      <c r="AM37" s="452"/>
      <c r="AN37" s="452"/>
      <c r="AO37" s="455"/>
      <c r="AP37" s="449" t="str">
        <f t="shared" ca="1" si="348"/>
        <v/>
      </c>
      <c r="AQ37" s="449" t="str">
        <f ca="1">IF((AP37&lt;&gt;""),IF(OR($F37&lt;&gt;$G37,PrSettings!$M$4="●"),(($F37-$G37)=(AM37-AN37))*1,0),"")</f>
        <v/>
      </c>
      <c r="AR37" s="449" t="str">
        <f t="shared" ca="1" si="349"/>
        <v/>
      </c>
      <c r="AS37" s="449" t="str">
        <f ca="1">IF(AP37&lt;&gt;"",IF(ABS($F37-$G37)&gt;=PrSettings!$M$7,(ABS($F37-$G37-AM37+AN37)&lt;=1)*1,IF(AND(AP37,$F37=$G37,$F37&gt;=PrSettings!$M$6),(ABS(AM37-$F37)&lt;=1)*1,IF(AND(ABS($F37-$G37-AM37+AN37)&lt;=1,$F37+$G37&gt;=PrSettings!$M$8),(ABS(AM37-$F37)&lt;=1)*(ABS(AN37-$G37)&lt;=1)*1,""))),"")</f>
        <v/>
      </c>
      <c r="AT37" s="456"/>
      <c r="AV37" s="447">
        <f t="shared" ca="1" si="350"/>
        <v>4</v>
      </c>
      <c r="AW37" s="448" t="str">
        <f ca="1">GrpE!$B$7</f>
        <v>Belgium</v>
      </c>
      <c r="AX37" s="449">
        <f t="shared" ca="1" si="351"/>
        <v>8</v>
      </c>
      <c r="AY37" s="448" t="str">
        <f ca="1">GrpE!$D$7</f>
        <v>Romania</v>
      </c>
      <c r="AZ37" s="452"/>
      <c r="BA37" s="452"/>
      <c r="BB37" s="455"/>
      <c r="BC37" s="449" t="str">
        <f t="shared" ca="1" si="352"/>
        <v/>
      </c>
      <c r="BD37" s="449" t="str">
        <f ca="1">IF((BC37&lt;&gt;""),IF(OR($F37&lt;&gt;$G37,PrSettings!$M$4="●"),(($F37-$G37)=(AZ37-BA37))*1,0),"")</f>
        <v/>
      </c>
      <c r="BE37" s="449" t="str">
        <f t="shared" ca="1" si="353"/>
        <v/>
      </c>
      <c r="BF37" s="449" t="str">
        <f ca="1">IF(BC37&lt;&gt;"",IF(ABS($F37-$G37)&gt;=PrSettings!$M$7,(ABS($F37-$G37-AZ37+BA37)&lt;=1)*1,IF(AND(BC37,$F37=$G37,$F37&gt;=PrSettings!$M$6),(ABS(AZ37-$F37)&lt;=1)*1,IF(AND(ABS($F37-$G37-AZ37+BA37)&lt;=1,$F37+$G37&gt;=PrSettings!$M$8),(ABS(AZ37-$F37)&lt;=1)*(ABS(BA37-$G37)&lt;=1)*1,""))),"")</f>
        <v/>
      </c>
      <c r="BG37" s="456"/>
      <c r="BI37" s="447">
        <f t="shared" ca="1" si="354"/>
        <v>4</v>
      </c>
      <c r="BJ37" s="448" t="str">
        <f ca="1">GrpE!$B$7</f>
        <v>Belgium</v>
      </c>
      <c r="BK37" s="449">
        <f t="shared" ca="1" si="355"/>
        <v>8</v>
      </c>
      <c r="BL37" s="448" t="str">
        <f ca="1">GrpE!$D$7</f>
        <v>Romania</v>
      </c>
      <c r="BM37" s="452"/>
      <c r="BN37" s="452"/>
      <c r="BO37" s="455"/>
      <c r="BP37" s="449" t="str">
        <f t="shared" ca="1" si="356"/>
        <v/>
      </c>
      <c r="BQ37" s="449" t="str">
        <f ca="1">IF((BP37&lt;&gt;""),IF(OR($F37&lt;&gt;$G37,PrSettings!$M$4="●"),(($F37-$G37)=(BM37-BN37))*1,0),"")</f>
        <v/>
      </c>
      <c r="BR37" s="449" t="str">
        <f t="shared" ca="1" si="357"/>
        <v/>
      </c>
      <c r="BS37" s="449" t="str">
        <f ca="1">IF(BP37&lt;&gt;"",IF(ABS($F37-$G37)&gt;=PrSettings!$M$7,(ABS($F37-$G37-BM37+BN37)&lt;=1)*1,IF(AND(BP37,$F37=$G37,$F37&gt;=PrSettings!$M$6),(ABS(BM37-$F37)&lt;=1)*1,IF(AND(ABS($F37-$G37-BM37+BN37)&lt;=1,$F37+$G37&gt;=PrSettings!$M$8),(ABS(BM37-$F37)&lt;=1)*(ABS(BN37-$G37)&lt;=1)*1,""))),"")</f>
        <v/>
      </c>
      <c r="BT37" s="456"/>
      <c r="BV37" s="447">
        <f t="shared" ca="1" si="358"/>
        <v>4</v>
      </c>
      <c r="BW37" s="448" t="str">
        <f ca="1">GrpE!$B$7</f>
        <v>Belgium</v>
      </c>
      <c r="BX37" s="449">
        <f t="shared" ca="1" si="359"/>
        <v>8</v>
      </c>
      <c r="BY37" s="448" t="str">
        <f ca="1">GrpE!$D$7</f>
        <v>Romania</v>
      </c>
      <c r="BZ37" s="452"/>
      <c r="CA37" s="452"/>
      <c r="CB37" s="455"/>
      <c r="CC37" s="449" t="str">
        <f t="shared" ca="1" si="360"/>
        <v/>
      </c>
      <c r="CD37" s="449" t="str">
        <f ca="1">IF((CC37&lt;&gt;""),IF(OR($F37&lt;&gt;$G37,PrSettings!$M$4="●"),(($F37-$G37)=(BZ37-CA37))*1,0),"")</f>
        <v/>
      </c>
      <c r="CE37" s="449" t="str">
        <f t="shared" ca="1" si="361"/>
        <v/>
      </c>
      <c r="CF37" s="449" t="str">
        <f ca="1">IF(CC37&lt;&gt;"",IF(ABS($F37-$G37)&gt;=PrSettings!$M$7,(ABS($F37-$G37-BZ37+CA37)&lt;=1)*1,IF(AND(CC37,$F37=$G37,$F37&gt;=PrSettings!$M$6),(ABS(BZ37-$F37)&lt;=1)*1,IF(AND(ABS($F37-$G37-BZ37+CA37)&lt;=1,$F37+$G37&gt;=PrSettings!$M$8),(ABS(BZ37-$F37)&lt;=1)*(ABS(CA37-$G37)&lt;=1)*1,""))),"")</f>
        <v/>
      </c>
      <c r="CG37" s="456"/>
      <c r="CI37" s="447">
        <f t="shared" ca="1" si="362"/>
        <v>4</v>
      </c>
      <c r="CJ37" s="448" t="str">
        <f ca="1">GrpE!$B$7</f>
        <v>Belgium</v>
      </c>
      <c r="CK37" s="449">
        <f t="shared" ca="1" si="363"/>
        <v>8</v>
      </c>
      <c r="CL37" s="448" t="str">
        <f ca="1">GrpE!$D$7</f>
        <v>Romania</v>
      </c>
      <c r="CM37" s="452"/>
      <c r="CN37" s="452"/>
      <c r="CO37" s="455"/>
      <c r="CP37" s="449" t="str">
        <f t="shared" ca="1" si="364"/>
        <v/>
      </c>
      <c r="CQ37" s="449" t="str">
        <f ca="1">IF((CP37&lt;&gt;""),IF(OR($F37&lt;&gt;$G37,PrSettings!$M$4="●"),(($F37-$G37)=(CM37-CN37))*1,0),"")</f>
        <v/>
      </c>
      <c r="CR37" s="449" t="str">
        <f t="shared" ca="1" si="365"/>
        <v/>
      </c>
      <c r="CS37" s="449" t="str">
        <f ca="1">IF(CP37&lt;&gt;"",IF(ABS($F37-$G37)&gt;=PrSettings!$M$7,(ABS($F37-$G37-CM37+CN37)&lt;=1)*1,IF(AND(CP37,$F37=$G37,$F37&gt;=PrSettings!$M$6),(ABS(CM37-$F37)&lt;=1)*1,IF(AND(ABS($F37-$G37-CM37+CN37)&lt;=1,$F37+$G37&gt;=PrSettings!$M$8),(ABS(CM37-$F37)&lt;=1)*(ABS(CN37-$G37)&lt;=1)*1,""))),"")</f>
        <v/>
      </c>
      <c r="CT37" s="456"/>
      <c r="CV37" s="447">
        <f t="shared" ca="1" si="366"/>
        <v>4</v>
      </c>
      <c r="CW37" s="448" t="str">
        <f ca="1">GrpE!$B$7</f>
        <v>Belgium</v>
      </c>
      <c r="CX37" s="449">
        <f t="shared" ca="1" si="367"/>
        <v>8</v>
      </c>
      <c r="CY37" s="448" t="str">
        <f ca="1">GrpE!$D$7</f>
        <v>Romania</v>
      </c>
      <c r="CZ37" s="452"/>
      <c r="DA37" s="452"/>
      <c r="DB37" s="455"/>
      <c r="DC37" s="449" t="str">
        <f t="shared" ca="1" si="368"/>
        <v/>
      </c>
      <c r="DD37" s="449" t="str">
        <f ca="1">IF((DC37&lt;&gt;""),IF(OR($F37&lt;&gt;$G37,PrSettings!$M$4="●"),(($F37-$G37)=(CZ37-DA37))*1,0),"")</f>
        <v/>
      </c>
      <c r="DE37" s="449" t="str">
        <f t="shared" ca="1" si="369"/>
        <v/>
      </c>
      <c r="DF37" s="449" t="str">
        <f ca="1">IF(DC37&lt;&gt;"",IF(ABS($F37-$G37)&gt;=PrSettings!$M$7,(ABS($F37-$G37-CZ37+DA37)&lt;=1)*1,IF(AND(DC37,$F37=$G37,$F37&gt;=PrSettings!$M$6),(ABS(CZ37-$F37)&lt;=1)*1,IF(AND(ABS($F37-$G37-CZ37+DA37)&lt;=1,$F37+$G37&gt;=PrSettings!$M$8),(ABS(CZ37-$F37)&lt;=1)*(ABS(DA37-$G37)&lt;=1)*1,""))),"")</f>
        <v/>
      </c>
      <c r="DG37" s="456"/>
      <c r="DI37" s="447">
        <f t="shared" ca="1" si="370"/>
        <v>4</v>
      </c>
      <c r="DJ37" s="448" t="str">
        <f ca="1">GrpE!$B$7</f>
        <v>Belgium</v>
      </c>
      <c r="DK37" s="449">
        <f t="shared" ca="1" si="371"/>
        <v>8</v>
      </c>
      <c r="DL37" s="448" t="str">
        <f ca="1">GrpE!$D$7</f>
        <v>Romania</v>
      </c>
      <c r="DM37" s="452"/>
      <c r="DN37" s="452"/>
      <c r="DO37" s="455"/>
      <c r="DP37" s="449" t="str">
        <f t="shared" ca="1" si="372"/>
        <v/>
      </c>
      <c r="DQ37" s="449" t="str">
        <f ca="1">IF((DP37&lt;&gt;""),IF(OR($F37&lt;&gt;$G37,PrSettings!$M$4="●"),(($F37-$G37)=(DM37-DN37))*1,0),"")</f>
        <v/>
      </c>
      <c r="DR37" s="449" t="str">
        <f t="shared" ca="1" si="373"/>
        <v/>
      </c>
      <c r="DS37" s="449" t="str">
        <f ca="1">IF(DP37&lt;&gt;"",IF(ABS($F37-$G37)&gt;=PrSettings!$M$7,(ABS($F37-$G37-DM37+DN37)&lt;=1)*1,IF(AND(DP37,$F37=$G37,$F37&gt;=PrSettings!$M$6),(ABS(DM37-$F37)&lt;=1)*1,IF(AND(ABS($F37-$G37-DM37+DN37)&lt;=1,$F37+$G37&gt;=PrSettings!$M$8),(ABS(DM37-$F37)&lt;=1)*(ABS(DN37-$G37)&lt;=1)*1,""))),"")</f>
        <v/>
      </c>
      <c r="DT37" s="456"/>
      <c r="DV37" s="447">
        <f t="shared" ca="1" si="374"/>
        <v>4</v>
      </c>
      <c r="DW37" s="448" t="str">
        <f ca="1">GrpE!$B$7</f>
        <v>Belgium</v>
      </c>
      <c r="DX37" s="449">
        <f t="shared" ca="1" si="375"/>
        <v>8</v>
      </c>
      <c r="DY37" s="448" t="str">
        <f ca="1">GrpE!$D$7</f>
        <v>Romania</v>
      </c>
      <c r="DZ37" s="452"/>
      <c r="EA37" s="452"/>
      <c r="EB37" s="455"/>
      <c r="EC37" s="449" t="str">
        <f t="shared" ca="1" si="376"/>
        <v/>
      </c>
      <c r="ED37" s="449" t="str">
        <f ca="1">IF((EC37&lt;&gt;""),IF(OR($F37&lt;&gt;$G37,PrSettings!$M$4="●"),(($F37-$G37)=(DZ37-EA37))*1,0),"")</f>
        <v/>
      </c>
      <c r="EE37" s="449" t="str">
        <f t="shared" ca="1" si="377"/>
        <v/>
      </c>
      <c r="EF37" s="449" t="str">
        <f ca="1">IF(EC37&lt;&gt;"",IF(ABS($F37-$G37)&gt;=PrSettings!$M$7,(ABS($F37-$G37-DZ37+EA37)&lt;=1)*1,IF(AND(EC37,$F37=$G37,$F37&gt;=PrSettings!$M$6),(ABS(DZ37-$F37)&lt;=1)*1,IF(AND(ABS($F37-$G37-DZ37+EA37)&lt;=1,$F37+$G37&gt;=PrSettings!$M$8),(ABS(DZ37-$F37)&lt;=1)*(ABS(EA37-$G37)&lt;=1)*1,""))),"")</f>
        <v/>
      </c>
      <c r="EG37" s="456"/>
      <c r="EI37" s="447">
        <f t="shared" ca="1" si="378"/>
        <v>4</v>
      </c>
      <c r="EJ37" s="448" t="str">
        <f ca="1">GrpE!$B$7</f>
        <v>Belgium</v>
      </c>
      <c r="EK37" s="449">
        <f t="shared" ca="1" si="379"/>
        <v>8</v>
      </c>
      <c r="EL37" s="448" t="str">
        <f ca="1">GrpE!$D$7</f>
        <v>Romania</v>
      </c>
      <c r="EM37" s="452"/>
      <c r="EN37" s="452"/>
      <c r="EO37" s="455"/>
      <c r="EP37" s="449" t="str">
        <f t="shared" ca="1" si="380"/>
        <v/>
      </c>
      <c r="EQ37" s="449" t="str">
        <f ca="1">IF((EP37&lt;&gt;""),IF(OR($F37&lt;&gt;$G37,PrSettings!$M$4="●"),(($F37-$G37)=(EM37-EN37))*1,0),"")</f>
        <v/>
      </c>
      <c r="ER37" s="449" t="str">
        <f t="shared" ca="1" si="381"/>
        <v/>
      </c>
      <c r="ES37" s="449" t="str">
        <f ca="1">IF(EP37&lt;&gt;"",IF(ABS($F37-$G37)&gt;=PrSettings!$M$7,(ABS($F37-$G37-EM37+EN37)&lt;=1)*1,IF(AND(EP37,$F37=$G37,$F37&gt;=PrSettings!$M$6),(ABS(EM37-$F37)&lt;=1)*1,IF(AND(ABS($F37-$G37-EM37+EN37)&lt;=1,$F37+$G37&gt;=PrSettings!$M$8),(ABS(EM37-$F37)&lt;=1)*(ABS(EN37-$G37)&lt;=1)*1,""))),"")</f>
        <v/>
      </c>
      <c r="ET37" s="456"/>
      <c r="EV37" s="447">
        <f t="shared" ca="1" si="382"/>
        <v>4</v>
      </c>
      <c r="EW37" s="448" t="str">
        <f ca="1">GrpE!$B$7</f>
        <v>Belgium</v>
      </c>
      <c r="EX37" s="449">
        <f t="shared" ca="1" si="383"/>
        <v>8</v>
      </c>
      <c r="EY37" s="448" t="str">
        <f ca="1">GrpE!$D$7</f>
        <v>Romania</v>
      </c>
      <c r="EZ37" s="452"/>
      <c r="FA37" s="452"/>
      <c r="FB37" s="455"/>
      <c r="FC37" s="449" t="str">
        <f t="shared" ca="1" si="384"/>
        <v/>
      </c>
      <c r="FD37" s="449" t="str">
        <f ca="1">IF((FC37&lt;&gt;""),IF(OR($F37&lt;&gt;$G37,PrSettings!$M$4="●"),(($F37-$G37)=(EZ37-FA37))*1,0),"")</f>
        <v/>
      </c>
      <c r="FE37" s="449" t="str">
        <f t="shared" ca="1" si="385"/>
        <v/>
      </c>
      <c r="FF37" s="449" t="str">
        <f ca="1">IF(FC37&lt;&gt;"",IF(ABS($F37-$G37)&gt;=PrSettings!$M$7,(ABS($F37-$G37-EZ37+FA37)&lt;=1)*1,IF(AND(FC37,$F37=$G37,$F37&gt;=PrSettings!$M$6),(ABS(EZ37-$F37)&lt;=1)*1,IF(AND(ABS($F37-$G37-EZ37+FA37)&lt;=1,$F37+$G37&gt;=PrSettings!$M$8),(ABS(EZ37-$F37)&lt;=1)*(ABS(FA37-$G37)&lt;=1)*1,""))),"")</f>
        <v/>
      </c>
      <c r="FG37" s="456"/>
      <c r="FI37" s="447">
        <f t="shared" ca="1" si="386"/>
        <v>4</v>
      </c>
      <c r="FJ37" s="448" t="str">
        <f ca="1">GrpE!$B$7</f>
        <v>Belgium</v>
      </c>
      <c r="FK37" s="449">
        <f t="shared" ca="1" si="387"/>
        <v>8</v>
      </c>
      <c r="FL37" s="448" t="str">
        <f ca="1">GrpE!$D$7</f>
        <v>Romania</v>
      </c>
      <c r="FM37" s="452"/>
      <c r="FN37" s="452"/>
      <c r="FO37" s="455"/>
      <c r="FP37" s="449" t="str">
        <f t="shared" ca="1" si="388"/>
        <v/>
      </c>
      <c r="FQ37" s="449" t="str">
        <f ca="1">IF((FP37&lt;&gt;""),IF(OR($F37&lt;&gt;$G37,PrSettings!$M$4="●"),(($F37-$G37)=(FM37-FN37))*1,0),"")</f>
        <v/>
      </c>
      <c r="FR37" s="449" t="str">
        <f t="shared" ca="1" si="389"/>
        <v/>
      </c>
      <c r="FS37" s="449" t="str">
        <f ca="1">IF(FP37&lt;&gt;"",IF(ABS($F37-$G37)&gt;=PrSettings!$M$7,(ABS($F37-$G37-FM37+FN37)&lt;=1)*1,IF(AND(FP37,$F37=$G37,$F37&gt;=PrSettings!$M$6),(ABS(FM37-$F37)&lt;=1)*1,IF(AND(ABS($F37-$G37-FM37+FN37)&lt;=1,$F37+$G37&gt;=PrSettings!$M$8),(ABS(FM37-$F37)&lt;=1)*(ABS(FN37-$G37)&lt;=1)*1,""))),"")</f>
        <v/>
      </c>
      <c r="FT37" s="456"/>
      <c r="FV37" s="447">
        <f t="shared" ca="1" si="390"/>
        <v>4</v>
      </c>
      <c r="FW37" s="448" t="str">
        <f ca="1">GrpE!$B$7</f>
        <v>Belgium</v>
      </c>
      <c r="FX37" s="449">
        <f t="shared" ca="1" si="391"/>
        <v>8</v>
      </c>
      <c r="FY37" s="448" t="str">
        <f ca="1">GrpE!$D$7</f>
        <v>Romania</v>
      </c>
      <c r="FZ37" s="452"/>
      <c r="GA37" s="452"/>
      <c r="GB37" s="455"/>
      <c r="GC37" s="449" t="str">
        <f t="shared" ca="1" si="392"/>
        <v/>
      </c>
      <c r="GD37" s="449" t="str">
        <f ca="1">IF((GC37&lt;&gt;""),IF(OR($F37&lt;&gt;$G37,PrSettings!$M$4="●"),(($F37-$G37)=(FZ37-GA37))*1,0),"")</f>
        <v/>
      </c>
      <c r="GE37" s="449" t="str">
        <f t="shared" ca="1" si="393"/>
        <v/>
      </c>
      <c r="GF37" s="449" t="str">
        <f ca="1">IF(GC37&lt;&gt;"",IF(ABS($F37-$G37)&gt;=PrSettings!$M$7,(ABS($F37-$G37-FZ37+GA37)&lt;=1)*1,IF(AND(GC37,$F37=$G37,$F37&gt;=PrSettings!$M$6),(ABS(FZ37-$F37)&lt;=1)*1,IF(AND(ABS($F37-$G37-FZ37+GA37)&lt;=1,$F37+$G37&gt;=PrSettings!$M$8),(ABS(FZ37-$F37)&lt;=1)*(ABS(GA37-$G37)&lt;=1)*1,""))),"")</f>
        <v/>
      </c>
      <c r="GG37" s="456"/>
      <c r="GI37" s="447">
        <f t="shared" ca="1" si="394"/>
        <v>4</v>
      </c>
      <c r="GJ37" s="448" t="str">
        <f ca="1">GrpE!$B$7</f>
        <v>Belgium</v>
      </c>
      <c r="GK37" s="449">
        <f t="shared" ca="1" si="395"/>
        <v>8</v>
      </c>
      <c r="GL37" s="448" t="str">
        <f ca="1">GrpE!$D$7</f>
        <v>Romania</v>
      </c>
      <c r="GM37" s="452"/>
      <c r="GN37" s="452"/>
      <c r="GO37" s="455"/>
      <c r="GP37" s="449" t="str">
        <f t="shared" ca="1" si="396"/>
        <v/>
      </c>
      <c r="GQ37" s="449" t="str">
        <f ca="1">IF((GP37&lt;&gt;""),IF(OR($F37&lt;&gt;$G37,PrSettings!$M$4="●"),(($F37-$G37)=(GM37-GN37))*1,0),"")</f>
        <v/>
      </c>
      <c r="GR37" s="449" t="str">
        <f t="shared" ca="1" si="397"/>
        <v/>
      </c>
      <c r="GS37" s="449" t="str">
        <f ca="1">IF(GP37&lt;&gt;"",IF(ABS($F37-$G37)&gt;=PrSettings!$M$7,(ABS($F37-$G37-GM37+GN37)&lt;=1)*1,IF(AND(GP37,$F37=$G37,$F37&gt;=PrSettings!$M$6),(ABS(GM37-$F37)&lt;=1)*1,IF(AND(ABS($F37-$G37-GM37+GN37)&lt;=1,$F37+$G37&gt;=PrSettings!$M$8),(ABS(GM37-$F37)&lt;=1)*(ABS(GN37-$G37)&lt;=1)*1,""))),"")</f>
        <v/>
      </c>
      <c r="GT37" s="456"/>
      <c r="GV37" s="447">
        <f t="shared" ca="1" si="398"/>
        <v>4</v>
      </c>
      <c r="GW37" s="448" t="str">
        <f ca="1">GrpE!$B$7</f>
        <v>Belgium</v>
      </c>
      <c r="GX37" s="449">
        <f t="shared" ca="1" si="399"/>
        <v>8</v>
      </c>
      <c r="GY37" s="448" t="str">
        <f ca="1">GrpE!$D$7</f>
        <v>Romania</v>
      </c>
      <c r="GZ37" s="452"/>
      <c r="HA37" s="452"/>
      <c r="HB37" s="455"/>
      <c r="HC37" s="449" t="str">
        <f t="shared" ca="1" si="400"/>
        <v/>
      </c>
      <c r="HD37" s="449" t="str">
        <f ca="1">IF((HC37&lt;&gt;""),IF(OR($F37&lt;&gt;$G37,PrSettings!$M$4="●"),(($F37-$G37)=(GZ37-HA37))*1,0),"")</f>
        <v/>
      </c>
      <c r="HE37" s="449" t="str">
        <f t="shared" ca="1" si="401"/>
        <v/>
      </c>
      <c r="HF37" s="449" t="str">
        <f ca="1">IF(HC37&lt;&gt;"",IF(ABS($F37-$G37)&gt;=PrSettings!$M$7,(ABS($F37-$G37-GZ37+HA37)&lt;=1)*1,IF(AND(HC37,$F37=$G37,$F37&gt;=PrSettings!$M$6),(ABS(GZ37-$F37)&lt;=1)*1,IF(AND(ABS($F37-$G37-GZ37+HA37)&lt;=1,$F37+$G37&gt;=PrSettings!$M$8),(ABS(GZ37-$F37)&lt;=1)*(ABS(HA37-$G37)&lt;=1)*1,""))),"")</f>
        <v/>
      </c>
      <c r="HG37" s="456"/>
      <c r="HI37" s="447">
        <f t="shared" ca="1" si="402"/>
        <v>4</v>
      </c>
      <c r="HJ37" s="448" t="str">
        <f ca="1">GrpE!$B$7</f>
        <v>Belgium</v>
      </c>
      <c r="HK37" s="449">
        <f t="shared" ca="1" si="403"/>
        <v>8</v>
      </c>
      <c r="HL37" s="448" t="str">
        <f ca="1">GrpE!$D$7</f>
        <v>Romania</v>
      </c>
      <c r="HM37" s="452"/>
      <c r="HN37" s="452"/>
      <c r="HO37" s="455"/>
      <c r="HP37" s="449" t="str">
        <f t="shared" ca="1" si="404"/>
        <v/>
      </c>
      <c r="HQ37" s="449" t="str">
        <f ca="1">IF((HP37&lt;&gt;""),IF(OR($F37&lt;&gt;$G37,PrSettings!$M$4="●"),(($F37-$G37)=(HM37-HN37))*1,0),"")</f>
        <v/>
      </c>
      <c r="HR37" s="449" t="str">
        <f t="shared" ca="1" si="405"/>
        <v/>
      </c>
      <c r="HS37" s="449" t="str">
        <f ca="1">IF(HP37&lt;&gt;"",IF(ABS($F37-$G37)&gt;=PrSettings!$M$7,(ABS($F37-$G37-HM37+HN37)&lt;=1)*1,IF(AND(HP37,$F37=$G37,$F37&gt;=PrSettings!$M$6),(ABS(HM37-$F37)&lt;=1)*1,IF(AND(ABS($F37-$G37-HM37+HN37)&lt;=1,$F37+$G37&gt;=PrSettings!$M$8),(ABS(HM37-$F37)&lt;=1)*(ABS(HN37-$G37)&lt;=1)*1,""))),"")</f>
        <v/>
      </c>
      <c r="HT37" s="456"/>
      <c r="HV37" s="447">
        <f t="shared" ca="1" si="406"/>
        <v>4</v>
      </c>
      <c r="HW37" s="448" t="str">
        <f ca="1">GrpE!$B$7</f>
        <v>Belgium</v>
      </c>
      <c r="HX37" s="449">
        <f t="shared" ca="1" si="407"/>
        <v>8</v>
      </c>
      <c r="HY37" s="448" t="str">
        <f ca="1">GrpE!$D$7</f>
        <v>Romania</v>
      </c>
      <c r="HZ37" s="452"/>
      <c r="IA37" s="452"/>
      <c r="IB37" s="455"/>
      <c r="IC37" s="449" t="str">
        <f t="shared" ca="1" si="408"/>
        <v/>
      </c>
      <c r="ID37" s="449" t="str">
        <f ca="1">IF((IC37&lt;&gt;""),IF(OR($F37&lt;&gt;$G37,PrSettings!$M$4="●"),(($F37-$G37)=(HZ37-IA37))*1,0),"")</f>
        <v/>
      </c>
      <c r="IE37" s="449" t="str">
        <f t="shared" ca="1" si="409"/>
        <v/>
      </c>
      <c r="IF37" s="449" t="str">
        <f ca="1">IF(IC37&lt;&gt;"",IF(ABS($F37-$G37)&gt;=PrSettings!$M$7,(ABS($F37-$G37-HZ37+IA37)&lt;=1)*1,IF(AND(IC37,$F37=$G37,$F37&gt;=PrSettings!$M$6),(ABS(HZ37-$F37)&lt;=1)*1,IF(AND(ABS($F37-$G37-HZ37+IA37)&lt;=1,$F37+$G37&gt;=PrSettings!$M$8),(ABS(HZ37-$F37)&lt;=1)*(ABS(IA37-$G37)&lt;=1)*1,""))),"")</f>
        <v/>
      </c>
      <c r="IG37" s="456"/>
      <c r="II37" s="447">
        <f t="shared" ca="1" si="410"/>
        <v>4</v>
      </c>
      <c r="IJ37" s="448" t="str">
        <f ca="1">GrpE!$B$7</f>
        <v>Belgium</v>
      </c>
      <c r="IK37" s="449">
        <f t="shared" ca="1" si="411"/>
        <v>8</v>
      </c>
      <c r="IL37" s="448" t="str">
        <f ca="1">GrpE!$D$7</f>
        <v>Romania</v>
      </c>
      <c r="IM37" s="452"/>
      <c r="IN37" s="452"/>
      <c r="IO37" s="455"/>
      <c r="IP37" s="449" t="str">
        <f t="shared" ca="1" si="412"/>
        <v/>
      </c>
      <c r="IQ37" s="449" t="str">
        <f ca="1">IF((IP37&lt;&gt;""),IF(OR($F37&lt;&gt;$G37,PrSettings!$M$4="●"),(($F37-$G37)=(IM37-IN37))*1,0),"")</f>
        <v/>
      </c>
      <c r="IR37" s="449" t="str">
        <f t="shared" ca="1" si="413"/>
        <v/>
      </c>
      <c r="IS37" s="449" t="str">
        <f ca="1">IF(IP37&lt;&gt;"",IF(ABS($F37-$G37)&gt;=PrSettings!$M$7,(ABS($F37-$G37-IM37+IN37)&lt;=1)*1,IF(AND(IP37,$F37=$G37,$F37&gt;=PrSettings!$M$6),(ABS(IM37-$F37)&lt;=1)*1,IF(AND(ABS($F37-$G37-IM37+IN37)&lt;=1,$F37+$G37&gt;=PrSettings!$M$8),(ABS(IM37-$F37)&lt;=1)*(ABS(IN37-$G37)&lt;=1)*1,""))),"")</f>
        <v/>
      </c>
      <c r="IT37" s="456"/>
      <c r="IV37" s="447">
        <f t="shared" ca="1" si="414"/>
        <v>4</v>
      </c>
      <c r="IW37" s="448" t="str">
        <f ca="1">GrpE!$B$7</f>
        <v>Belgium</v>
      </c>
      <c r="IX37" s="449">
        <f t="shared" ca="1" si="415"/>
        <v>8</v>
      </c>
      <c r="IY37" s="448" t="str">
        <f ca="1">GrpE!$D$7</f>
        <v>Romania</v>
      </c>
      <c r="IZ37" s="452"/>
      <c r="JA37" s="452"/>
      <c r="JB37" s="455"/>
      <c r="JC37" s="449" t="str">
        <f t="shared" ca="1" si="416"/>
        <v/>
      </c>
      <c r="JD37" s="449" t="str">
        <f ca="1">IF((JC37&lt;&gt;""),IF(OR($F37&lt;&gt;$G37,PrSettings!$M$4="●"),(($F37-$G37)=(IZ37-JA37))*1,0),"")</f>
        <v/>
      </c>
      <c r="JE37" s="449" t="str">
        <f t="shared" ca="1" si="417"/>
        <v/>
      </c>
      <c r="JF37" s="449" t="str">
        <f ca="1">IF(JC37&lt;&gt;"",IF(ABS($F37-$G37)&gt;=PrSettings!$M$7,(ABS($F37-$G37-IZ37+JA37)&lt;=1)*1,IF(AND(JC37,$F37=$G37,$F37&gt;=PrSettings!$M$6),(ABS(IZ37-$F37)&lt;=1)*1,IF(AND(ABS($F37-$G37-IZ37+JA37)&lt;=1,$F37+$G37&gt;=PrSettings!$M$8),(ABS(IZ37-$F37)&lt;=1)*(ABS(JA37-$G37)&lt;=1)*1,""))),"")</f>
        <v/>
      </c>
      <c r="JG37" s="456"/>
      <c r="JI37" s="447">
        <f t="shared" ca="1" si="418"/>
        <v>4</v>
      </c>
      <c r="JJ37" s="448" t="str">
        <f ca="1">GrpE!$B$7</f>
        <v>Belgium</v>
      </c>
      <c r="JK37" s="449">
        <f t="shared" ca="1" si="419"/>
        <v>8</v>
      </c>
      <c r="JL37" s="448" t="str">
        <f ca="1">GrpE!$D$7</f>
        <v>Romania</v>
      </c>
      <c r="JM37" s="452"/>
      <c r="JN37" s="452"/>
      <c r="JO37" s="455"/>
      <c r="JP37" s="449" t="str">
        <f t="shared" ca="1" si="420"/>
        <v/>
      </c>
      <c r="JQ37" s="449" t="str">
        <f ca="1">IF((JP37&lt;&gt;""),IF(OR($F37&lt;&gt;$G37,PrSettings!$M$4="●"),(($F37-$G37)=(JM37-JN37))*1,0),"")</f>
        <v/>
      </c>
      <c r="JR37" s="449" t="str">
        <f t="shared" ca="1" si="421"/>
        <v/>
      </c>
      <c r="JS37" s="449" t="str">
        <f ca="1">IF(JP37&lt;&gt;"",IF(ABS($F37-$G37)&gt;=PrSettings!$M$7,(ABS($F37-$G37-JM37+JN37)&lt;=1)*1,IF(AND(JP37,$F37=$G37,$F37&gt;=PrSettings!$M$6),(ABS(JM37-$F37)&lt;=1)*1,IF(AND(ABS($F37-$G37-JM37+JN37)&lt;=1,$F37+$G37&gt;=PrSettings!$M$8),(ABS(JM37-$F37)&lt;=1)*(ABS(JN37-$G37)&lt;=1)*1,""))),"")</f>
        <v/>
      </c>
      <c r="JT37" s="456"/>
      <c r="JV37" s="447">
        <f t="shared" ca="1" si="422"/>
        <v>4</v>
      </c>
      <c r="JW37" s="448" t="str">
        <f ca="1">GrpE!$B$7</f>
        <v>Belgium</v>
      </c>
      <c r="JX37" s="449">
        <f t="shared" ca="1" si="423"/>
        <v>8</v>
      </c>
      <c r="JY37" s="448" t="str">
        <f ca="1">GrpE!$D$7</f>
        <v>Romania</v>
      </c>
      <c r="JZ37" s="452"/>
      <c r="KA37" s="452"/>
      <c r="KB37" s="455"/>
      <c r="KC37" s="449" t="str">
        <f t="shared" ca="1" si="424"/>
        <v/>
      </c>
      <c r="KD37" s="449" t="str">
        <f ca="1">IF((KC37&lt;&gt;""),IF(OR($F37&lt;&gt;$G37,PrSettings!$M$4="●"),(($F37-$G37)=(JZ37-KA37))*1,0),"")</f>
        <v/>
      </c>
      <c r="KE37" s="449" t="str">
        <f t="shared" ca="1" si="425"/>
        <v/>
      </c>
      <c r="KF37" s="449" t="str">
        <f ca="1">IF(KC37&lt;&gt;"",IF(ABS($F37-$G37)&gt;=PrSettings!$M$7,(ABS($F37-$G37-JZ37+KA37)&lt;=1)*1,IF(AND(KC37,$F37=$G37,$F37&gt;=PrSettings!$M$6),(ABS(JZ37-$F37)&lt;=1)*1,IF(AND(ABS($F37-$G37-JZ37+KA37)&lt;=1,$F37+$G37&gt;=PrSettings!$M$8),(ABS(JZ37-$F37)&lt;=1)*(ABS(KA37-$G37)&lt;=1)*1,""))),"")</f>
        <v/>
      </c>
      <c r="KG37" s="456"/>
      <c r="KI37" s="447">
        <f t="shared" ca="1" si="426"/>
        <v>4</v>
      </c>
      <c r="KJ37" s="448" t="str">
        <f ca="1">GrpE!$B$7</f>
        <v>Belgium</v>
      </c>
      <c r="KK37" s="449">
        <f t="shared" ca="1" si="427"/>
        <v>8</v>
      </c>
      <c r="KL37" s="448" t="str">
        <f ca="1">GrpE!$D$7</f>
        <v>Romania</v>
      </c>
      <c r="KM37" s="452"/>
      <c r="KN37" s="452"/>
      <c r="KO37" s="455"/>
      <c r="KP37" s="449" t="str">
        <f t="shared" ca="1" si="428"/>
        <v/>
      </c>
      <c r="KQ37" s="449" t="str">
        <f ca="1">IF((KP37&lt;&gt;""),IF(OR($F37&lt;&gt;$G37,PrSettings!$M$4="●"),(($F37-$G37)=(KM37-KN37))*1,0),"")</f>
        <v/>
      </c>
      <c r="KR37" s="449" t="str">
        <f t="shared" ca="1" si="429"/>
        <v/>
      </c>
      <c r="KS37" s="449" t="str">
        <f ca="1">IF(KP37&lt;&gt;"",IF(ABS($F37-$G37)&gt;=PrSettings!$M$7,(ABS($F37-$G37-KM37+KN37)&lt;=1)*1,IF(AND(KP37,$F37=$G37,$F37&gt;=PrSettings!$M$6),(ABS(KM37-$F37)&lt;=1)*1,IF(AND(ABS($F37-$G37-KM37+KN37)&lt;=1,$F37+$G37&gt;=PrSettings!$M$8),(ABS(KM37-$F37)&lt;=1)*(ABS(KN37-$G37)&lt;=1)*1,""))),"")</f>
        <v/>
      </c>
      <c r="KT37" s="456"/>
      <c r="KV37" s="447">
        <f t="shared" ca="1" si="430"/>
        <v>4</v>
      </c>
      <c r="KW37" s="448" t="str">
        <f ca="1">GrpE!$B$7</f>
        <v>Belgium</v>
      </c>
      <c r="KX37" s="449">
        <f t="shared" ca="1" si="431"/>
        <v>8</v>
      </c>
      <c r="KY37" s="448" t="str">
        <f ca="1">GrpE!$D$7</f>
        <v>Romania</v>
      </c>
      <c r="KZ37" s="452"/>
      <c r="LA37" s="452"/>
      <c r="LB37" s="455"/>
      <c r="LC37" s="449" t="str">
        <f t="shared" ca="1" si="432"/>
        <v/>
      </c>
      <c r="LD37" s="449" t="str">
        <f ca="1">IF((LC37&lt;&gt;""),IF(OR($F37&lt;&gt;$G37,PrSettings!$M$4="●"),(($F37-$G37)=(KZ37-LA37))*1,0),"")</f>
        <v/>
      </c>
      <c r="LE37" s="449" t="str">
        <f t="shared" ca="1" si="433"/>
        <v/>
      </c>
      <c r="LF37" s="449" t="str">
        <f ca="1">IF(LC37&lt;&gt;"",IF(ABS($F37-$G37)&gt;=PrSettings!$M$7,(ABS($F37-$G37-KZ37+LA37)&lt;=1)*1,IF(AND(LC37,$F37=$G37,$F37&gt;=PrSettings!$M$6),(ABS(KZ37-$F37)&lt;=1)*1,IF(AND(ABS($F37-$G37-KZ37+LA37)&lt;=1,$F37+$G37&gt;=PrSettings!$M$8),(ABS(KZ37-$F37)&lt;=1)*(ABS(LA37-$G37)&lt;=1)*1,""))),"")</f>
        <v/>
      </c>
      <c r="LG37" s="456"/>
      <c r="LI37" s="447">
        <f t="shared" ca="1" si="434"/>
        <v>4</v>
      </c>
      <c r="LJ37" s="448" t="str">
        <f ca="1">GrpE!$B$7</f>
        <v>Belgium</v>
      </c>
      <c r="LK37" s="449">
        <f t="shared" ca="1" si="435"/>
        <v>8</v>
      </c>
      <c r="LL37" s="448" t="str">
        <f ca="1">GrpE!$D$7</f>
        <v>Romania</v>
      </c>
      <c r="LM37" s="452"/>
      <c r="LN37" s="452"/>
      <c r="LO37" s="455"/>
      <c r="LP37" s="449" t="str">
        <f t="shared" ca="1" si="436"/>
        <v/>
      </c>
      <c r="LQ37" s="449" t="str">
        <f ca="1">IF((LP37&lt;&gt;""),IF(OR($F37&lt;&gt;$G37,PrSettings!$M$4="●"),(($F37-$G37)=(LM37-LN37))*1,0),"")</f>
        <v/>
      </c>
      <c r="LR37" s="449" t="str">
        <f t="shared" ca="1" si="437"/>
        <v/>
      </c>
      <c r="LS37" s="449" t="str">
        <f ca="1">IF(LP37&lt;&gt;"",IF(ABS($F37-$G37)&gt;=PrSettings!$M$7,(ABS($F37-$G37-LM37+LN37)&lt;=1)*1,IF(AND(LP37,$F37=$G37,$F37&gt;=PrSettings!$M$6),(ABS(LM37-$F37)&lt;=1)*1,IF(AND(ABS($F37-$G37-LM37+LN37)&lt;=1,$F37+$G37&gt;=PrSettings!$M$8),(ABS(LM37-$F37)&lt;=1)*(ABS(LN37-$G37)&lt;=1)*1,""))),"")</f>
        <v/>
      </c>
      <c r="LT37" s="456"/>
      <c r="LV37" s="447">
        <f t="shared" ca="1" si="438"/>
        <v>4</v>
      </c>
      <c r="LW37" s="448" t="str">
        <f ca="1">GrpE!$B$7</f>
        <v>Belgium</v>
      </c>
      <c r="LX37" s="449">
        <f t="shared" ca="1" si="439"/>
        <v>8</v>
      </c>
      <c r="LY37" s="448" t="str">
        <f ca="1">GrpE!$D$7</f>
        <v>Romania</v>
      </c>
      <c r="LZ37" s="452"/>
      <c r="MA37" s="452"/>
      <c r="MB37" s="455"/>
      <c r="MC37" s="449" t="str">
        <f t="shared" ca="1" si="440"/>
        <v/>
      </c>
      <c r="MD37" s="449" t="str">
        <f ca="1">IF((MC37&lt;&gt;""),IF(OR($F37&lt;&gt;$G37,PrSettings!$M$4="●"),(($F37-$G37)=(LZ37-MA37))*1,0),"")</f>
        <v/>
      </c>
      <c r="ME37" s="449" t="str">
        <f t="shared" ca="1" si="441"/>
        <v/>
      </c>
      <c r="MF37" s="449" t="str">
        <f ca="1">IF(MC37&lt;&gt;"",IF(ABS($F37-$G37)&gt;=PrSettings!$M$7,(ABS($F37-$G37-LZ37+MA37)&lt;=1)*1,IF(AND(MC37,$F37=$G37,$F37&gt;=PrSettings!$M$6),(ABS(LZ37-$F37)&lt;=1)*1,IF(AND(ABS($F37-$G37-LZ37+MA37)&lt;=1,$F37+$G37&gt;=PrSettings!$M$8),(ABS(LZ37-$F37)&lt;=1)*(ABS(MA37-$G37)&lt;=1)*1,""))),"")</f>
        <v/>
      </c>
      <c r="MG37" s="456"/>
    </row>
    <row r="38" spans="1:345" x14ac:dyDescent="0.25">
      <c r="B38" s="447">
        <f ca="1">INDEX(Groups!$C$7:$C$35,MATCH(C38,Groups!$D$7:$D$35,0))</f>
        <v>16</v>
      </c>
      <c r="C38" s="448" t="str">
        <f ca="1">GrpE!$B$8</f>
        <v>Slovakia</v>
      </c>
      <c r="D38" s="449">
        <f ca="1">INDEX(Groups!$C$7:$C$35,MATCH(E38,Groups!$D$7:$D$35,0))</f>
        <v>8</v>
      </c>
      <c r="E38" s="448" t="str">
        <f ca="1">GrpE!$D$8</f>
        <v>Romania</v>
      </c>
      <c r="F38" s="450" t="str">
        <f ca="1">GrpE!$E$8</f>
        <v/>
      </c>
      <c r="G38" s="451" t="str">
        <f ca="1">GrpE!$G$8</f>
        <v/>
      </c>
      <c r="I38" s="447">
        <f t="shared" ca="1" si="338"/>
        <v>16</v>
      </c>
      <c r="J38" s="448" t="str">
        <f ca="1">GrpE!$B$8</f>
        <v>Slovakia</v>
      </c>
      <c r="K38" s="449">
        <f t="shared" ca="1" si="339"/>
        <v>8</v>
      </c>
      <c r="L38" s="448" t="str">
        <f ca="1">GrpE!$D$8</f>
        <v>Romania</v>
      </c>
      <c r="M38" s="452"/>
      <c r="N38" s="452"/>
      <c r="O38" s="455"/>
      <c r="P38" s="449" t="str">
        <f t="shared" ca="1" si="340"/>
        <v/>
      </c>
      <c r="Q38" s="449" t="str">
        <f ca="1">IF((P38&lt;&gt;""),IF(OR($F38&lt;&gt;$G38,PrSettings!$M$4="●"),(($F38-$G38)=(M38-N38))*1,0),"")</f>
        <v/>
      </c>
      <c r="R38" s="449" t="str">
        <f t="shared" ca="1" si="341"/>
        <v/>
      </c>
      <c r="S38" s="449" t="str">
        <f ca="1">IF(P38&lt;&gt;"",IF(ABS($F38-$G38)&gt;=PrSettings!$M$7,(ABS($F38-$G38-M38+N38)&lt;=1)*1,IF(AND(P38,$F38=$G38,$F38&gt;=PrSettings!$M$6),(ABS(M38-$F38)&lt;=1)*1,IF(AND(ABS($F38-$G38-M38+N38)&lt;=1,$F38+$G38&gt;=PrSettings!$M$8),(ABS(M38-$F38)&lt;=1)*(ABS(N38-$G38)&lt;=1)*1,""))),"")</f>
        <v/>
      </c>
      <c r="T38" s="456"/>
      <c r="V38" s="447">
        <f t="shared" ca="1" si="342"/>
        <v>16</v>
      </c>
      <c r="W38" s="448" t="str">
        <f ca="1">GrpE!$B$8</f>
        <v>Slovakia</v>
      </c>
      <c r="X38" s="449">
        <f t="shared" ca="1" si="343"/>
        <v>8</v>
      </c>
      <c r="Y38" s="448" t="str">
        <f ca="1">GrpE!$D$8</f>
        <v>Romania</v>
      </c>
      <c r="Z38" s="452"/>
      <c r="AA38" s="452"/>
      <c r="AB38" s="455"/>
      <c r="AC38" s="449" t="str">
        <f t="shared" ca="1" si="344"/>
        <v/>
      </c>
      <c r="AD38" s="449" t="str">
        <f ca="1">IF((AC38&lt;&gt;""),IF(OR($F38&lt;&gt;$G38,PrSettings!$M$4="●"),(($F38-$G38)=(Z38-AA38))*1,0),"")</f>
        <v/>
      </c>
      <c r="AE38" s="449" t="str">
        <f t="shared" ca="1" si="345"/>
        <v/>
      </c>
      <c r="AF38" s="449" t="str">
        <f ca="1">IF(AC38&lt;&gt;"",IF(ABS($F38-$G38)&gt;=PrSettings!$M$7,(ABS($F38-$G38-Z38+AA38)&lt;=1)*1,IF(AND(AC38,$F38=$G38,$F38&gt;=PrSettings!$M$6),(ABS(Z38-$F38)&lt;=1)*1,IF(AND(ABS($F38-$G38-Z38+AA38)&lt;=1,$F38+$G38&gt;=PrSettings!$M$8),(ABS(Z38-$F38)&lt;=1)*(ABS(AA38-$G38)&lt;=1)*1,""))),"")</f>
        <v/>
      </c>
      <c r="AG38" s="456"/>
      <c r="AI38" s="447">
        <f t="shared" ca="1" si="346"/>
        <v>16</v>
      </c>
      <c r="AJ38" s="448" t="str">
        <f ca="1">GrpE!$B$8</f>
        <v>Slovakia</v>
      </c>
      <c r="AK38" s="449">
        <f t="shared" ca="1" si="347"/>
        <v>8</v>
      </c>
      <c r="AL38" s="448" t="str">
        <f ca="1">GrpE!$D$8</f>
        <v>Romania</v>
      </c>
      <c r="AM38" s="452"/>
      <c r="AN38" s="452"/>
      <c r="AO38" s="455"/>
      <c r="AP38" s="449" t="str">
        <f t="shared" ca="1" si="348"/>
        <v/>
      </c>
      <c r="AQ38" s="449" t="str">
        <f ca="1">IF((AP38&lt;&gt;""),IF(OR($F38&lt;&gt;$G38,PrSettings!$M$4="●"),(($F38-$G38)=(AM38-AN38))*1,0),"")</f>
        <v/>
      </c>
      <c r="AR38" s="449" t="str">
        <f t="shared" ca="1" si="349"/>
        <v/>
      </c>
      <c r="AS38" s="449" t="str">
        <f ca="1">IF(AP38&lt;&gt;"",IF(ABS($F38-$G38)&gt;=PrSettings!$M$7,(ABS($F38-$G38-AM38+AN38)&lt;=1)*1,IF(AND(AP38,$F38=$G38,$F38&gt;=PrSettings!$M$6),(ABS(AM38-$F38)&lt;=1)*1,IF(AND(ABS($F38-$G38-AM38+AN38)&lt;=1,$F38+$G38&gt;=PrSettings!$M$8),(ABS(AM38-$F38)&lt;=1)*(ABS(AN38-$G38)&lt;=1)*1,""))),"")</f>
        <v/>
      </c>
      <c r="AT38" s="456"/>
      <c r="AV38" s="447">
        <f t="shared" ca="1" si="350"/>
        <v>16</v>
      </c>
      <c r="AW38" s="448" t="str">
        <f ca="1">GrpE!$B$8</f>
        <v>Slovakia</v>
      </c>
      <c r="AX38" s="449">
        <f t="shared" ca="1" si="351"/>
        <v>8</v>
      </c>
      <c r="AY38" s="448" t="str">
        <f ca="1">GrpE!$D$8</f>
        <v>Romania</v>
      </c>
      <c r="AZ38" s="452"/>
      <c r="BA38" s="452"/>
      <c r="BB38" s="455"/>
      <c r="BC38" s="449" t="str">
        <f t="shared" ca="1" si="352"/>
        <v/>
      </c>
      <c r="BD38" s="449" t="str">
        <f ca="1">IF((BC38&lt;&gt;""),IF(OR($F38&lt;&gt;$G38,PrSettings!$M$4="●"),(($F38-$G38)=(AZ38-BA38))*1,0),"")</f>
        <v/>
      </c>
      <c r="BE38" s="449" t="str">
        <f t="shared" ca="1" si="353"/>
        <v/>
      </c>
      <c r="BF38" s="449" t="str">
        <f ca="1">IF(BC38&lt;&gt;"",IF(ABS($F38-$G38)&gt;=PrSettings!$M$7,(ABS($F38-$G38-AZ38+BA38)&lt;=1)*1,IF(AND(BC38,$F38=$G38,$F38&gt;=PrSettings!$M$6),(ABS(AZ38-$F38)&lt;=1)*1,IF(AND(ABS($F38-$G38-AZ38+BA38)&lt;=1,$F38+$G38&gt;=PrSettings!$M$8),(ABS(AZ38-$F38)&lt;=1)*(ABS(BA38-$G38)&lt;=1)*1,""))),"")</f>
        <v/>
      </c>
      <c r="BG38" s="456"/>
      <c r="BI38" s="447">
        <f t="shared" ca="1" si="354"/>
        <v>16</v>
      </c>
      <c r="BJ38" s="448" t="str">
        <f ca="1">GrpE!$B$8</f>
        <v>Slovakia</v>
      </c>
      <c r="BK38" s="449">
        <f t="shared" ca="1" si="355"/>
        <v>8</v>
      </c>
      <c r="BL38" s="448" t="str">
        <f ca="1">GrpE!$D$8</f>
        <v>Romania</v>
      </c>
      <c r="BM38" s="452"/>
      <c r="BN38" s="452"/>
      <c r="BO38" s="455"/>
      <c r="BP38" s="449" t="str">
        <f t="shared" ca="1" si="356"/>
        <v/>
      </c>
      <c r="BQ38" s="449" t="str">
        <f ca="1">IF((BP38&lt;&gt;""),IF(OR($F38&lt;&gt;$G38,PrSettings!$M$4="●"),(($F38-$G38)=(BM38-BN38))*1,0),"")</f>
        <v/>
      </c>
      <c r="BR38" s="449" t="str">
        <f t="shared" ca="1" si="357"/>
        <v/>
      </c>
      <c r="BS38" s="449" t="str">
        <f ca="1">IF(BP38&lt;&gt;"",IF(ABS($F38-$G38)&gt;=PrSettings!$M$7,(ABS($F38-$G38-BM38+BN38)&lt;=1)*1,IF(AND(BP38,$F38=$G38,$F38&gt;=PrSettings!$M$6),(ABS(BM38-$F38)&lt;=1)*1,IF(AND(ABS($F38-$G38-BM38+BN38)&lt;=1,$F38+$G38&gt;=PrSettings!$M$8),(ABS(BM38-$F38)&lt;=1)*(ABS(BN38-$G38)&lt;=1)*1,""))),"")</f>
        <v/>
      </c>
      <c r="BT38" s="456"/>
      <c r="BV38" s="447">
        <f t="shared" ca="1" si="358"/>
        <v>16</v>
      </c>
      <c r="BW38" s="448" t="str">
        <f ca="1">GrpE!$B$8</f>
        <v>Slovakia</v>
      </c>
      <c r="BX38" s="449">
        <f t="shared" ca="1" si="359"/>
        <v>8</v>
      </c>
      <c r="BY38" s="448" t="str">
        <f ca="1">GrpE!$D$8</f>
        <v>Romania</v>
      </c>
      <c r="BZ38" s="452"/>
      <c r="CA38" s="452"/>
      <c r="CB38" s="455"/>
      <c r="CC38" s="449" t="str">
        <f t="shared" ca="1" si="360"/>
        <v/>
      </c>
      <c r="CD38" s="449" t="str">
        <f ca="1">IF((CC38&lt;&gt;""),IF(OR($F38&lt;&gt;$G38,PrSettings!$M$4="●"),(($F38-$G38)=(BZ38-CA38))*1,0),"")</f>
        <v/>
      </c>
      <c r="CE38" s="449" t="str">
        <f t="shared" ca="1" si="361"/>
        <v/>
      </c>
      <c r="CF38" s="449" t="str">
        <f ca="1">IF(CC38&lt;&gt;"",IF(ABS($F38-$G38)&gt;=PrSettings!$M$7,(ABS($F38-$G38-BZ38+CA38)&lt;=1)*1,IF(AND(CC38,$F38=$G38,$F38&gt;=PrSettings!$M$6),(ABS(BZ38-$F38)&lt;=1)*1,IF(AND(ABS($F38-$G38-BZ38+CA38)&lt;=1,$F38+$G38&gt;=PrSettings!$M$8),(ABS(BZ38-$F38)&lt;=1)*(ABS(CA38-$G38)&lt;=1)*1,""))),"")</f>
        <v/>
      </c>
      <c r="CG38" s="456"/>
      <c r="CI38" s="447">
        <f t="shared" ca="1" si="362"/>
        <v>16</v>
      </c>
      <c r="CJ38" s="448" t="str">
        <f ca="1">GrpE!$B$8</f>
        <v>Slovakia</v>
      </c>
      <c r="CK38" s="449">
        <f t="shared" ca="1" si="363"/>
        <v>8</v>
      </c>
      <c r="CL38" s="448" t="str">
        <f ca="1">GrpE!$D$8</f>
        <v>Romania</v>
      </c>
      <c r="CM38" s="452"/>
      <c r="CN38" s="452"/>
      <c r="CO38" s="455"/>
      <c r="CP38" s="449" t="str">
        <f t="shared" ca="1" si="364"/>
        <v/>
      </c>
      <c r="CQ38" s="449" t="str">
        <f ca="1">IF((CP38&lt;&gt;""),IF(OR($F38&lt;&gt;$G38,PrSettings!$M$4="●"),(($F38-$G38)=(CM38-CN38))*1,0),"")</f>
        <v/>
      </c>
      <c r="CR38" s="449" t="str">
        <f t="shared" ca="1" si="365"/>
        <v/>
      </c>
      <c r="CS38" s="449" t="str">
        <f ca="1">IF(CP38&lt;&gt;"",IF(ABS($F38-$G38)&gt;=PrSettings!$M$7,(ABS($F38-$G38-CM38+CN38)&lt;=1)*1,IF(AND(CP38,$F38=$G38,$F38&gt;=PrSettings!$M$6),(ABS(CM38-$F38)&lt;=1)*1,IF(AND(ABS($F38-$G38-CM38+CN38)&lt;=1,$F38+$G38&gt;=PrSettings!$M$8),(ABS(CM38-$F38)&lt;=1)*(ABS(CN38-$G38)&lt;=1)*1,""))),"")</f>
        <v/>
      </c>
      <c r="CT38" s="456"/>
      <c r="CV38" s="447">
        <f t="shared" ca="1" si="366"/>
        <v>16</v>
      </c>
      <c r="CW38" s="448" t="str">
        <f ca="1">GrpE!$B$8</f>
        <v>Slovakia</v>
      </c>
      <c r="CX38" s="449">
        <f t="shared" ca="1" si="367"/>
        <v>8</v>
      </c>
      <c r="CY38" s="448" t="str">
        <f ca="1">GrpE!$D$8</f>
        <v>Romania</v>
      </c>
      <c r="CZ38" s="452"/>
      <c r="DA38" s="452"/>
      <c r="DB38" s="455"/>
      <c r="DC38" s="449" t="str">
        <f t="shared" ca="1" si="368"/>
        <v/>
      </c>
      <c r="DD38" s="449" t="str">
        <f ca="1">IF((DC38&lt;&gt;""),IF(OR($F38&lt;&gt;$G38,PrSettings!$M$4="●"),(($F38-$G38)=(CZ38-DA38))*1,0),"")</f>
        <v/>
      </c>
      <c r="DE38" s="449" t="str">
        <f t="shared" ca="1" si="369"/>
        <v/>
      </c>
      <c r="DF38" s="449" t="str">
        <f ca="1">IF(DC38&lt;&gt;"",IF(ABS($F38-$G38)&gt;=PrSettings!$M$7,(ABS($F38-$G38-CZ38+DA38)&lt;=1)*1,IF(AND(DC38,$F38=$G38,$F38&gt;=PrSettings!$M$6),(ABS(CZ38-$F38)&lt;=1)*1,IF(AND(ABS($F38-$G38-CZ38+DA38)&lt;=1,$F38+$G38&gt;=PrSettings!$M$8),(ABS(CZ38-$F38)&lt;=1)*(ABS(DA38-$G38)&lt;=1)*1,""))),"")</f>
        <v/>
      </c>
      <c r="DG38" s="456"/>
      <c r="DI38" s="447">
        <f t="shared" ca="1" si="370"/>
        <v>16</v>
      </c>
      <c r="DJ38" s="448" t="str">
        <f ca="1">GrpE!$B$8</f>
        <v>Slovakia</v>
      </c>
      <c r="DK38" s="449">
        <f t="shared" ca="1" si="371"/>
        <v>8</v>
      </c>
      <c r="DL38" s="448" t="str">
        <f ca="1">GrpE!$D$8</f>
        <v>Romania</v>
      </c>
      <c r="DM38" s="452"/>
      <c r="DN38" s="452"/>
      <c r="DO38" s="455"/>
      <c r="DP38" s="449" t="str">
        <f t="shared" ca="1" si="372"/>
        <v/>
      </c>
      <c r="DQ38" s="449" t="str">
        <f ca="1">IF((DP38&lt;&gt;""),IF(OR($F38&lt;&gt;$G38,PrSettings!$M$4="●"),(($F38-$G38)=(DM38-DN38))*1,0),"")</f>
        <v/>
      </c>
      <c r="DR38" s="449" t="str">
        <f t="shared" ca="1" si="373"/>
        <v/>
      </c>
      <c r="DS38" s="449" t="str">
        <f ca="1">IF(DP38&lt;&gt;"",IF(ABS($F38-$G38)&gt;=PrSettings!$M$7,(ABS($F38-$G38-DM38+DN38)&lt;=1)*1,IF(AND(DP38,$F38=$G38,$F38&gt;=PrSettings!$M$6),(ABS(DM38-$F38)&lt;=1)*1,IF(AND(ABS($F38-$G38-DM38+DN38)&lt;=1,$F38+$G38&gt;=PrSettings!$M$8),(ABS(DM38-$F38)&lt;=1)*(ABS(DN38-$G38)&lt;=1)*1,""))),"")</f>
        <v/>
      </c>
      <c r="DT38" s="456"/>
      <c r="DV38" s="447">
        <f t="shared" ca="1" si="374"/>
        <v>16</v>
      </c>
      <c r="DW38" s="448" t="str">
        <f ca="1">GrpE!$B$8</f>
        <v>Slovakia</v>
      </c>
      <c r="DX38" s="449">
        <f t="shared" ca="1" si="375"/>
        <v>8</v>
      </c>
      <c r="DY38" s="448" t="str">
        <f ca="1">GrpE!$D$8</f>
        <v>Romania</v>
      </c>
      <c r="DZ38" s="452"/>
      <c r="EA38" s="452"/>
      <c r="EB38" s="455"/>
      <c r="EC38" s="449" t="str">
        <f t="shared" ca="1" si="376"/>
        <v/>
      </c>
      <c r="ED38" s="449" t="str">
        <f ca="1">IF((EC38&lt;&gt;""),IF(OR($F38&lt;&gt;$G38,PrSettings!$M$4="●"),(($F38-$G38)=(DZ38-EA38))*1,0),"")</f>
        <v/>
      </c>
      <c r="EE38" s="449" t="str">
        <f t="shared" ca="1" si="377"/>
        <v/>
      </c>
      <c r="EF38" s="449" t="str">
        <f ca="1">IF(EC38&lt;&gt;"",IF(ABS($F38-$G38)&gt;=PrSettings!$M$7,(ABS($F38-$G38-DZ38+EA38)&lt;=1)*1,IF(AND(EC38,$F38=$G38,$F38&gt;=PrSettings!$M$6),(ABS(DZ38-$F38)&lt;=1)*1,IF(AND(ABS($F38-$G38-DZ38+EA38)&lt;=1,$F38+$G38&gt;=PrSettings!$M$8),(ABS(DZ38-$F38)&lt;=1)*(ABS(EA38-$G38)&lt;=1)*1,""))),"")</f>
        <v/>
      </c>
      <c r="EG38" s="456"/>
      <c r="EI38" s="447">
        <f t="shared" ca="1" si="378"/>
        <v>16</v>
      </c>
      <c r="EJ38" s="448" t="str">
        <f ca="1">GrpE!$B$8</f>
        <v>Slovakia</v>
      </c>
      <c r="EK38" s="449">
        <f t="shared" ca="1" si="379"/>
        <v>8</v>
      </c>
      <c r="EL38" s="448" t="str">
        <f ca="1">GrpE!$D$8</f>
        <v>Romania</v>
      </c>
      <c r="EM38" s="452"/>
      <c r="EN38" s="452"/>
      <c r="EO38" s="455"/>
      <c r="EP38" s="449" t="str">
        <f t="shared" ca="1" si="380"/>
        <v/>
      </c>
      <c r="EQ38" s="449" t="str">
        <f ca="1">IF((EP38&lt;&gt;""),IF(OR($F38&lt;&gt;$G38,PrSettings!$M$4="●"),(($F38-$G38)=(EM38-EN38))*1,0),"")</f>
        <v/>
      </c>
      <c r="ER38" s="449" t="str">
        <f t="shared" ca="1" si="381"/>
        <v/>
      </c>
      <c r="ES38" s="449" t="str">
        <f ca="1">IF(EP38&lt;&gt;"",IF(ABS($F38-$G38)&gt;=PrSettings!$M$7,(ABS($F38-$G38-EM38+EN38)&lt;=1)*1,IF(AND(EP38,$F38=$G38,$F38&gt;=PrSettings!$M$6),(ABS(EM38-$F38)&lt;=1)*1,IF(AND(ABS($F38-$G38-EM38+EN38)&lt;=1,$F38+$G38&gt;=PrSettings!$M$8),(ABS(EM38-$F38)&lt;=1)*(ABS(EN38-$G38)&lt;=1)*1,""))),"")</f>
        <v/>
      </c>
      <c r="ET38" s="456"/>
      <c r="EV38" s="447">
        <f t="shared" ca="1" si="382"/>
        <v>16</v>
      </c>
      <c r="EW38" s="448" t="str">
        <f ca="1">GrpE!$B$8</f>
        <v>Slovakia</v>
      </c>
      <c r="EX38" s="449">
        <f t="shared" ca="1" si="383"/>
        <v>8</v>
      </c>
      <c r="EY38" s="448" t="str">
        <f ca="1">GrpE!$D$8</f>
        <v>Romania</v>
      </c>
      <c r="EZ38" s="452"/>
      <c r="FA38" s="452"/>
      <c r="FB38" s="455"/>
      <c r="FC38" s="449" t="str">
        <f t="shared" ca="1" si="384"/>
        <v/>
      </c>
      <c r="FD38" s="449" t="str">
        <f ca="1">IF((FC38&lt;&gt;""),IF(OR($F38&lt;&gt;$G38,PrSettings!$M$4="●"),(($F38-$G38)=(EZ38-FA38))*1,0),"")</f>
        <v/>
      </c>
      <c r="FE38" s="449" t="str">
        <f t="shared" ca="1" si="385"/>
        <v/>
      </c>
      <c r="FF38" s="449" t="str">
        <f ca="1">IF(FC38&lt;&gt;"",IF(ABS($F38-$G38)&gt;=PrSettings!$M$7,(ABS($F38-$G38-EZ38+FA38)&lt;=1)*1,IF(AND(FC38,$F38=$G38,$F38&gt;=PrSettings!$M$6),(ABS(EZ38-$F38)&lt;=1)*1,IF(AND(ABS($F38-$G38-EZ38+FA38)&lt;=1,$F38+$G38&gt;=PrSettings!$M$8),(ABS(EZ38-$F38)&lt;=1)*(ABS(FA38-$G38)&lt;=1)*1,""))),"")</f>
        <v/>
      </c>
      <c r="FG38" s="456"/>
      <c r="FI38" s="447">
        <f t="shared" ca="1" si="386"/>
        <v>16</v>
      </c>
      <c r="FJ38" s="448" t="str">
        <f ca="1">GrpE!$B$8</f>
        <v>Slovakia</v>
      </c>
      <c r="FK38" s="449">
        <f t="shared" ca="1" si="387"/>
        <v>8</v>
      </c>
      <c r="FL38" s="448" t="str">
        <f ca="1">GrpE!$D$8</f>
        <v>Romania</v>
      </c>
      <c r="FM38" s="452"/>
      <c r="FN38" s="452"/>
      <c r="FO38" s="455"/>
      <c r="FP38" s="449" t="str">
        <f t="shared" ca="1" si="388"/>
        <v/>
      </c>
      <c r="FQ38" s="449" t="str">
        <f ca="1">IF((FP38&lt;&gt;""),IF(OR($F38&lt;&gt;$G38,PrSettings!$M$4="●"),(($F38-$G38)=(FM38-FN38))*1,0),"")</f>
        <v/>
      </c>
      <c r="FR38" s="449" t="str">
        <f t="shared" ca="1" si="389"/>
        <v/>
      </c>
      <c r="FS38" s="449" t="str">
        <f ca="1">IF(FP38&lt;&gt;"",IF(ABS($F38-$G38)&gt;=PrSettings!$M$7,(ABS($F38-$G38-FM38+FN38)&lt;=1)*1,IF(AND(FP38,$F38=$G38,$F38&gt;=PrSettings!$M$6),(ABS(FM38-$F38)&lt;=1)*1,IF(AND(ABS($F38-$G38-FM38+FN38)&lt;=1,$F38+$G38&gt;=PrSettings!$M$8),(ABS(FM38-$F38)&lt;=1)*(ABS(FN38-$G38)&lt;=1)*1,""))),"")</f>
        <v/>
      </c>
      <c r="FT38" s="456"/>
      <c r="FV38" s="447">
        <f t="shared" ca="1" si="390"/>
        <v>16</v>
      </c>
      <c r="FW38" s="448" t="str">
        <f ca="1">GrpE!$B$8</f>
        <v>Slovakia</v>
      </c>
      <c r="FX38" s="449">
        <f t="shared" ca="1" si="391"/>
        <v>8</v>
      </c>
      <c r="FY38" s="448" t="str">
        <f ca="1">GrpE!$D$8</f>
        <v>Romania</v>
      </c>
      <c r="FZ38" s="452"/>
      <c r="GA38" s="452"/>
      <c r="GB38" s="455"/>
      <c r="GC38" s="449" t="str">
        <f t="shared" ca="1" si="392"/>
        <v/>
      </c>
      <c r="GD38" s="449" t="str">
        <f ca="1">IF((GC38&lt;&gt;""),IF(OR($F38&lt;&gt;$G38,PrSettings!$M$4="●"),(($F38-$G38)=(FZ38-GA38))*1,0),"")</f>
        <v/>
      </c>
      <c r="GE38" s="449" t="str">
        <f t="shared" ca="1" si="393"/>
        <v/>
      </c>
      <c r="GF38" s="449" t="str">
        <f ca="1">IF(GC38&lt;&gt;"",IF(ABS($F38-$G38)&gt;=PrSettings!$M$7,(ABS($F38-$G38-FZ38+GA38)&lt;=1)*1,IF(AND(GC38,$F38=$G38,$F38&gt;=PrSettings!$M$6),(ABS(FZ38-$F38)&lt;=1)*1,IF(AND(ABS($F38-$G38-FZ38+GA38)&lt;=1,$F38+$G38&gt;=PrSettings!$M$8),(ABS(FZ38-$F38)&lt;=1)*(ABS(GA38-$G38)&lt;=1)*1,""))),"")</f>
        <v/>
      </c>
      <c r="GG38" s="456"/>
      <c r="GI38" s="447">
        <f t="shared" ca="1" si="394"/>
        <v>16</v>
      </c>
      <c r="GJ38" s="448" t="str">
        <f ca="1">GrpE!$B$8</f>
        <v>Slovakia</v>
      </c>
      <c r="GK38" s="449">
        <f t="shared" ca="1" si="395"/>
        <v>8</v>
      </c>
      <c r="GL38" s="448" t="str">
        <f ca="1">GrpE!$D$8</f>
        <v>Romania</v>
      </c>
      <c r="GM38" s="452"/>
      <c r="GN38" s="452"/>
      <c r="GO38" s="455"/>
      <c r="GP38" s="449" t="str">
        <f t="shared" ca="1" si="396"/>
        <v/>
      </c>
      <c r="GQ38" s="449" t="str">
        <f ca="1">IF((GP38&lt;&gt;""),IF(OR($F38&lt;&gt;$G38,PrSettings!$M$4="●"),(($F38-$G38)=(GM38-GN38))*1,0),"")</f>
        <v/>
      </c>
      <c r="GR38" s="449" t="str">
        <f t="shared" ca="1" si="397"/>
        <v/>
      </c>
      <c r="GS38" s="449" t="str">
        <f ca="1">IF(GP38&lt;&gt;"",IF(ABS($F38-$G38)&gt;=PrSettings!$M$7,(ABS($F38-$G38-GM38+GN38)&lt;=1)*1,IF(AND(GP38,$F38=$G38,$F38&gt;=PrSettings!$M$6),(ABS(GM38-$F38)&lt;=1)*1,IF(AND(ABS($F38-$G38-GM38+GN38)&lt;=1,$F38+$G38&gt;=PrSettings!$M$8),(ABS(GM38-$F38)&lt;=1)*(ABS(GN38-$G38)&lt;=1)*1,""))),"")</f>
        <v/>
      </c>
      <c r="GT38" s="456"/>
      <c r="GV38" s="447">
        <f t="shared" ca="1" si="398"/>
        <v>16</v>
      </c>
      <c r="GW38" s="448" t="str">
        <f ca="1">GrpE!$B$8</f>
        <v>Slovakia</v>
      </c>
      <c r="GX38" s="449">
        <f t="shared" ca="1" si="399"/>
        <v>8</v>
      </c>
      <c r="GY38" s="448" t="str">
        <f ca="1">GrpE!$D$8</f>
        <v>Romania</v>
      </c>
      <c r="GZ38" s="452"/>
      <c r="HA38" s="452"/>
      <c r="HB38" s="455"/>
      <c r="HC38" s="449" t="str">
        <f t="shared" ca="1" si="400"/>
        <v/>
      </c>
      <c r="HD38" s="449" t="str">
        <f ca="1">IF((HC38&lt;&gt;""),IF(OR($F38&lt;&gt;$G38,PrSettings!$M$4="●"),(($F38-$G38)=(GZ38-HA38))*1,0),"")</f>
        <v/>
      </c>
      <c r="HE38" s="449" t="str">
        <f t="shared" ca="1" si="401"/>
        <v/>
      </c>
      <c r="HF38" s="449" t="str">
        <f ca="1">IF(HC38&lt;&gt;"",IF(ABS($F38-$G38)&gt;=PrSettings!$M$7,(ABS($F38-$G38-GZ38+HA38)&lt;=1)*1,IF(AND(HC38,$F38=$G38,$F38&gt;=PrSettings!$M$6),(ABS(GZ38-$F38)&lt;=1)*1,IF(AND(ABS($F38-$G38-GZ38+HA38)&lt;=1,$F38+$G38&gt;=PrSettings!$M$8),(ABS(GZ38-$F38)&lt;=1)*(ABS(HA38-$G38)&lt;=1)*1,""))),"")</f>
        <v/>
      </c>
      <c r="HG38" s="456"/>
      <c r="HI38" s="447">
        <f t="shared" ca="1" si="402"/>
        <v>16</v>
      </c>
      <c r="HJ38" s="448" t="str">
        <f ca="1">GrpE!$B$8</f>
        <v>Slovakia</v>
      </c>
      <c r="HK38" s="449">
        <f t="shared" ca="1" si="403"/>
        <v>8</v>
      </c>
      <c r="HL38" s="448" t="str">
        <f ca="1">GrpE!$D$8</f>
        <v>Romania</v>
      </c>
      <c r="HM38" s="452"/>
      <c r="HN38" s="452"/>
      <c r="HO38" s="455"/>
      <c r="HP38" s="449" t="str">
        <f t="shared" ca="1" si="404"/>
        <v/>
      </c>
      <c r="HQ38" s="449" t="str">
        <f ca="1">IF((HP38&lt;&gt;""),IF(OR($F38&lt;&gt;$G38,PrSettings!$M$4="●"),(($F38-$G38)=(HM38-HN38))*1,0),"")</f>
        <v/>
      </c>
      <c r="HR38" s="449" t="str">
        <f t="shared" ca="1" si="405"/>
        <v/>
      </c>
      <c r="HS38" s="449" t="str">
        <f ca="1">IF(HP38&lt;&gt;"",IF(ABS($F38-$G38)&gt;=PrSettings!$M$7,(ABS($F38-$G38-HM38+HN38)&lt;=1)*1,IF(AND(HP38,$F38=$G38,$F38&gt;=PrSettings!$M$6),(ABS(HM38-$F38)&lt;=1)*1,IF(AND(ABS($F38-$G38-HM38+HN38)&lt;=1,$F38+$G38&gt;=PrSettings!$M$8),(ABS(HM38-$F38)&lt;=1)*(ABS(HN38-$G38)&lt;=1)*1,""))),"")</f>
        <v/>
      </c>
      <c r="HT38" s="456"/>
      <c r="HV38" s="447">
        <f t="shared" ca="1" si="406"/>
        <v>16</v>
      </c>
      <c r="HW38" s="448" t="str">
        <f ca="1">GrpE!$B$8</f>
        <v>Slovakia</v>
      </c>
      <c r="HX38" s="449">
        <f t="shared" ca="1" si="407"/>
        <v>8</v>
      </c>
      <c r="HY38" s="448" t="str">
        <f ca="1">GrpE!$D$8</f>
        <v>Romania</v>
      </c>
      <c r="HZ38" s="452"/>
      <c r="IA38" s="452"/>
      <c r="IB38" s="455"/>
      <c r="IC38" s="449" t="str">
        <f t="shared" ca="1" si="408"/>
        <v/>
      </c>
      <c r="ID38" s="449" t="str">
        <f ca="1">IF((IC38&lt;&gt;""),IF(OR($F38&lt;&gt;$G38,PrSettings!$M$4="●"),(($F38-$G38)=(HZ38-IA38))*1,0),"")</f>
        <v/>
      </c>
      <c r="IE38" s="449" t="str">
        <f t="shared" ca="1" si="409"/>
        <v/>
      </c>
      <c r="IF38" s="449" t="str">
        <f ca="1">IF(IC38&lt;&gt;"",IF(ABS($F38-$G38)&gt;=PrSettings!$M$7,(ABS($F38-$G38-HZ38+IA38)&lt;=1)*1,IF(AND(IC38,$F38=$G38,$F38&gt;=PrSettings!$M$6),(ABS(HZ38-$F38)&lt;=1)*1,IF(AND(ABS($F38-$G38-HZ38+IA38)&lt;=1,$F38+$G38&gt;=PrSettings!$M$8),(ABS(HZ38-$F38)&lt;=1)*(ABS(IA38-$G38)&lt;=1)*1,""))),"")</f>
        <v/>
      </c>
      <c r="IG38" s="456"/>
      <c r="II38" s="447">
        <f t="shared" ca="1" si="410"/>
        <v>16</v>
      </c>
      <c r="IJ38" s="448" t="str">
        <f ca="1">GrpE!$B$8</f>
        <v>Slovakia</v>
      </c>
      <c r="IK38" s="449">
        <f t="shared" ca="1" si="411"/>
        <v>8</v>
      </c>
      <c r="IL38" s="448" t="str">
        <f ca="1">GrpE!$D$8</f>
        <v>Romania</v>
      </c>
      <c r="IM38" s="452"/>
      <c r="IN38" s="452"/>
      <c r="IO38" s="455"/>
      <c r="IP38" s="449" t="str">
        <f t="shared" ca="1" si="412"/>
        <v/>
      </c>
      <c r="IQ38" s="449" t="str">
        <f ca="1">IF((IP38&lt;&gt;""),IF(OR($F38&lt;&gt;$G38,PrSettings!$M$4="●"),(($F38-$G38)=(IM38-IN38))*1,0),"")</f>
        <v/>
      </c>
      <c r="IR38" s="449" t="str">
        <f t="shared" ca="1" si="413"/>
        <v/>
      </c>
      <c r="IS38" s="449" t="str">
        <f ca="1">IF(IP38&lt;&gt;"",IF(ABS($F38-$G38)&gt;=PrSettings!$M$7,(ABS($F38-$G38-IM38+IN38)&lt;=1)*1,IF(AND(IP38,$F38=$G38,$F38&gt;=PrSettings!$M$6),(ABS(IM38-$F38)&lt;=1)*1,IF(AND(ABS($F38-$G38-IM38+IN38)&lt;=1,$F38+$G38&gt;=PrSettings!$M$8),(ABS(IM38-$F38)&lt;=1)*(ABS(IN38-$G38)&lt;=1)*1,""))),"")</f>
        <v/>
      </c>
      <c r="IT38" s="456"/>
      <c r="IV38" s="447">
        <f t="shared" ca="1" si="414"/>
        <v>16</v>
      </c>
      <c r="IW38" s="448" t="str">
        <f ca="1">GrpE!$B$8</f>
        <v>Slovakia</v>
      </c>
      <c r="IX38" s="449">
        <f t="shared" ca="1" si="415"/>
        <v>8</v>
      </c>
      <c r="IY38" s="448" t="str">
        <f ca="1">GrpE!$D$8</f>
        <v>Romania</v>
      </c>
      <c r="IZ38" s="452"/>
      <c r="JA38" s="452"/>
      <c r="JB38" s="455"/>
      <c r="JC38" s="449" t="str">
        <f t="shared" ca="1" si="416"/>
        <v/>
      </c>
      <c r="JD38" s="449" t="str">
        <f ca="1">IF((JC38&lt;&gt;""),IF(OR($F38&lt;&gt;$G38,PrSettings!$M$4="●"),(($F38-$G38)=(IZ38-JA38))*1,0),"")</f>
        <v/>
      </c>
      <c r="JE38" s="449" t="str">
        <f t="shared" ca="1" si="417"/>
        <v/>
      </c>
      <c r="JF38" s="449" t="str">
        <f ca="1">IF(JC38&lt;&gt;"",IF(ABS($F38-$G38)&gt;=PrSettings!$M$7,(ABS($F38-$G38-IZ38+JA38)&lt;=1)*1,IF(AND(JC38,$F38=$G38,$F38&gt;=PrSettings!$M$6),(ABS(IZ38-$F38)&lt;=1)*1,IF(AND(ABS($F38-$G38-IZ38+JA38)&lt;=1,$F38+$G38&gt;=PrSettings!$M$8),(ABS(IZ38-$F38)&lt;=1)*(ABS(JA38-$G38)&lt;=1)*1,""))),"")</f>
        <v/>
      </c>
      <c r="JG38" s="456"/>
      <c r="JI38" s="447">
        <f t="shared" ca="1" si="418"/>
        <v>16</v>
      </c>
      <c r="JJ38" s="448" t="str">
        <f ca="1">GrpE!$B$8</f>
        <v>Slovakia</v>
      </c>
      <c r="JK38" s="449">
        <f t="shared" ca="1" si="419"/>
        <v>8</v>
      </c>
      <c r="JL38" s="448" t="str">
        <f ca="1">GrpE!$D$8</f>
        <v>Romania</v>
      </c>
      <c r="JM38" s="452"/>
      <c r="JN38" s="452"/>
      <c r="JO38" s="455"/>
      <c r="JP38" s="449" t="str">
        <f t="shared" ca="1" si="420"/>
        <v/>
      </c>
      <c r="JQ38" s="449" t="str">
        <f ca="1">IF((JP38&lt;&gt;""),IF(OR($F38&lt;&gt;$G38,PrSettings!$M$4="●"),(($F38-$G38)=(JM38-JN38))*1,0),"")</f>
        <v/>
      </c>
      <c r="JR38" s="449" t="str">
        <f t="shared" ca="1" si="421"/>
        <v/>
      </c>
      <c r="JS38" s="449" t="str">
        <f ca="1">IF(JP38&lt;&gt;"",IF(ABS($F38-$G38)&gt;=PrSettings!$M$7,(ABS($F38-$G38-JM38+JN38)&lt;=1)*1,IF(AND(JP38,$F38=$G38,$F38&gt;=PrSettings!$M$6),(ABS(JM38-$F38)&lt;=1)*1,IF(AND(ABS($F38-$G38-JM38+JN38)&lt;=1,$F38+$G38&gt;=PrSettings!$M$8),(ABS(JM38-$F38)&lt;=1)*(ABS(JN38-$G38)&lt;=1)*1,""))),"")</f>
        <v/>
      </c>
      <c r="JT38" s="456"/>
      <c r="JV38" s="447">
        <f t="shared" ca="1" si="422"/>
        <v>16</v>
      </c>
      <c r="JW38" s="448" t="str">
        <f ca="1">GrpE!$B$8</f>
        <v>Slovakia</v>
      </c>
      <c r="JX38" s="449">
        <f t="shared" ca="1" si="423"/>
        <v>8</v>
      </c>
      <c r="JY38" s="448" t="str">
        <f ca="1">GrpE!$D$8</f>
        <v>Romania</v>
      </c>
      <c r="JZ38" s="452"/>
      <c r="KA38" s="452"/>
      <c r="KB38" s="455"/>
      <c r="KC38" s="449" t="str">
        <f t="shared" ca="1" si="424"/>
        <v/>
      </c>
      <c r="KD38" s="449" t="str">
        <f ca="1">IF((KC38&lt;&gt;""),IF(OR($F38&lt;&gt;$G38,PrSettings!$M$4="●"),(($F38-$G38)=(JZ38-KA38))*1,0),"")</f>
        <v/>
      </c>
      <c r="KE38" s="449" t="str">
        <f t="shared" ca="1" si="425"/>
        <v/>
      </c>
      <c r="KF38" s="449" t="str">
        <f ca="1">IF(KC38&lt;&gt;"",IF(ABS($F38-$G38)&gt;=PrSettings!$M$7,(ABS($F38-$G38-JZ38+KA38)&lt;=1)*1,IF(AND(KC38,$F38=$G38,$F38&gt;=PrSettings!$M$6),(ABS(JZ38-$F38)&lt;=1)*1,IF(AND(ABS($F38-$G38-JZ38+KA38)&lt;=1,$F38+$G38&gt;=PrSettings!$M$8),(ABS(JZ38-$F38)&lt;=1)*(ABS(KA38-$G38)&lt;=1)*1,""))),"")</f>
        <v/>
      </c>
      <c r="KG38" s="456"/>
      <c r="KI38" s="447">
        <f t="shared" ca="1" si="426"/>
        <v>16</v>
      </c>
      <c r="KJ38" s="448" t="str">
        <f ca="1">GrpE!$B$8</f>
        <v>Slovakia</v>
      </c>
      <c r="KK38" s="449">
        <f t="shared" ca="1" si="427"/>
        <v>8</v>
      </c>
      <c r="KL38" s="448" t="str">
        <f ca="1">GrpE!$D$8</f>
        <v>Romania</v>
      </c>
      <c r="KM38" s="452"/>
      <c r="KN38" s="452"/>
      <c r="KO38" s="455"/>
      <c r="KP38" s="449" t="str">
        <f t="shared" ca="1" si="428"/>
        <v/>
      </c>
      <c r="KQ38" s="449" t="str">
        <f ca="1">IF((KP38&lt;&gt;""),IF(OR($F38&lt;&gt;$G38,PrSettings!$M$4="●"),(($F38-$G38)=(KM38-KN38))*1,0),"")</f>
        <v/>
      </c>
      <c r="KR38" s="449" t="str">
        <f t="shared" ca="1" si="429"/>
        <v/>
      </c>
      <c r="KS38" s="449" t="str">
        <f ca="1">IF(KP38&lt;&gt;"",IF(ABS($F38-$G38)&gt;=PrSettings!$M$7,(ABS($F38-$G38-KM38+KN38)&lt;=1)*1,IF(AND(KP38,$F38=$G38,$F38&gt;=PrSettings!$M$6),(ABS(KM38-$F38)&lt;=1)*1,IF(AND(ABS($F38-$G38-KM38+KN38)&lt;=1,$F38+$G38&gt;=PrSettings!$M$8),(ABS(KM38-$F38)&lt;=1)*(ABS(KN38-$G38)&lt;=1)*1,""))),"")</f>
        <v/>
      </c>
      <c r="KT38" s="456"/>
      <c r="KV38" s="447">
        <f t="shared" ca="1" si="430"/>
        <v>16</v>
      </c>
      <c r="KW38" s="448" t="str">
        <f ca="1">GrpE!$B$8</f>
        <v>Slovakia</v>
      </c>
      <c r="KX38" s="449">
        <f t="shared" ca="1" si="431"/>
        <v>8</v>
      </c>
      <c r="KY38" s="448" t="str">
        <f ca="1">GrpE!$D$8</f>
        <v>Romania</v>
      </c>
      <c r="KZ38" s="452"/>
      <c r="LA38" s="452"/>
      <c r="LB38" s="455"/>
      <c r="LC38" s="449" t="str">
        <f t="shared" ca="1" si="432"/>
        <v/>
      </c>
      <c r="LD38" s="449" t="str">
        <f ca="1">IF((LC38&lt;&gt;""),IF(OR($F38&lt;&gt;$G38,PrSettings!$M$4="●"),(($F38-$G38)=(KZ38-LA38))*1,0),"")</f>
        <v/>
      </c>
      <c r="LE38" s="449" t="str">
        <f t="shared" ca="1" si="433"/>
        <v/>
      </c>
      <c r="LF38" s="449" t="str">
        <f ca="1">IF(LC38&lt;&gt;"",IF(ABS($F38-$G38)&gt;=PrSettings!$M$7,(ABS($F38-$G38-KZ38+LA38)&lt;=1)*1,IF(AND(LC38,$F38=$G38,$F38&gt;=PrSettings!$M$6),(ABS(KZ38-$F38)&lt;=1)*1,IF(AND(ABS($F38-$G38-KZ38+LA38)&lt;=1,$F38+$G38&gt;=PrSettings!$M$8),(ABS(KZ38-$F38)&lt;=1)*(ABS(LA38-$G38)&lt;=1)*1,""))),"")</f>
        <v/>
      </c>
      <c r="LG38" s="456"/>
      <c r="LI38" s="447">
        <f t="shared" ca="1" si="434"/>
        <v>16</v>
      </c>
      <c r="LJ38" s="448" t="str">
        <f ca="1">GrpE!$B$8</f>
        <v>Slovakia</v>
      </c>
      <c r="LK38" s="449">
        <f t="shared" ca="1" si="435"/>
        <v>8</v>
      </c>
      <c r="LL38" s="448" t="str">
        <f ca="1">GrpE!$D$8</f>
        <v>Romania</v>
      </c>
      <c r="LM38" s="452"/>
      <c r="LN38" s="452"/>
      <c r="LO38" s="455"/>
      <c r="LP38" s="449" t="str">
        <f t="shared" ca="1" si="436"/>
        <v/>
      </c>
      <c r="LQ38" s="449" t="str">
        <f ca="1">IF((LP38&lt;&gt;""),IF(OR($F38&lt;&gt;$G38,PrSettings!$M$4="●"),(($F38-$G38)=(LM38-LN38))*1,0),"")</f>
        <v/>
      </c>
      <c r="LR38" s="449" t="str">
        <f t="shared" ca="1" si="437"/>
        <v/>
      </c>
      <c r="LS38" s="449" t="str">
        <f ca="1">IF(LP38&lt;&gt;"",IF(ABS($F38-$G38)&gt;=PrSettings!$M$7,(ABS($F38-$G38-LM38+LN38)&lt;=1)*1,IF(AND(LP38,$F38=$G38,$F38&gt;=PrSettings!$M$6),(ABS(LM38-$F38)&lt;=1)*1,IF(AND(ABS($F38-$G38-LM38+LN38)&lt;=1,$F38+$G38&gt;=PrSettings!$M$8),(ABS(LM38-$F38)&lt;=1)*(ABS(LN38-$G38)&lt;=1)*1,""))),"")</f>
        <v/>
      </c>
      <c r="LT38" s="456"/>
      <c r="LV38" s="447">
        <f t="shared" ca="1" si="438"/>
        <v>16</v>
      </c>
      <c r="LW38" s="448" t="str">
        <f ca="1">GrpE!$B$8</f>
        <v>Slovakia</v>
      </c>
      <c r="LX38" s="449">
        <f t="shared" ca="1" si="439"/>
        <v>8</v>
      </c>
      <c r="LY38" s="448" t="str">
        <f ca="1">GrpE!$D$8</f>
        <v>Romania</v>
      </c>
      <c r="LZ38" s="452"/>
      <c r="MA38" s="452"/>
      <c r="MB38" s="455"/>
      <c r="MC38" s="449" t="str">
        <f t="shared" ca="1" si="440"/>
        <v/>
      </c>
      <c r="MD38" s="449" t="str">
        <f ca="1">IF((MC38&lt;&gt;""),IF(OR($F38&lt;&gt;$G38,PrSettings!$M$4="●"),(($F38-$G38)=(LZ38-MA38))*1,0),"")</f>
        <v/>
      </c>
      <c r="ME38" s="449" t="str">
        <f t="shared" ca="1" si="441"/>
        <v/>
      </c>
      <c r="MF38" s="449" t="str">
        <f ca="1">IF(MC38&lt;&gt;"",IF(ABS($F38-$G38)&gt;=PrSettings!$M$7,(ABS($F38-$G38-LZ38+MA38)&lt;=1)*1,IF(AND(MC38,$F38=$G38,$F38&gt;=PrSettings!$M$6),(ABS(LZ38-$F38)&lt;=1)*1,IF(AND(ABS($F38-$G38-LZ38+MA38)&lt;=1,$F38+$G38&gt;=PrSettings!$M$8),(ABS(LZ38-$F38)&lt;=1)*(ABS(MA38-$G38)&lt;=1)*1,""))),"")</f>
        <v/>
      </c>
      <c r="MG38" s="456"/>
    </row>
    <row r="39" spans="1:345" x14ac:dyDescent="0.25">
      <c r="B39" s="447">
        <f ca="1">INDEX(Groups!$C$7:$C$35,MATCH(C39,Groups!$D$7:$D$35,0))</f>
        <v>21</v>
      </c>
      <c r="C39" s="448" t="str">
        <f ca="1">GrpE!$B$9</f>
        <v>Ukraine</v>
      </c>
      <c r="D39" s="449">
        <f ca="1">INDEX(Groups!$C$7:$C$35,MATCH(E39,Groups!$D$7:$D$35,0))</f>
        <v>4</v>
      </c>
      <c r="E39" s="448" t="str">
        <f ca="1">GrpE!$D$9</f>
        <v>Belgium</v>
      </c>
      <c r="F39" s="450" t="str">
        <f ca="1">GrpE!$E$9</f>
        <v/>
      </c>
      <c r="G39" s="451" t="str">
        <f ca="1">GrpE!$G$9</f>
        <v/>
      </c>
      <c r="I39" s="447">
        <f t="shared" ca="1" si="338"/>
        <v>21</v>
      </c>
      <c r="J39" s="448" t="str">
        <f ca="1">GrpE!$B$9</f>
        <v>Ukraine</v>
      </c>
      <c r="K39" s="449">
        <f t="shared" ca="1" si="339"/>
        <v>4</v>
      </c>
      <c r="L39" s="448" t="str">
        <f ca="1">GrpE!$D$9</f>
        <v>Belgium</v>
      </c>
      <c r="M39" s="452"/>
      <c r="N39" s="452"/>
      <c r="O39" s="457"/>
      <c r="P39" s="449" t="str">
        <f t="shared" ca="1" si="340"/>
        <v/>
      </c>
      <c r="Q39" s="449" t="str">
        <f ca="1">IF((P39&lt;&gt;""),IF(OR($F39&lt;&gt;$G39,PrSettings!$M$4="●"),(($F39-$G39)=(M39-N39))*1,0),"")</f>
        <v/>
      </c>
      <c r="R39" s="449" t="str">
        <f t="shared" ca="1" si="341"/>
        <v/>
      </c>
      <c r="S39" s="449" t="str">
        <f ca="1">IF(P39&lt;&gt;"",IF(ABS($F39-$G39)&gt;=PrSettings!$M$7,(ABS($F39-$G39-M39+N39)&lt;=1)*1,IF(AND(P39,$F39=$G39,$F39&gt;=PrSettings!$M$6),(ABS(M39-$F39)&lt;=1)*1,IF(AND(ABS($F39-$G39-M39+N39)&lt;=1,$F39+$G39&gt;=PrSettings!$M$8),(ABS(M39-$F39)&lt;=1)*(ABS(N39-$G39)&lt;=1)*1,""))),"")</f>
        <v/>
      </c>
      <c r="T39" s="458"/>
      <c r="V39" s="447">
        <f t="shared" ca="1" si="342"/>
        <v>21</v>
      </c>
      <c r="W39" s="448" t="str">
        <f ca="1">GrpE!$B$9</f>
        <v>Ukraine</v>
      </c>
      <c r="X39" s="449">
        <f t="shared" ca="1" si="343"/>
        <v>4</v>
      </c>
      <c r="Y39" s="448" t="str">
        <f ca="1">GrpE!$D$9</f>
        <v>Belgium</v>
      </c>
      <c r="Z39" s="452"/>
      <c r="AA39" s="452"/>
      <c r="AB39" s="457"/>
      <c r="AC39" s="449" t="str">
        <f t="shared" ca="1" si="344"/>
        <v/>
      </c>
      <c r="AD39" s="449" t="str">
        <f ca="1">IF((AC39&lt;&gt;""),IF(OR($F39&lt;&gt;$G39,PrSettings!$M$4="●"),(($F39-$G39)=(Z39-AA39))*1,0),"")</f>
        <v/>
      </c>
      <c r="AE39" s="449" t="str">
        <f t="shared" ca="1" si="345"/>
        <v/>
      </c>
      <c r="AF39" s="449" t="str">
        <f ca="1">IF(AC39&lt;&gt;"",IF(ABS($F39-$G39)&gt;=PrSettings!$M$7,(ABS($F39-$G39-Z39+AA39)&lt;=1)*1,IF(AND(AC39,$F39=$G39,$F39&gt;=PrSettings!$M$6),(ABS(Z39-$F39)&lt;=1)*1,IF(AND(ABS($F39-$G39-Z39+AA39)&lt;=1,$F39+$G39&gt;=PrSettings!$M$8),(ABS(Z39-$F39)&lt;=1)*(ABS(AA39-$G39)&lt;=1)*1,""))),"")</f>
        <v/>
      </c>
      <c r="AG39" s="458"/>
      <c r="AI39" s="447">
        <f t="shared" ca="1" si="346"/>
        <v>21</v>
      </c>
      <c r="AJ39" s="448" t="str">
        <f ca="1">GrpE!$B$9</f>
        <v>Ukraine</v>
      </c>
      <c r="AK39" s="449">
        <f t="shared" ca="1" si="347"/>
        <v>4</v>
      </c>
      <c r="AL39" s="448" t="str">
        <f ca="1">GrpE!$D$9</f>
        <v>Belgium</v>
      </c>
      <c r="AM39" s="452"/>
      <c r="AN39" s="452"/>
      <c r="AO39" s="457"/>
      <c r="AP39" s="449" t="str">
        <f t="shared" ca="1" si="348"/>
        <v/>
      </c>
      <c r="AQ39" s="449" t="str">
        <f ca="1">IF((AP39&lt;&gt;""),IF(OR($F39&lt;&gt;$G39,PrSettings!$M$4="●"),(($F39-$G39)=(AM39-AN39))*1,0),"")</f>
        <v/>
      </c>
      <c r="AR39" s="449" t="str">
        <f t="shared" ca="1" si="349"/>
        <v/>
      </c>
      <c r="AS39" s="449" t="str">
        <f ca="1">IF(AP39&lt;&gt;"",IF(ABS($F39-$G39)&gt;=PrSettings!$M$7,(ABS($F39-$G39-AM39+AN39)&lt;=1)*1,IF(AND(AP39,$F39=$G39,$F39&gt;=PrSettings!$M$6),(ABS(AM39-$F39)&lt;=1)*1,IF(AND(ABS($F39-$G39-AM39+AN39)&lt;=1,$F39+$G39&gt;=PrSettings!$M$8),(ABS(AM39-$F39)&lt;=1)*(ABS(AN39-$G39)&lt;=1)*1,""))),"")</f>
        <v/>
      </c>
      <c r="AT39" s="458"/>
      <c r="AV39" s="447">
        <f t="shared" ca="1" si="350"/>
        <v>21</v>
      </c>
      <c r="AW39" s="448" t="str">
        <f ca="1">GrpE!$B$9</f>
        <v>Ukraine</v>
      </c>
      <c r="AX39" s="449">
        <f t="shared" ca="1" si="351"/>
        <v>4</v>
      </c>
      <c r="AY39" s="448" t="str">
        <f ca="1">GrpE!$D$9</f>
        <v>Belgium</v>
      </c>
      <c r="AZ39" s="452"/>
      <c r="BA39" s="452"/>
      <c r="BB39" s="457"/>
      <c r="BC39" s="449" t="str">
        <f t="shared" ca="1" si="352"/>
        <v/>
      </c>
      <c r="BD39" s="449" t="str">
        <f ca="1">IF((BC39&lt;&gt;""),IF(OR($F39&lt;&gt;$G39,PrSettings!$M$4="●"),(($F39-$G39)=(AZ39-BA39))*1,0),"")</f>
        <v/>
      </c>
      <c r="BE39" s="449" t="str">
        <f t="shared" ca="1" si="353"/>
        <v/>
      </c>
      <c r="BF39" s="449" t="str">
        <f ca="1">IF(BC39&lt;&gt;"",IF(ABS($F39-$G39)&gt;=PrSettings!$M$7,(ABS($F39-$G39-AZ39+BA39)&lt;=1)*1,IF(AND(BC39,$F39=$G39,$F39&gt;=PrSettings!$M$6),(ABS(AZ39-$F39)&lt;=1)*1,IF(AND(ABS($F39-$G39-AZ39+BA39)&lt;=1,$F39+$G39&gt;=PrSettings!$M$8),(ABS(AZ39-$F39)&lt;=1)*(ABS(BA39-$G39)&lt;=1)*1,""))),"")</f>
        <v/>
      </c>
      <c r="BG39" s="458"/>
      <c r="BI39" s="447">
        <f t="shared" ca="1" si="354"/>
        <v>21</v>
      </c>
      <c r="BJ39" s="448" t="str">
        <f ca="1">GrpE!$B$9</f>
        <v>Ukraine</v>
      </c>
      <c r="BK39" s="449">
        <f t="shared" ca="1" si="355"/>
        <v>4</v>
      </c>
      <c r="BL39" s="448" t="str">
        <f ca="1">GrpE!$D$9</f>
        <v>Belgium</v>
      </c>
      <c r="BM39" s="452"/>
      <c r="BN39" s="452"/>
      <c r="BO39" s="457"/>
      <c r="BP39" s="449" t="str">
        <f t="shared" ca="1" si="356"/>
        <v/>
      </c>
      <c r="BQ39" s="449" t="str">
        <f ca="1">IF((BP39&lt;&gt;""),IF(OR($F39&lt;&gt;$G39,PrSettings!$M$4="●"),(($F39-$G39)=(BM39-BN39))*1,0),"")</f>
        <v/>
      </c>
      <c r="BR39" s="449" t="str">
        <f t="shared" ca="1" si="357"/>
        <v/>
      </c>
      <c r="BS39" s="449" t="str">
        <f ca="1">IF(BP39&lt;&gt;"",IF(ABS($F39-$G39)&gt;=PrSettings!$M$7,(ABS($F39-$G39-BM39+BN39)&lt;=1)*1,IF(AND(BP39,$F39=$G39,$F39&gt;=PrSettings!$M$6),(ABS(BM39-$F39)&lt;=1)*1,IF(AND(ABS($F39-$G39-BM39+BN39)&lt;=1,$F39+$G39&gt;=PrSettings!$M$8),(ABS(BM39-$F39)&lt;=1)*(ABS(BN39-$G39)&lt;=1)*1,""))),"")</f>
        <v/>
      </c>
      <c r="BT39" s="458"/>
      <c r="BV39" s="447">
        <f t="shared" ca="1" si="358"/>
        <v>21</v>
      </c>
      <c r="BW39" s="448" t="str">
        <f ca="1">GrpE!$B$9</f>
        <v>Ukraine</v>
      </c>
      <c r="BX39" s="449">
        <f t="shared" ca="1" si="359"/>
        <v>4</v>
      </c>
      <c r="BY39" s="448" t="str">
        <f ca="1">GrpE!$D$9</f>
        <v>Belgium</v>
      </c>
      <c r="BZ39" s="452"/>
      <c r="CA39" s="452"/>
      <c r="CB39" s="457"/>
      <c r="CC39" s="449" t="str">
        <f t="shared" ca="1" si="360"/>
        <v/>
      </c>
      <c r="CD39" s="449" t="str">
        <f ca="1">IF((CC39&lt;&gt;""),IF(OR($F39&lt;&gt;$G39,PrSettings!$M$4="●"),(($F39-$G39)=(BZ39-CA39))*1,0),"")</f>
        <v/>
      </c>
      <c r="CE39" s="449" t="str">
        <f t="shared" ca="1" si="361"/>
        <v/>
      </c>
      <c r="CF39" s="449" t="str">
        <f ca="1">IF(CC39&lt;&gt;"",IF(ABS($F39-$G39)&gt;=PrSettings!$M$7,(ABS($F39-$G39-BZ39+CA39)&lt;=1)*1,IF(AND(CC39,$F39=$G39,$F39&gt;=PrSettings!$M$6),(ABS(BZ39-$F39)&lt;=1)*1,IF(AND(ABS($F39-$G39-BZ39+CA39)&lt;=1,$F39+$G39&gt;=PrSettings!$M$8),(ABS(BZ39-$F39)&lt;=1)*(ABS(CA39-$G39)&lt;=1)*1,""))),"")</f>
        <v/>
      </c>
      <c r="CG39" s="458"/>
      <c r="CI39" s="447">
        <f t="shared" ca="1" si="362"/>
        <v>21</v>
      </c>
      <c r="CJ39" s="448" t="str">
        <f ca="1">GrpE!$B$9</f>
        <v>Ukraine</v>
      </c>
      <c r="CK39" s="449">
        <f t="shared" ca="1" si="363"/>
        <v>4</v>
      </c>
      <c r="CL39" s="448" t="str">
        <f ca="1">GrpE!$D$9</f>
        <v>Belgium</v>
      </c>
      <c r="CM39" s="452"/>
      <c r="CN39" s="452"/>
      <c r="CO39" s="457"/>
      <c r="CP39" s="449" t="str">
        <f t="shared" ca="1" si="364"/>
        <v/>
      </c>
      <c r="CQ39" s="449" t="str">
        <f ca="1">IF((CP39&lt;&gt;""),IF(OR($F39&lt;&gt;$G39,PrSettings!$M$4="●"),(($F39-$G39)=(CM39-CN39))*1,0),"")</f>
        <v/>
      </c>
      <c r="CR39" s="449" t="str">
        <f t="shared" ca="1" si="365"/>
        <v/>
      </c>
      <c r="CS39" s="449" t="str">
        <f ca="1">IF(CP39&lt;&gt;"",IF(ABS($F39-$G39)&gt;=PrSettings!$M$7,(ABS($F39-$G39-CM39+CN39)&lt;=1)*1,IF(AND(CP39,$F39=$G39,$F39&gt;=PrSettings!$M$6),(ABS(CM39-$F39)&lt;=1)*1,IF(AND(ABS($F39-$G39-CM39+CN39)&lt;=1,$F39+$G39&gt;=PrSettings!$M$8),(ABS(CM39-$F39)&lt;=1)*(ABS(CN39-$G39)&lt;=1)*1,""))),"")</f>
        <v/>
      </c>
      <c r="CT39" s="458"/>
      <c r="CV39" s="447">
        <f t="shared" ca="1" si="366"/>
        <v>21</v>
      </c>
      <c r="CW39" s="448" t="str">
        <f ca="1">GrpE!$B$9</f>
        <v>Ukraine</v>
      </c>
      <c r="CX39" s="449">
        <f t="shared" ca="1" si="367"/>
        <v>4</v>
      </c>
      <c r="CY39" s="448" t="str">
        <f ca="1">GrpE!$D$9</f>
        <v>Belgium</v>
      </c>
      <c r="CZ39" s="452"/>
      <c r="DA39" s="452"/>
      <c r="DB39" s="457"/>
      <c r="DC39" s="449" t="str">
        <f t="shared" ca="1" si="368"/>
        <v/>
      </c>
      <c r="DD39" s="449" t="str">
        <f ca="1">IF((DC39&lt;&gt;""),IF(OR($F39&lt;&gt;$G39,PrSettings!$M$4="●"),(($F39-$G39)=(CZ39-DA39))*1,0),"")</f>
        <v/>
      </c>
      <c r="DE39" s="449" t="str">
        <f t="shared" ca="1" si="369"/>
        <v/>
      </c>
      <c r="DF39" s="449" t="str">
        <f ca="1">IF(DC39&lt;&gt;"",IF(ABS($F39-$G39)&gt;=PrSettings!$M$7,(ABS($F39-$G39-CZ39+DA39)&lt;=1)*1,IF(AND(DC39,$F39=$G39,$F39&gt;=PrSettings!$M$6),(ABS(CZ39-$F39)&lt;=1)*1,IF(AND(ABS($F39-$G39-CZ39+DA39)&lt;=1,$F39+$G39&gt;=PrSettings!$M$8),(ABS(CZ39-$F39)&lt;=1)*(ABS(DA39-$G39)&lt;=1)*1,""))),"")</f>
        <v/>
      </c>
      <c r="DG39" s="458"/>
      <c r="DI39" s="447">
        <f t="shared" ca="1" si="370"/>
        <v>21</v>
      </c>
      <c r="DJ39" s="448" t="str">
        <f ca="1">GrpE!$B$9</f>
        <v>Ukraine</v>
      </c>
      <c r="DK39" s="449">
        <f t="shared" ca="1" si="371"/>
        <v>4</v>
      </c>
      <c r="DL39" s="448" t="str">
        <f ca="1">GrpE!$D$9</f>
        <v>Belgium</v>
      </c>
      <c r="DM39" s="452"/>
      <c r="DN39" s="452"/>
      <c r="DO39" s="457"/>
      <c r="DP39" s="449" t="str">
        <f t="shared" ca="1" si="372"/>
        <v/>
      </c>
      <c r="DQ39" s="449" t="str">
        <f ca="1">IF((DP39&lt;&gt;""),IF(OR($F39&lt;&gt;$G39,PrSettings!$M$4="●"),(($F39-$G39)=(DM39-DN39))*1,0),"")</f>
        <v/>
      </c>
      <c r="DR39" s="449" t="str">
        <f t="shared" ca="1" si="373"/>
        <v/>
      </c>
      <c r="DS39" s="449" t="str">
        <f ca="1">IF(DP39&lt;&gt;"",IF(ABS($F39-$G39)&gt;=PrSettings!$M$7,(ABS($F39-$G39-DM39+DN39)&lt;=1)*1,IF(AND(DP39,$F39=$G39,$F39&gt;=PrSettings!$M$6),(ABS(DM39-$F39)&lt;=1)*1,IF(AND(ABS($F39-$G39-DM39+DN39)&lt;=1,$F39+$G39&gt;=PrSettings!$M$8),(ABS(DM39-$F39)&lt;=1)*(ABS(DN39-$G39)&lt;=1)*1,""))),"")</f>
        <v/>
      </c>
      <c r="DT39" s="458"/>
      <c r="DV39" s="447">
        <f t="shared" ca="1" si="374"/>
        <v>21</v>
      </c>
      <c r="DW39" s="448" t="str">
        <f ca="1">GrpE!$B$9</f>
        <v>Ukraine</v>
      </c>
      <c r="DX39" s="449">
        <f t="shared" ca="1" si="375"/>
        <v>4</v>
      </c>
      <c r="DY39" s="448" t="str">
        <f ca="1">GrpE!$D$9</f>
        <v>Belgium</v>
      </c>
      <c r="DZ39" s="452"/>
      <c r="EA39" s="452"/>
      <c r="EB39" s="457"/>
      <c r="EC39" s="449" t="str">
        <f t="shared" ca="1" si="376"/>
        <v/>
      </c>
      <c r="ED39" s="449" t="str">
        <f ca="1">IF((EC39&lt;&gt;""),IF(OR($F39&lt;&gt;$G39,PrSettings!$M$4="●"),(($F39-$G39)=(DZ39-EA39))*1,0),"")</f>
        <v/>
      </c>
      <c r="EE39" s="449" t="str">
        <f t="shared" ca="1" si="377"/>
        <v/>
      </c>
      <c r="EF39" s="449" t="str">
        <f ca="1">IF(EC39&lt;&gt;"",IF(ABS($F39-$G39)&gt;=PrSettings!$M$7,(ABS($F39-$G39-DZ39+EA39)&lt;=1)*1,IF(AND(EC39,$F39=$G39,$F39&gt;=PrSettings!$M$6),(ABS(DZ39-$F39)&lt;=1)*1,IF(AND(ABS($F39-$G39-DZ39+EA39)&lt;=1,$F39+$G39&gt;=PrSettings!$M$8),(ABS(DZ39-$F39)&lt;=1)*(ABS(EA39-$G39)&lt;=1)*1,""))),"")</f>
        <v/>
      </c>
      <c r="EG39" s="458"/>
      <c r="EI39" s="447">
        <f t="shared" ca="1" si="378"/>
        <v>21</v>
      </c>
      <c r="EJ39" s="448" t="str">
        <f ca="1">GrpE!$B$9</f>
        <v>Ukraine</v>
      </c>
      <c r="EK39" s="449">
        <f t="shared" ca="1" si="379"/>
        <v>4</v>
      </c>
      <c r="EL39" s="448" t="str">
        <f ca="1">GrpE!$D$9</f>
        <v>Belgium</v>
      </c>
      <c r="EM39" s="452"/>
      <c r="EN39" s="452"/>
      <c r="EO39" s="457"/>
      <c r="EP39" s="449" t="str">
        <f t="shared" ca="1" si="380"/>
        <v/>
      </c>
      <c r="EQ39" s="449" t="str">
        <f ca="1">IF((EP39&lt;&gt;""),IF(OR($F39&lt;&gt;$G39,PrSettings!$M$4="●"),(($F39-$G39)=(EM39-EN39))*1,0),"")</f>
        <v/>
      </c>
      <c r="ER39" s="449" t="str">
        <f t="shared" ca="1" si="381"/>
        <v/>
      </c>
      <c r="ES39" s="449" t="str">
        <f ca="1">IF(EP39&lt;&gt;"",IF(ABS($F39-$G39)&gt;=PrSettings!$M$7,(ABS($F39-$G39-EM39+EN39)&lt;=1)*1,IF(AND(EP39,$F39=$G39,$F39&gt;=PrSettings!$M$6),(ABS(EM39-$F39)&lt;=1)*1,IF(AND(ABS($F39-$G39-EM39+EN39)&lt;=1,$F39+$G39&gt;=PrSettings!$M$8),(ABS(EM39-$F39)&lt;=1)*(ABS(EN39-$G39)&lt;=1)*1,""))),"")</f>
        <v/>
      </c>
      <c r="ET39" s="458"/>
      <c r="EV39" s="447">
        <f t="shared" ca="1" si="382"/>
        <v>21</v>
      </c>
      <c r="EW39" s="448" t="str">
        <f ca="1">GrpE!$B$9</f>
        <v>Ukraine</v>
      </c>
      <c r="EX39" s="449">
        <f t="shared" ca="1" si="383"/>
        <v>4</v>
      </c>
      <c r="EY39" s="448" t="str">
        <f ca="1">GrpE!$D$9</f>
        <v>Belgium</v>
      </c>
      <c r="EZ39" s="452"/>
      <c r="FA39" s="452"/>
      <c r="FB39" s="457"/>
      <c r="FC39" s="449" t="str">
        <f t="shared" ca="1" si="384"/>
        <v/>
      </c>
      <c r="FD39" s="449" t="str">
        <f ca="1">IF((FC39&lt;&gt;""),IF(OR($F39&lt;&gt;$G39,PrSettings!$M$4="●"),(($F39-$G39)=(EZ39-FA39))*1,0),"")</f>
        <v/>
      </c>
      <c r="FE39" s="449" t="str">
        <f t="shared" ca="1" si="385"/>
        <v/>
      </c>
      <c r="FF39" s="449" t="str">
        <f ca="1">IF(FC39&lt;&gt;"",IF(ABS($F39-$G39)&gt;=PrSettings!$M$7,(ABS($F39-$G39-EZ39+FA39)&lt;=1)*1,IF(AND(FC39,$F39=$G39,$F39&gt;=PrSettings!$M$6),(ABS(EZ39-$F39)&lt;=1)*1,IF(AND(ABS($F39-$G39-EZ39+FA39)&lt;=1,$F39+$G39&gt;=PrSettings!$M$8),(ABS(EZ39-$F39)&lt;=1)*(ABS(FA39-$G39)&lt;=1)*1,""))),"")</f>
        <v/>
      </c>
      <c r="FG39" s="458"/>
      <c r="FI39" s="447">
        <f t="shared" ca="1" si="386"/>
        <v>21</v>
      </c>
      <c r="FJ39" s="448" t="str">
        <f ca="1">GrpE!$B$9</f>
        <v>Ukraine</v>
      </c>
      <c r="FK39" s="449">
        <f t="shared" ca="1" si="387"/>
        <v>4</v>
      </c>
      <c r="FL39" s="448" t="str">
        <f ca="1">GrpE!$D$9</f>
        <v>Belgium</v>
      </c>
      <c r="FM39" s="452"/>
      <c r="FN39" s="452"/>
      <c r="FO39" s="457"/>
      <c r="FP39" s="449" t="str">
        <f t="shared" ca="1" si="388"/>
        <v/>
      </c>
      <c r="FQ39" s="449" t="str">
        <f ca="1">IF((FP39&lt;&gt;""),IF(OR($F39&lt;&gt;$G39,PrSettings!$M$4="●"),(($F39-$G39)=(FM39-FN39))*1,0),"")</f>
        <v/>
      </c>
      <c r="FR39" s="449" t="str">
        <f t="shared" ca="1" si="389"/>
        <v/>
      </c>
      <c r="FS39" s="449" t="str">
        <f ca="1">IF(FP39&lt;&gt;"",IF(ABS($F39-$G39)&gt;=PrSettings!$M$7,(ABS($F39-$G39-FM39+FN39)&lt;=1)*1,IF(AND(FP39,$F39=$G39,$F39&gt;=PrSettings!$M$6),(ABS(FM39-$F39)&lt;=1)*1,IF(AND(ABS($F39-$G39-FM39+FN39)&lt;=1,$F39+$G39&gt;=PrSettings!$M$8),(ABS(FM39-$F39)&lt;=1)*(ABS(FN39-$G39)&lt;=1)*1,""))),"")</f>
        <v/>
      </c>
      <c r="FT39" s="458"/>
      <c r="FV39" s="447">
        <f t="shared" ca="1" si="390"/>
        <v>21</v>
      </c>
      <c r="FW39" s="448" t="str">
        <f ca="1">GrpE!$B$9</f>
        <v>Ukraine</v>
      </c>
      <c r="FX39" s="449">
        <f t="shared" ca="1" si="391"/>
        <v>4</v>
      </c>
      <c r="FY39" s="448" t="str">
        <f ca="1">GrpE!$D$9</f>
        <v>Belgium</v>
      </c>
      <c r="FZ39" s="452"/>
      <c r="GA39" s="452"/>
      <c r="GB39" s="457"/>
      <c r="GC39" s="449" t="str">
        <f t="shared" ca="1" si="392"/>
        <v/>
      </c>
      <c r="GD39" s="449" t="str">
        <f ca="1">IF((GC39&lt;&gt;""),IF(OR($F39&lt;&gt;$G39,PrSettings!$M$4="●"),(($F39-$G39)=(FZ39-GA39))*1,0),"")</f>
        <v/>
      </c>
      <c r="GE39" s="449" t="str">
        <f t="shared" ca="1" si="393"/>
        <v/>
      </c>
      <c r="GF39" s="449" t="str">
        <f ca="1">IF(GC39&lt;&gt;"",IF(ABS($F39-$G39)&gt;=PrSettings!$M$7,(ABS($F39-$G39-FZ39+GA39)&lt;=1)*1,IF(AND(GC39,$F39=$G39,$F39&gt;=PrSettings!$M$6),(ABS(FZ39-$F39)&lt;=1)*1,IF(AND(ABS($F39-$G39-FZ39+GA39)&lt;=1,$F39+$G39&gt;=PrSettings!$M$8),(ABS(FZ39-$F39)&lt;=1)*(ABS(GA39-$G39)&lt;=1)*1,""))),"")</f>
        <v/>
      </c>
      <c r="GG39" s="458"/>
      <c r="GI39" s="447">
        <f t="shared" ca="1" si="394"/>
        <v>21</v>
      </c>
      <c r="GJ39" s="448" t="str">
        <f ca="1">GrpE!$B$9</f>
        <v>Ukraine</v>
      </c>
      <c r="GK39" s="449">
        <f t="shared" ca="1" si="395"/>
        <v>4</v>
      </c>
      <c r="GL39" s="448" t="str">
        <f ca="1">GrpE!$D$9</f>
        <v>Belgium</v>
      </c>
      <c r="GM39" s="452"/>
      <c r="GN39" s="452"/>
      <c r="GO39" s="457"/>
      <c r="GP39" s="449" t="str">
        <f t="shared" ca="1" si="396"/>
        <v/>
      </c>
      <c r="GQ39" s="449" t="str">
        <f ca="1">IF((GP39&lt;&gt;""),IF(OR($F39&lt;&gt;$G39,PrSettings!$M$4="●"),(($F39-$G39)=(GM39-GN39))*1,0),"")</f>
        <v/>
      </c>
      <c r="GR39" s="449" t="str">
        <f t="shared" ca="1" si="397"/>
        <v/>
      </c>
      <c r="GS39" s="449" t="str">
        <f ca="1">IF(GP39&lt;&gt;"",IF(ABS($F39-$G39)&gt;=PrSettings!$M$7,(ABS($F39-$G39-GM39+GN39)&lt;=1)*1,IF(AND(GP39,$F39=$G39,$F39&gt;=PrSettings!$M$6),(ABS(GM39-$F39)&lt;=1)*1,IF(AND(ABS($F39-$G39-GM39+GN39)&lt;=1,$F39+$G39&gt;=PrSettings!$M$8),(ABS(GM39-$F39)&lt;=1)*(ABS(GN39-$G39)&lt;=1)*1,""))),"")</f>
        <v/>
      </c>
      <c r="GT39" s="458"/>
      <c r="GV39" s="447">
        <f t="shared" ca="1" si="398"/>
        <v>21</v>
      </c>
      <c r="GW39" s="448" t="str">
        <f ca="1">GrpE!$B$9</f>
        <v>Ukraine</v>
      </c>
      <c r="GX39" s="449">
        <f t="shared" ca="1" si="399"/>
        <v>4</v>
      </c>
      <c r="GY39" s="448" t="str">
        <f ca="1">GrpE!$D$9</f>
        <v>Belgium</v>
      </c>
      <c r="GZ39" s="452"/>
      <c r="HA39" s="452"/>
      <c r="HB39" s="457"/>
      <c r="HC39" s="449" t="str">
        <f t="shared" ca="1" si="400"/>
        <v/>
      </c>
      <c r="HD39" s="449" t="str">
        <f ca="1">IF((HC39&lt;&gt;""),IF(OR($F39&lt;&gt;$G39,PrSettings!$M$4="●"),(($F39-$G39)=(GZ39-HA39))*1,0),"")</f>
        <v/>
      </c>
      <c r="HE39" s="449" t="str">
        <f t="shared" ca="1" si="401"/>
        <v/>
      </c>
      <c r="HF39" s="449" t="str">
        <f ca="1">IF(HC39&lt;&gt;"",IF(ABS($F39-$G39)&gt;=PrSettings!$M$7,(ABS($F39-$G39-GZ39+HA39)&lt;=1)*1,IF(AND(HC39,$F39=$G39,$F39&gt;=PrSettings!$M$6),(ABS(GZ39-$F39)&lt;=1)*1,IF(AND(ABS($F39-$G39-GZ39+HA39)&lt;=1,$F39+$G39&gt;=PrSettings!$M$8),(ABS(GZ39-$F39)&lt;=1)*(ABS(HA39-$G39)&lt;=1)*1,""))),"")</f>
        <v/>
      </c>
      <c r="HG39" s="458"/>
      <c r="HI39" s="447">
        <f t="shared" ca="1" si="402"/>
        <v>21</v>
      </c>
      <c r="HJ39" s="448" t="str">
        <f ca="1">GrpE!$B$9</f>
        <v>Ukraine</v>
      </c>
      <c r="HK39" s="449">
        <f t="shared" ca="1" si="403"/>
        <v>4</v>
      </c>
      <c r="HL39" s="448" t="str">
        <f ca="1">GrpE!$D$9</f>
        <v>Belgium</v>
      </c>
      <c r="HM39" s="452"/>
      <c r="HN39" s="452"/>
      <c r="HO39" s="457"/>
      <c r="HP39" s="449" t="str">
        <f t="shared" ca="1" si="404"/>
        <v/>
      </c>
      <c r="HQ39" s="449" t="str">
        <f ca="1">IF((HP39&lt;&gt;""),IF(OR($F39&lt;&gt;$G39,PrSettings!$M$4="●"),(($F39-$G39)=(HM39-HN39))*1,0),"")</f>
        <v/>
      </c>
      <c r="HR39" s="449" t="str">
        <f t="shared" ca="1" si="405"/>
        <v/>
      </c>
      <c r="HS39" s="449" t="str">
        <f ca="1">IF(HP39&lt;&gt;"",IF(ABS($F39-$G39)&gt;=PrSettings!$M$7,(ABS($F39-$G39-HM39+HN39)&lt;=1)*1,IF(AND(HP39,$F39=$G39,$F39&gt;=PrSettings!$M$6),(ABS(HM39-$F39)&lt;=1)*1,IF(AND(ABS($F39-$G39-HM39+HN39)&lt;=1,$F39+$G39&gt;=PrSettings!$M$8),(ABS(HM39-$F39)&lt;=1)*(ABS(HN39-$G39)&lt;=1)*1,""))),"")</f>
        <v/>
      </c>
      <c r="HT39" s="458"/>
      <c r="HV39" s="447">
        <f t="shared" ca="1" si="406"/>
        <v>21</v>
      </c>
      <c r="HW39" s="448" t="str">
        <f ca="1">GrpE!$B$9</f>
        <v>Ukraine</v>
      </c>
      <c r="HX39" s="449">
        <f t="shared" ca="1" si="407"/>
        <v>4</v>
      </c>
      <c r="HY39" s="448" t="str">
        <f ca="1">GrpE!$D$9</f>
        <v>Belgium</v>
      </c>
      <c r="HZ39" s="452"/>
      <c r="IA39" s="452"/>
      <c r="IB39" s="457"/>
      <c r="IC39" s="449" t="str">
        <f t="shared" ca="1" si="408"/>
        <v/>
      </c>
      <c r="ID39" s="449" t="str">
        <f ca="1">IF((IC39&lt;&gt;""),IF(OR($F39&lt;&gt;$G39,PrSettings!$M$4="●"),(($F39-$G39)=(HZ39-IA39))*1,0),"")</f>
        <v/>
      </c>
      <c r="IE39" s="449" t="str">
        <f t="shared" ca="1" si="409"/>
        <v/>
      </c>
      <c r="IF39" s="449" t="str">
        <f ca="1">IF(IC39&lt;&gt;"",IF(ABS($F39-$G39)&gt;=PrSettings!$M$7,(ABS($F39-$G39-HZ39+IA39)&lt;=1)*1,IF(AND(IC39,$F39=$G39,$F39&gt;=PrSettings!$M$6),(ABS(HZ39-$F39)&lt;=1)*1,IF(AND(ABS($F39-$G39-HZ39+IA39)&lt;=1,$F39+$G39&gt;=PrSettings!$M$8),(ABS(HZ39-$F39)&lt;=1)*(ABS(IA39-$G39)&lt;=1)*1,""))),"")</f>
        <v/>
      </c>
      <c r="IG39" s="458"/>
      <c r="II39" s="447">
        <f t="shared" ca="1" si="410"/>
        <v>21</v>
      </c>
      <c r="IJ39" s="448" t="str">
        <f ca="1">GrpE!$B$9</f>
        <v>Ukraine</v>
      </c>
      <c r="IK39" s="449">
        <f t="shared" ca="1" si="411"/>
        <v>4</v>
      </c>
      <c r="IL39" s="448" t="str">
        <f ca="1">GrpE!$D$9</f>
        <v>Belgium</v>
      </c>
      <c r="IM39" s="452"/>
      <c r="IN39" s="452"/>
      <c r="IO39" s="457"/>
      <c r="IP39" s="449" t="str">
        <f t="shared" ca="1" si="412"/>
        <v/>
      </c>
      <c r="IQ39" s="449" t="str">
        <f ca="1">IF((IP39&lt;&gt;""),IF(OR($F39&lt;&gt;$G39,PrSettings!$M$4="●"),(($F39-$G39)=(IM39-IN39))*1,0),"")</f>
        <v/>
      </c>
      <c r="IR39" s="449" t="str">
        <f t="shared" ca="1" si="413"/>
        <v/>
      </c>
      <c r="IS39" s="449" t="str">
        <f ca="1">IF(IP39&lt;&gt;"",IF(ABS($F39-$G39)&gt;=PrSettings!$M$7,(ABS($F39-$G39-IM39+IN39)&lt;=1)*1,IF(AND(IP39,$F39=$G39,$F39&gt;=PrSettings!$M$6),(ABS(IM39-$F39)&lt;=1)*1,IF(AND(ABS($F39-$G39-IM39+IN39)&lt;=1,$F39+$G39&gt;=PrSettings!$M$8),(ABS(IM39-$F39)&lt;=1)*(ABS(IN39-$G39)&lt;=1)*1,""))),"")</f>
        <v/>
      </c>
      <c r="IT39" s="458"/>
      <c r="IV39" s="447">
        <f t="shared" ca="1" si="414"/>
        <v>21</v>
      </c>
      <c r="IW39" s="448" t="str">
        <f ca="1">GrpE!$B$9</f>
        <v>Ukraine</v>
      </c>
      <c r="IX39" s="449">
        <f t="shared" ca="1" si="415"/>
        <v>4</v>
      </c>
      <c r="IY39" s="448" t="str">
        <f ca="1">GrpE!$D$9</f>
        <v>Belgium</v>
      </c>
      <c r="IZ39" s="452"/>
      <c r="JA39" s="452"/>
      <c r="JB39" s="457"/>
      <c r="JC39" s="449" t="str">
        <f t="shared" ca="1" si="416"/>
        <v/>
      </c>
      <c r="JD39" s="449" t="str">
        <f ca="1">IF((JC39&lt;&gt;""),IF(OR($F39&lt;&gt;$G39,PrSettings!$M$4="●"),(($F39-$G39)=(IZ39-JA39))*1,0),"")</f>
        <v/>
      </c>
      <c r="JE39" s="449" t="str">
        <f t="shared" ca="1" si="417"/>
        <v/>
      </c>
      <c r="JF39" s="449" t="str">
        <f ca="1">IF(JC39&lt;&gt;"",IF(ABS($F39-$G39)&gt;=PrSettings!$M$7,(ABS($F39-$G39-IZ39+JA39)&lt;=1)*1,IF(AND(JC39,$F39=$G39,$F39&gt;=PrSettings!$M$6),(ABS(IZ39-$F39)&lt;=1)*1,IF(AND(ABS($F39-$G39-IZ39+JA39)&lt;=1,$F39+$G39&gt;=PrSettings!$M$8),(ABS(IZ39-$F39)&lt;=1)*(ABS(JA39-$G39)&lt;=1)*1,""))),"")</f>
        <v/>
      </c>
      <c r="JG39" s="458"/>
      <c r="JI39" s="447">
        <f t="shared" ca="1" si="418"/>
        <v>21</v>
      </c>
      <c r="JJ39" s="448" t="str">
        <f ca="1">GrpE!$B$9</f>
        <v>Ukraine</v>
      </c>
      <c r="JK39" s="449">
        <f t="shared" ca="1" si="419"/>
        <v>4</v>
      </c>
      <c r="JL39" s="448" t="str">
        <f ca="1">GrpE!$D$9</f>
        <v>Belgium</v>
      </c>
      <c r="JM39" s="452"/>
      <c r="JN39" s="452"/>
      <c r="JO39" s="457"/>
      <c r="JP39" s="449" t="str">
        <f t="shared" ca="1" si="420"/>
        <v/>
      </c>
      <c r="JQ39" s="449" t="str">
        <f ca="1">IF((JP39&lt;&gt;""),IF(OR($F39&lt;&gt;$G39,PrSettings!$M$4="●"),(($F39-$G39)=(JM39-JN39))*1,0),"")</f>
        <v/>
      </c>
      <c r="JR39" s="449" t="str">
        <f t="shared" ca="1" si="421"/>
        <v/>
      </c>
      <c r="JS39" s="449" t="str">
        <f ca="1">IF(JP39&lt;&gt;"",IF(ABS($F39-$G39)&gt;=PrSettings!$M$7,(ABS($F39-$G39-JM39+JN39)&lt;=1)*1,IF(AND(JP39,$F39=$G39,$F39&gt;=PrSettings!$M$6),(ABS(JM39-$F39)&lt;=1)*1,IF(AND(ABS($F39-$G39-JM39+JN39)&lt;=1,$F39+$G39&gt;=PrSettings!$M$8),(ABS(JM39-$F39)&lt;=1)*(ABS(JN39-$G39)&lt;=1)*1,""))),"")</f>
        <v/>
      </c>
      <c r="JT39" s="458"/>
      <c r="JV39" s="447">
        <f t="shared" ca="1" si="422"/>
        <v>21</v>
      </c>
      <c r="JW39" s="448" t="str">
        <f ca="1">GrpE!$B$9</f>
        <v>Ukraine</v>
      </c>
      <c r="JX39" s="449">
        <f t="shared" ca="1" si="423"/>
        <v>4</v>
      </c>
      <c r="JY39" s="448" t="str">
        <f ca="1">GrpE!$D$9</f>
        <v>Belgium</v>
      </c>
      <c r="JZ39" s="452"/>
      <c r="KA39" s="452"/>
      <c r="KB39" s="457"/>
      <c r="KC39" s="449" t="str">
        <f t="shared" ca="1" si="424"/>
        <v/>
      </c>
      <c r="KD39" s="449" t="str">
        <f ca="1">IF((KC39&lt;&gt;""),IF(OR($F39&lt;&gt;$G39,PrSettings!$M$4="●"),(($F39-$G39)=(JZ39-KA39))*1,0),"")</f>
        <v/>
      </c>
      <c r="KE39" s="449" t="str">
        <f t="shared" ca="1" si="425"/>
        <v/>
      </c>
      <c r="KF39" s="449" t="str">
        <f ca="1">IF(KC39&lt;&gt;"",IF(ABS($F39-$G39)&gt;=PrSettings!$M$7,(ABS($F39-$G39-JZ39+KA39)&lt;=1)*1,IF(AND(KC39,$F39=$G39,$F39&gt;=PrSettings!$M$6),(ABS(JZ39-$F39)&lt;=1)*1,IF(AND(ABS($F39-$G39-JZ39+KA39)&lt;=1,$F39+$G39&gt;=PrSettings!$M$8),(ABS(JZ39-$F39)&lt;=1)*(ABS(KA39-$G39)&lt;=1)*1,""))),"")</f>
        <v/>
      </c>
      <c r="KG39" s="458"/>
      <c r="KI39" s="447">
        <f t="shared" ca="1" si="426"/>
        <v>21</v>
      </c>
      <c r="KJ39" s="448" t="str">
        <f ca="1">GrpE!$B$9</f>
        <v>Ukraine</v>
      </c>
      <c r="KK39" s="449">
        <f t="shared" ca="1" si="427"/>
        <v>4</v>
      </c>
      <c r="KL39" s="448" t="str">
        <f ca="1">GrpE!$D$9</f>
        <v>Belgium</v>
      </c>
      <c r="KM39" s="452"/>
      <c r="KN39" s="452"/>
      <c r="KO39" s="457"/>
      <c r="KP39" s="449" t="str">
        <f t="shared" ca="1" si="428"/>
        <v/>
      </c>
      <c r="KQ39" s="449" t="str">
        <f ca="1">IF((KP39&lt;&gt;""),IF(OR($F39&lt;&gt;$G39,PrSettings!$M$4="●"),(($F39-$G39)=(KM39-KN39))*1,0),"")</f>
        <v/>
      </c>
      <c r="KR39" s="449" t="str">
        <f t="shared" ca="1" si="429"/>
        <v/>
      </c>
      <c r="KS39" s="449" t="str">
        <f ca="1">IF(KP39&lt;&gt;"",IF(ABS($F39-$G39)&gt;=PrSettings!$M$7,(ABS($F39-$G39-KM39+KN39)&lt;=1)*1,IF(AND(KP39,$F39=$G39,$F39&gt;=PrSettings!$M$6),(ABS(KM39-$F39)&lt;=1)*1,IF(AND(ABS($F39-$G39-KM39+KN39)&lt;=1,$F39+$G39&gt;=PrSettings!$M$8),(ABS(KM39-$F39)&lt;=1)*(ABS(KN39-$G39)&lt;=1)*1,""))),"")</f>
        <v/>
      </c>
      <c r="KT39" s="458"/>
      <c r="KV39" s="447">
        <f t="shared" ca="1" si="430"/>
        <v>21</v>
      </c>
      <c r="KW39" s="448" t="str">
        <f ca="1">GrpE!$B$9</f>
        <v>Ukraine</v>
      </c>
      <c r="KX39" s="449">
        <f t="shared" ca="1" si="431"/>
        <v>4</v>
      </c>
      <c r="KY39" s="448" t="str">
        <f ca="1">GrpE!$D$9</f>
        <v>Belgium</v>
      </c>
      <c r="KZ39" s="452"/>
      <c r="LA39" s="452"/>
      <c r="LB39" s="457"/>
      <c r="LC39" s="449" t="str">
        <f t="shared" ca="1" si="432"/>
        <v/>
      </c>
      <c r="LD39" s="449" t="str">
        <f ca="1">IF((LC39&lt;&gt;""),IF(OR($F39&lt;&gt;$G39,PrSettings!$M$4="●"),(($F39-$G39)=(KZ39-LA39))*1,0),"")</f>
        <v/>
      </c>
      <c r="LE39" s="449" t="str">
        <f t="shared" ca="1" si="433"/>
        <v/>
      </c>
      <c r="LF39" s="449" t="str">
        <f ca="1">IF(LC39&lt;&gt;"",IF(ABS($F39-$G39)&gt;=PrSettings!$M$7,(ABS($F39-$G39-KZ39+LA39)&lt;=1)*1,IF(AND(LC39,$F39=$G39,$F39&gt;=PrSettings!$M$6),(ABS(KZ39-$F39)&lt;=1)*1,IF(AND(ABS($F39-$G39-KZ39+LA39)&lt;=1,$F39+$G39&gt;=PrSettings!$M$8),(ABS(KZ39-$F39)&lt;=1)*(ABS(LA39-$G39)&lt;=1)*1,""))),"")</f>
        <v/>
      </c>
      <c r="LG39" s="458"/>
      <c r="LI39" s="447">
        <f t="shared" ca="1" si="434"/>
        <v>21</v>
      </c>
      <c r="LJ39" s="448" t="str">
        <f ca="1">GrpE!$B$9</f>
        <v>Ukraine</v>
      </c>
      <c r="LK39" s="449">
        <f t="shared" ca="1" si="435"/>
        <v>4</v>
      </c>
      <c r="LL39" s="448" t="str">
        <f ca="1">GrpE!$D$9</f>
        <v>Belgium</v>
      </c>
      <c r="LM39" s="452"/>
      <c r="LN39" s="452"/>
      <c r="LO39" s="457"/>
      <c r="LP39" s="449" t="str">
        <f t="shared" ca="1" si="436"/>
        <v/>
      </c>
      <c r="LQ39" s="449" t="str">
        <f ca="1">IF((LP39&lt;&gt;""),IF(OR($F39&lt;&gt;$G39,PrSettings!$M$4="●"),(($F39-$G39)=(LM39-LN39))*1,0),"")</f>
        <v/>
      </c>
      <c r="LR39" s="449" t="str">
        <f t="shared" ca="1" si="437"/>
        <v/>
      </c>
      <c r="LS39" s="449" t="str">
        <f ca="1">IF(LP39&lt;&gt;"",IF(ABS($F39-$G39)&gt;=PrSettings!$M$7,(ABS($F39-$G39-LM39+LN39)&lt;=1)*1,IF(AND(LP39,$F39=$G39,$F39&gt;=PrSettings!$M$6),(ABS(LM39-$F39)&lt;=1)*1,IF(AND(ABS($F39-$G39-LM39+LN39)&lt;=1,$F39+$G39&gt;=PrSettings!$M$8),(ABS(LM39-$F39)&lt;=1)*(ABS(LN39-$G39)&lt;=1)*1,""))),"")</f>
        <v/>
      </c>
      <c r="LT39" s="458"/>
      <c r="LV39" s="447">
        <f t="shared" ca="1" si="438"/>
        <v>21</v>
      </c>
      <c r="LW39" s="448" t="str">
        <f ca="1">GrpE!$B$9</f>
        <v>Ukraine</v>
      </c>
      <c r="LX39" s="449">
        <f t="shared" ca="1" si="439"/>
        <v>4</v>
      </c>
      <c r="LY39" s="448" t="str">
        <f ca="1">GrpE!$D$9</f>
        <v>Belgium</v>
      </c>
      <c r="LZ39" s="452"/>
      <c r="MA39" s="452"/>
      <c r="MB39" s="457"/>
      <c r="MC39" s="449" t="str">
        <f t="shared" ca="1" si="440"/>
        <v/>
      </c>
      <c r="MD39" s="449" t="str">
        <f ca="1">IF((MC39&lt;&gt;""),IF(OR($F39&lt;&gt;$G39,PrSettings!$M$4="●"),(($F39-$G39)=(LZ39-MA39))*1,0),"")</f>
        <v/>
      </c>
      <c r="ME39" s="449" t="str">
        <f t="shared" ca="1" si="441"/>
        <v/>
      </c>
      <c r="MF39" s="449" t="str">
        <f ca="1">IF(MC39&lt;&gt;"",IF(ABS($F39-$G39)&gt;=PrSettings!$M$7,(ABS($F39-$G39-LZ39+MA39)&lt;=1)*1,IF(AND(MC39,$F39=$G39,$F39&gt;=PrSettings!$M$6),(ABS(LZ39-$F39)&lt;=1)*1,IF(AND(ABS($F39-$G39-LZ39+MA39)&lt;=1,$F39+$G39&gt;=PrSettings!$M$8),(ABS(LZ39-$F39)&lt;=1)*(ABS(MA39-$G39)&lt;=1)*1,""))),"")</f>
        <v/>
      </c>
      <c r="MG39" s="458"/>
    </row>
    <row r="40" spans="1:345" ht="24" customHeight="1" x14ac:dyDescent="0.25">
      <c r="B40" s="437" t="str">
        <f>Language!$E$95&amp;" F"</f>
        <v>Group F</v>
      </c>
      <c r="C40" s="438"/>
      <c r="D40" s="459"/>
      <c r="E40" s="440"/>
      <c r="F40" s="460"/>
      <c r="G40" s="461"/>
      <c r="I40" s="437" t="str">
        <f t="shared" si="338"/>
        <v>Group F</v>
      </c>
      <c r="J40" s="459"/>
      <c r="K40" s="459"/>
      <c r="L40" s="440"/>
      <c r="M40" s="443"/>
      <c r="N40" s="444"/>
      <c r="O40" s="441"/>
      <c r="P40" s="445"/>
      <c r="Q40" s="445"/>
      <c r="R40" s="440"/>
      <c r="S40" s="440"/>
      <c r="T40" s="446"/>
      <c r="V40" s="437" t="str">
        <f t="shared" si="342"/>
        <v>Group F</v>
      </c>
      <c r="W40" s="459"/>
      <c r="X40" s="459"/>
      <c r="Y40" s="440"/>
      <c r="Z40" s="443"/>
      <c r="AA40" s="444"/>
      <c r="AB40" s="441"/>
      <c r="AC40" s="445"/>
      <c r="AD40" s="445"/>
      <c r="AE40" s="440"/>
      <c r="AF40" s="440"/>
      <c r="AG40" s="446"/>
      <c r="AI40" s="437" t="str">
        <f t="shared" si="346"/>
        <v>Group F</v>
      </c>
      <c r="AJ40" s="459"/>
      <c r="AK40" s="459"/>
      <c r="AL40" s="440"/>
      <c r="AM40" s="443"/>
      <c r="AN40" s="444"/>
      <c r="AO40" s="441"/>
      <c r="AP40" s="445"/>
      <c r="AQ40" s="445"/>
      <c r="AR40" s="440"/>
      <c r="AS40" s="440"/>
      <c r="AT40" s="446"/>
      <c r="AV40" s="437" t="str">
        <f t="shared" si="350"/>
        <v>Group F</v>
      </c>
      <c r="AW40" s="459"/>
      <c r="AX40" s="459"/>
      <c r="AY40" s="440"/>
      <c r="AZ40" s="443"/>
      <c r="BA40" s="444"/>
      <c r="BB40" s="441"/>
      <c r="BC40" s="445"/>
      <c r="BD40" s="445"/>
      <c r="BE40" s="440"/>
      <c r="BF40" s="440"/>
      <c r="BG40" s="446"/>
      <c r="BI40" s="437" t="str">
        <f t="shared" si="354"/>
        <v>Group F</v>
      </c>
      <c r="BJ40" s="459"/>
      <c r="BK40" s="459"/>
      <c r="BL40" s="440"/>
      <c r="BM40" s="443"/>
      <c r="BN40" s="444"/>
      <c r="BO40" s="441"/>
      <c r="BP40" s="445"/>
      <c r="BQ40" s="445"/>
      <c r="BR40" s="440"/>
      <c r="BS40" s="440"/>
      <c r="BT40" s="446"/>
      <c r="BV40" s="437" t="str">
        <f t="shared" si="358"/>
        <v>Group F</v>
      </c>
      <c r="BW40" s="459"/>
      <c r="BX40" s="459"/>
      <c r="BY40" s="440"/>
      <c r="BZ40" s="443"/>
      <c r="CA40" s="444"/>
      <c r="CB40" s="441"/>
      <c r="CC40" s="445"/>
      <c r="CD40" s="445"/>
      <c r="CE40" s="440"/>
      <c r="CF40" s="440"/>
      <c r="CG40" s="446"/>
      <c r="CI40" s="437" t="str">
        <f t="shared" si="362"/>
        <v>Group F</v>
      </c>
      <c r="CJ40" s="459"/>
      <c r="CK40" s="459"/>
      <c r="CL40" s="440"/>
      <c r="CM40" s="443"/>
      <c r="CN40" s="444"/>
      <c r="CO40" s="441"/>
      <c r="CP40" s="445"/>
      <c r="CQ40" s="445"/>
      <c r="CR40" s="440"/>
      <c r="CS40" s="440"/>
      <c r="CT40" s="446"/>
      <c r="CV40" s="437" t="str">
        <f t="shared" si="366"/>
        <v>Group F</v>
      </c>
      <c r="CW40" s="459"/>
      <c r="CX40" s="459"/>
      <c r="CY40" s="440"/>
      <c r="CZ40" s="443"/>
      <c r="DA40" s="444"/>
      <c r="DB40" s="441"/>
      <c r="DC40" s="445"/>
      <c r="DD40" s="445"/>
      <c r="DE40" s="440"/>
      <c r="DF40" s="440"/>
      <c r="DG40" s="446"/>
      <c r="DI40" s="437" t="str">
        <f t="shared" si="370"/>
        <v>Group F</v>
      </c>
      <c r="DJ40" s="459"/>
      <c r="DK40" s="459"/>
      <c r="DL40" s="440"/>
      <c r="DM40" s="443"/>
      <c r="DN40" s="444"/>
      <c r="DO40" s="441"/>
      <c r="DP40" s="445"/>
      <c r="DQ40" s="445"/>
      <c r="DR40" s="440"/>
      <c r="DS40" s="440"/>
      <c r="DT40" s="446"/>
      <c r="DV40" s="437" t="str">
        <f t="shared" si="374"/>
        <v>Group F</v>
      </c>
      <c r="DW40" s="459"/>
      <c r="DX40" s="459"/>
      <c r="DY40" s="440"/>
      <c r="DZ40" s="443"/>
      <c r="EA40" s="444"/>
      <c r="EB40" s="441"/>
      <c r="EC40" s="445"/>
      <c r="ED40" s="445"/>
      <c r="EE40" s="440"/>
      <c r="EF40" s="440"/>
      <c r="EG40" s="446"/>
      <c r="EI40" s="437" t="str">
        <f t="shared" si="378"/>
        <v>Group F</v>
      </c>
      <c r="EJ40" s="459"/>
      <c r="EK40" s="459"/>
      <c r="EL40" s="440"/>
      <c r="EM40" s="443"/>
      <c r="EN40" s="444"/>
      <c r="EO40" s="441"/>
      <c r="EP40" s="445"/>
      <c r="EQ40" s="445"/>
      <c r="ER40" s="440"/>
      <c r="ES40" s="440"/>
      <c r="ET40" s="446"/>
      <c r="EV40" s="437" t="str">
        <f t="shared" si="382"/>
        <v>Group F</v>
      </c>
      <c r="EW40" s="459"/>
      <c r="EX40" s="459"/>
      <c r="EY40" s="440"/>
      <c r="EZ40" s="443"/>
      <c r="FA40" s="444"/>
      <c r="FB40" s="441"/>
      <c r="FC40" s="445"/>
      <c r="FD40" s="445"/>
      <c r="FE40" s="440"/>
      <c r="FF40" s="440"/>
      <c r="FG40" s="446"/>
      <c r="FI40" s="437" t="str">
        <f t="shared" si="386"/>
        <v>Group F</v>
      </c>
      <c r="FJ40" s="459"/>
      <c r="FK40" s="459"/>
      <c r="FL40" s="440"/>
      <c r="FM40" s="443"/>
      <c r="FN40" s="444"/>
      <c r="FO40" s="441"/>
      <c r="FP40" s="445"/>
      <c r="FQ40" s="445"/>
      <c r="FR40" s="440"/>
      <c r="FS40" s="440"/>
      <c r="FT40" s="446"/>
      <c r="FV40" s="437" t="str">
        <f t="shared" si="390"/>
        <v>Group F</v>
      </c>
      <c r="FW40" s="459"/>
      <c r="FX40" s="459"/>
      <c r="FY40" s="440"/>
      <c r="FZ40" s="443"/>
      <c r="GA40" s="444"/>
      <c r="GB40" s="441"/>
      <c r="GC40" s="445"/>
      <c r="GD40" s="445"/>
      <c r="GE40" s="440"/>
      <c r="GF40" s="440"/>
      <c r="GG40" s="446"/>
      <c r="GI40" s="437" t="str">
        <f t="shared" si="394"/>
        <v>Group F</v>
      </c>
      <c r="GJ40" s="459"/>
      <c r="GK40" s="459"/>
      <c r="GL40" s="440"/>
      <c r="GM40" s="443"/>
      <c r="GN40" s="444"/>
      <c r="GO40" s="441"/>
      <c r="GP40" s="445"/>
      <c r="GQ40" s="445"/>
      <c r="GR40" s="440"/>
      <c r="GS40" s="440"/>
      <c r="GT40" s="446"/>
      <c r="GV40" s="437" t="str">
        <f t="shared" si="398"/>
        <v>Group F</v>
      </c>
      <c r="GW40" s="459"/>
      <c r="GX40" s="459"/>
      <c r="GY40" s="440"/>
      <c r="GZ40" s="443"/>
      <c r="HA40" s="444"/>
      <c r="HB40" s="441"/>
      <c r="HC40" s="445"/>
      <c r="HD40" s="445"/>
      <c r="HE40" s="440"/>
      <c r="HF40" s="440"/>
      <c r="HG40" s="446"/>
      <c r="HI40" s="437" t="str">
        <f t="shared" si="402"/>
        <v>Group F</v>
      </c>
      <c r="HJ40" s="459"/>
      <c r="HK40" s="459"/>
      <c r="HL40" s="440"/>
      <c r="HM40" s="443"/>
      <c r="HN40" s="444"/>
      <c r="HO40" s="441"/>
      <c r="HP40" s="445"/>
      <c r="HQ40" s="445"/>
      <c r="HR40" s="440"/>
      <c r="HS40" s="440"/>
      <c r="HT40" s="446"/>
      <c r="HV40" s="437" t="str">
        <f t="shared" si="406"/>
        <v>Group F</v>
      </c>
      <c r="HW40" s="459"/>
      <c r="HX40" s="459"/>
      <c r="HY40" s="440"/>
      <c r="HZ40" s="443"/>
      <c r="IA40" s="444"/>
      <c r="IB40" s="441"/>
      <c r="IC40" s="445"/>
      <c r="ID40" s="445"/>
      <c r="IE40" s="440"/>
      <c r="IF40" s="440"/>
      <c r="IG40" s="446"/>
      <c r="II40" s="437" t="str">
        <f t="shared" si="410"/>
        <v>Group F</v>
      </c>
      <c r="IJ40" s="459"/>
      <c r="IK40" s="459"/>
      <c r="IL40" s="440"/>
      <c r="IM40" s="443"/>
      <c r="IN40" s="444"/>
      <c r="IO40" s="441"/>
      <c r="IP40" s="445"/>
      <c r="IQ40" s="445"/>
      <c r="IR40" s="440"/>
      <c r="IS40" s="440"/>
      <c r="IT40" s="446"/>
      <c r="IV40" s="437" t="str">
        <f t="shared" si="414"/>
        <v>Group F</v>
      </c>
      <c r="IW40" s="459"/>
      <c r="IX40" s="459"/>
      <c r="IY40" s="440"/>
      <c r="IZ40" s="443"/>
      <c r="JA40" s="444"/>
      <c r="JB40" s="441"/>
      <c r="JC40" s="445"/>
      <c r="JD40" s="445"/>
      <c r="JE40" s="440"/>
      <c r="JF40" s="440"/>
      <c r="JG40" s="446"/>
      <c r="JI40" s="437" t="str">
        <f t="shared" si="418"/>
        <v>Group F</v>
      </c>
      <c r="JJ40" s="459"/>
      <c r="JK40" s="459"/>
      <c r="JL40" s="440"/>
      <c r="JM40" s="443"/>
      <c r="JN40" s="444"/>
      <c r="JO40" s="441"/>
      <c r="JP40" s="445"/>
      <c r="JQ40" s="445"/>
      <c r="JR40" s="440"/>
      <c r="JS40" s="440"/>
      <c r="JT40" s="446"/>
      <c r="JV40" s="437" t="str">
        <f t="shared" si="422"/>
        <v>Group F</v>
      </c>
      <c r="JW40" s="459"/>
      <c r="JX40" s="459"/>
      <c r="JY40" s="440"/>
      <c r="JZ40" s="443"/>
      <c r="KA40" s="444"/>
      <c r="KB40" s="441"/>
      <c r="KC40" s="445"/>
      <c r="KD40" s="445"/>
      <c r="KE40" s="440"/>
      <c r="KF40" s="440"/>
      <c r="KG40" s="446"/>
      <c r="KI40" s="437" t="str">
        <f t="shared" si="426"/>
        <v>Group F</v>
      </c>
      <c r="KJ40" s="459"/>
      <c r="KK40" s="459"/>
      <c r="KL40" s="440"/>
      <c r="KM40" s="443"/>
      <c r="KN40" s="444"/>
      <c r="KO40" s="441"/>
      <c r="KP40" s="445"/>
      <c r="KQ40" s="445"/>
      <c r="KR40" s="440"/>
      <c r="KS40" s="440"/>
      <c r="KT40" s="446"/>
      <c r="KV40" s="437" t="str">
        <f t="shared" si="430"/>
        <v>Group F</v>
      </c>
      <c r="KW40" s="459"/>
      <c r="KX40" s="459"/>
      <c r="KY40" s="440"/>
      <c r="KZ40" s="443"/>
      <c r="LA40" s="444"/>
      <c r="LB40" s="441"/>
      <c r="LC40" s="445"/>
      <c r="LD40" s="445"/>
      <c r="LE40" s="440"/>
      <c r="LF40" s="440"/>
      <c r="LG40" s="446"/>
      <c r="LI40" s="437" t="str">
        <f t="shared" si="434"/>
        <v>Group F</v>
      </c>
      <c r="LJ40" s="459"/>
      <c r="LK40" s="459"/>
      <c r="LL40" s="440"/>
      <c r="LM40" s="443"/>
      <c r="LN40" s="444"/>
      <c r="LO40" s="441"/>
      <c r="LP40" s="445"/>
      <c r="LQ40" s="445"/>
      <c r="LR40" s="440"/>
      <c r="LS40" s="440"/>
      <c r="LT40" s="446"/>
      <c r="LV40" s="437" t="str">
        <f t="shared" si="438"/>
        <v>Group F</v>
      </c>
      <c r="LW40" s="459"/>
      <c r="LX40" s="459"/>
      <c r="LY40" s="440"/>
      <c r="LZ40" s="443"/>
      <c r="MA40" s="444"/>
      <c r="MB40" s="441"/>
      <c r="MC40" s="445"/>
      <c r="MD40" s="445"/>
      <c r="ME40" s="440"/>
      <c r="MF40" s="440"/>
      <c r="MG40" s="446"/>
    </row>
    <row r="41" spans="1:345" x14ac:dyDescent="0.25">
      <c r="B41" s="447">
        <f ca="1">INDEX(Groups!$C$7:$C$35,MATCH(C41,Groups!$D$7:$D$35,0))</f>
        <v>7</v>
      </c>
      <c r="C41" s="448" t="str">
        <f ca="1">GrpF!$B$4</f>
        <v>Türkiye</v>
      </c>
      <c r="D41" s="449">
        <f ca="1">INDEX(Groups!$C$7:$C$35,MATCH(E41,Groups!$D$7:$D$35,0))</f>
        <v>34</v>
      </c>
      <c r="E41" s="448" t="str">
        <f ca="1">GrpF!$D$4</f>
        <v>Georgia</v>
      </c>
      <c r="F41" s="450" t="str">
        <f ca="1">GrpF!$E$4</f>
        <v/>
      </c>
      <c r="G41" s="451" t="str">
        <f ca="1">GrpF!$G$4</f>
        <v/>
      </c>
      <c r="I41" s="447">
        <f t="shared" ca="1" si="338"/>
        <v>7</v>
      </c>
      <c r="J41" s="448" t="str">
        <f ca="1">GrpF!$B$4</f>
        <v>Türkiye</v>
      </c>
      <c r="K41" s="449">
        <f t="shared" ref="K41:K46" ca="1" si="442">$D41</f>
        <v>34</v>
      </c>
      <c r="L41" s="448" t="str">
        <f ca="1">GrpF!$D$4</f>
        <v>Georgia</v>
      </c>
      <c r="M41" s="452"/>
      <c r="N41" s="452"/>
      <c r="O41" s="453"/>
      <c r="P41" s="449" t="str">
        <f t="shared" ref="P41:P46" ca="1" si="443">IF(($F41&lt;&gt;"")*($G41&lt;&gt;"")*(M41&lt;&gt;"")*(N41&lt;&gt;""),($F41&gt;$G41)*(M41&gt;N41)+($F41=$G41)*(M41=N41)+($F41&lt;$G41)*(M41&lt;N41),"")</f>
        <v/>
      </c>
      <c r="Q41" s="449" t="str">
        <f ca="1">IF((P41&lt;&gt;""),IF(OR($F41&lt;&gt;$G41,PrSettings!$M$4="●"),(($F41-$G41)=(M41-N41))*1,0),"")</f>
        <v/>
      </c>
      <c r="R41" s="449" t="str">
        <f t="shared" ref="R41:R46" ca="1" si="444">IF((P41&lt;&gt;""),($F41=M41)*($G41=N41),"")</f>
        <v/>
      </c>
      <c r="S41" s="449" t="str">
        <f ca="1">IF(P41&lt;&gt;"",IF(ABS($F41-$G41)&gt;=PrSettings!$M$7,(ABS($F41-$G41-M41+N41)&lt;=1)*1,IF(AND(P41,$F41=$G41,$F41&gt;=PrSettings!$M$6),(ABS(M41-$F41)&lt;=1)*1,IF(AND(ABS($F41-$G41-M41+N41)&lt;=1,$F41+$G41&gt;=PrSettings!$M$8),(ABS(M41-$F41)&lt;=1)*(ABS(N41-$G41)&lt;=1)*1,""))),"")</f>
        <v/>
      </c>
      <c r="T41" s="454"/>
      <c r="V41" s="447">
        <f t="shared" ca="1" si="342"/>
        <v>7</v>
      </c>
      <c r="W41" s="448" t="str">
        <f ca="1">GrpF!$B$4</f>
        <v>Türkiye</v>
      </c>
      <c r="X41" s="449">
        <f t="shared" ref="X41:X46" ca="1" si="445">$D41</f>
        <v>34</v>
      </c>
      <c r="Y41" s="448" t="str">
        <f ca="1">GrpF!$D$4</f>
        <v>Georgia</v>
      </c>
      <c r="Z41" s="452"/>
      <c r="AA41" s="452"/>
      <c r="AB41" s="453"/>
      <c r="AC41" s="449" t="str">
        <f t="shared" ref="AC41:AC46" ca="1" si="446">IF(($F41&lt;&gt;"")*($G41&lt;&gt;"")*(Z41&lt;&gt;"")*(AA41&lt;&gt;""),($F41&gt;$G41)*(Z41&gt;AA41)+($F41=$G41)*(Z41=AA41)+($F41&lt;$G41)*(Z41&lt;AA41),"")</f>
        <v/>
      </c>
      <c r="AD41" s="449" t="str">
        <f ca="1">IF((AC41&lt;&gt;""),IF(OR($F41&lt;&gt;$G41,PrSettings!$M$4="●"),(($F41-$G41)=(Z41-AA41))*1,0),"")</f>
        <v/>
      </c>
      <c r="AE41" s="449" t="str">
        <f t="shared" ref="AE41:AE46" ca="1" si="447">IF((AC41&lt;&gt;""),($F41=Z41)*($G41=AA41),"")</f>
        <v/>
      </c>
      <c r="AF41" s="449" t="str">
        <f ca="1">IF(AC41&lt;&gt;"",IF(ABS($F41-$G41)&gt;=PrSettings!$M$7,(ABS($F41-$G41-Z41+AA41)&lt;=1)*1,IF(AND(AC41,$F41=$G41,$F41&gt;=PrSettings!$M$6),(ABS(Z41-$F41)&lt;=1)*1,IF(AND(ABS($F41-$G41-Z41+AA41)&lt;=1,$F41+$G41&gt;=PrSettings!$M$8),(ABS(Z41-$F41)&lt;=1)*(ABS(AA41-$G41)&lt;=1)*1,""))),"")</f>
        <v/>
      </c>
      <c r="AG41" s="454"/>
      <c r="AI41" s="447">
        <f t="shared" ca="1" si="346"/>
        <v>7</v>
      </c>
      <c r="AJ41" s="448" t="str">
        <f ca="1">GrpF!$B$4</f>
        <v>Türkiye</v>
      </c>
      <c r="AK41" s="449">
        <f t="shared" ref="AK41:AK46" ca="1" si="448">$D41</f>
        <v>34</v>
      </c>
      <c r="AL41" s="448" t="str">
        <f ca="1">GrpF!$D$4</f>
        <v>Georgia</v>
      </c>
      <c r="AM41" s="452"/>
      <c r="AN41" s="452"/>
      <c r="AO41" s="453"/>
      <c r="AP41" s="449" t="str">
        <f t="shared" ref="AP41:AP46" ca="1" si="449">IF(($F41&lt;&gt;"")*($G41&lt;&gt;"")*(AM41&lt;&gt;"")*(AN41&lt;&gt;""),($F41&gt;$G41)*(AM41&gt;AN41)+($F41=$G41)*(AM41=AN41)+($F41&lt;$G41)*(AM41&lt;AN41),"")</f>
        <v/>
      </c>
      <c r="AQ41" s="449" t="str">
        <f ca="1">IF((AP41&lt;&gt;""),IF(OR($F41&lt;&gt;$G41,PrSettings!$M$4="●"),(($F41-$G41)=(AM41-AN41))*1,0),"")</f>
        <v/>
      </c>
      <c r="AR41" s="449" t="str">
        <f t="shared" ref="AR41:AR46" ca="1" si="450">IF((AP41&lt;&gt;""),($F41=AM41)*($G41=AN41),"")</f>
        <v/>
      </c>
      <c r="AS41" s="449" t="str">
        <f ca="1">IF(AP41&lt;&gt;"",IF(ABS($F41-$G41)&gt;=PrSettings!$M$7,(ABS($F41-$G41-AM41+AN41)&lt;=1)*1,IF(AND(AP41,$F41=$G41,$F41&gt;=PrSettings!$M$6),(ABS(AM41-$F41)&lt;=1)*1,IF(AND(ABS($F41-$G41-AM41+AN41)&lt;=1,$F41+$G41&gt;=PrSettings!$M$8),(ABS(AM41-$F41)&lt;=1)*(ABS(AN41-$G41)&lt;=1)*1,""))),"")</f>
        <v/>
      </c>
      <c r="AT41" s="454"/>
      <c r="AV41" s="447">
        <f t="shared" ca="1" si="350"/>
        <v>7</v>
      </c>
      <c r="AW41" s="448" t="str">
        <f ca="1">GrpF!$B$4</f>
        <v>Türkiye</v>
      </c>
      <c r="AX41" s="449">
        <f t="shared" ref="AX41:AX46" ca="1" si="451">$D41</f>
        <v>34</v>
      </c>
      <c r="AY41" s="448" t="str">
        <f ca="1">GrpF!$D$4</f>
        <v>Georgia</v>
      </c>
      <c r="AZ41" s="452"/>
      <c r="BA41" s="452"/>
      <c r="BB41" s="453"/>
      <c r="BC41" s="449" t="str">
        <f t="shared" ref="BC41:BC46" ca="1" si="452">IF(($F41&lt;&gt;"")*($G41&lt;&gt;"")*(AZ41&lt;&gt;"")*(BA41&lt;&gt;""),($F41&gt;$G41)*(AZ41&gt;BA41)+($F41=$G41)*(AZ41=BA41)+($F41&lt;$G41)*(AZ41&lt;BA41),"")</f>
        <v/>
      </c>
      <c r="BD41" s="449" t="str">
        <f ca="1">IF((BC41&lt;&gt;""),IF(OR($F41&lt;&gt;$G41,PrSettings!$M$4="●"),(($F41-$G41)=(AZ41-BA41))*1,0),"")</f>
        <v/>
      </c>
      <c r="BE41" s="449" t="str">
        <f t="shared" ref="BE41:BE46" ca="1" si="453">IF((BC41&lt;&gt;""),($F41=AZ41)*($G41=BA41),"")</f>
        <v/>
      </c>
      <c r="BF41" s="449" t="str">
        <f ca="1">IF(BC41&lt;&gt;"",IF(ABS($F41-$G41)&gt;=PrSettings!$M$7,(ABS($F41-$G41-AZ41+BA41)&lt;=1)*1,IF(AND(BC41,$F41=$G41,$F41&gt;=PrSettings!$M$6),(ABS(AZ41-$F41)&lt;=1)*1,IF(AND(ABS($F41-$G41-AZ41+BA41)&lt;=1,$F41+$G41&gt;=PrSettings!$M$8),(ABS(AZ41-$F41)&lt;=1)*(ABS(BA41-$G41)&lt;=1)*1,""))),"")</f>
        <v/>
      </c>
      <c r="BG41" s="454"/>
      <c r="BI41" s="447">
        <f t="shared" ca="1" si="354"/>
        <v>7</v>
      </c>
      <c r="BJ41" s="448" t="str">
        <f ca="1">GrpF!$B$4</f>
        <v>Türkiye</v>
      </c>
      <c r="BK41" s="449">
        <f t="shared" ref="BK41:BK46" ca="1" si="454">$D41</f>
        <v>34</v>
      </c>
      <c r="BL41" s="448" t="str">
        <f ca="1">GrpF!$D$4</f>
        <v>Georgia</v>
      </c>
      <c r="BM41" s="452"/>
      <c r="BN41" s="452"/>
      <c r="BO41" s="453"/>
      <c r="BP41" s="449" t="str">
        <f t="shared" ref="BP41:BP46" ca="1" si="455">IF(($F41&lt;&gt;"")*($G41&lt;&gt;"")*(BM41&lt;&gt;"")*(BN41&lt;&gt;""),($F41&gt;$G41)*(BM41&gt;BN41)+($F41=$G41)*(BM41=BN41)+($F41&lt;$G41)*(BM41&lt;BN41),"")</f>
        <v/>
      </c>
      <c r="BQ41" s="449" t="str">
        <f ca="1">IF((BP41&lt;&gt;""),IF(OR($F41&lt;&gt;$G41,PrSettings!$M$4="●"),(($F41-$G41)=(BM41-BN41))*1,0),"")</f>
        <v/>
      </c>
      <c r="BR41" s="449" t="str">
        <f t="shared" ref="BR41:BR46" ca="1" si="456">IF((BP41&lt;&gt;""),($F41=BM41)*($G41=BN41),"")</f>
        <v/>
      </c>
      <c r="BS41" s="449" t="str">
        <f ca="1">IF(BP41&lt;&gt;"",IF(ABS($F41-$G41)&gt;=PrSettings!$M$7,(ABS($F41-$G41-BM41+BN41)&lt;=1)*1,IF(AND(BP41,$F41=$G41,$F41&gt;=PrSettings!$M$6),(ABS(BM41-$F41)&lt;=1)*1,IF(AND(ABS($F41-$G41-BM41+BN41)&lt;=1,$F41+$G41&gt;=PrSettings!$M$8),(ABS(BM41-$F41)&lt;=1)*(ABS(BN41-$G41)&lt;=1)*1,""))),"")</f>
        <v/>
      </c>
      <c r="BT41" s="454"/>
      <c r="BV41" s="447">
        <f t="shared" ca="1" si="358"/>
        <v>7</v>
      </c>
      <c r="BW41" s="448" t="str">
        <f ca="1">GrpF!$B$4</f>
        <v>Türkiye</v>
      </c>
      <c r="BX41" s="449">
        <f t="shared" ref="BX41:BX46" ca="1" si="457">$D41</f>
        <v>34</v>
      </c>
      <c r="BY41" s="448" t="str">
        <f ca="1">GrpF!$D$4</f>
        <v>Georgia</v>
      </c>
      <c r="BZ41" s="452"/>
      <c r="CA41" s="452"/>
      <c r="CB41" s="453"/>
      <c r="CC41" s="449" t="str">
        <f t="shared" ref="CC41:CC46" ca="1" si="458">IF(($F41&lt;&gt;"")*($G41&lt;&gt;"")*(BZ41&lt;&gt;"")*(CA41&lt;&gt;""),($F41&gt;$G41)*(BZ41&gt;CA41)+($F41=$G41)*(BZ41=CA41)+($F41&lt;$G41)*(BZ41&lt;CA41),"")</f>
        <v/>
      </c>
      <c r="CD41" s="449" t="str">
        <f ca="1">IF((CC41&lt;&gt;""),IF(OR($F41&lt;&gt;$G41,PrSettings!$M$4="●"),(($F41-$G41)=(BZ41-CA41))*1,0),"")</f>
        <v/>
      </c>
      <c r="CE41" s="449" t="str">
        <f t="shared" ref="CE41:CE46" ca="1" si="459">IF((CC41&lt;&gt;""),($F41=BZ41)*($G41=CA41),"")</f>
        <v/>
      </c>
      <c r="CF41" s="449" t="str">
        <f ca="1">IF(CC41&lt;&gt;"",IF(ABS($F41-$G41)&gt;=PrSettings!$M$7,(ABS($F41-$G41-BZ41+CA41)&lt;=1)*1,IF(AND(CC41,$F41=$G41,$F41&gt;=PrSettings!$M$6),(ABS(BZ41-$F41)&lt;=1)*1,IF(AND(ABS($F41-$G41-BZ41+CA41)&lt;=1,$F41+$G41&gt;=PrSettings!$M$8),(ABS(BZ41-$F41)&lt;=1)*(ABS(CA41-$G41)&lt;=1)*1,""))),"")</f>
        <v/>
      </c>
      <c r="CG41" s="454"/>
      <c r="CI41" s="447">
        <f t="shared" ca="1" si="362"/>
        <v>7</v>
      </c>
      <c r="CJ41" s="448" t="str">
        <f ca="1">GrpF!$B$4</f>
        <v>Türkiye</v>
      </c>
      <c r="CK41" s="449">
        <f t="shared" ref="CK41:CK46" ca="1" si="460">$D41</f>
        <v>34</v>
      </c>
      <c r="CL41" s="448" t="str">
        <f ca="1">GrpF!$D$4</f>
        <v>Georgia</v>
      </c>
      <c r="CM41" s="452"/>
      <c r="CN41" s="452"/>
      <c r="CO41" s="453"/>
      <c r="CP41" s="449" t="str">
        <f t="shared" ref="CP41:CP46" ca="1" si="461">IF(($F41&lt;&gt;"")*($G41&lt;&gt;"")*(CM41&lt;&gt;"")*(CN41&lt;&gt;""),($F41&gt;$G41)*(CM41&gt;CN41)+($F41=$G41)*(CM41=CN41)+($F41&lt;$G41)*(CM41&lt;CN41),"")</f>
        <v/>
      </c>
      <c r="CQ41" s="449" t="str">
        <f ca="1">IF((CP41&lt;&gt;""),IF(OR($F41&lt;&gt;$G41,PrSettings!$M$4="●"),(($F41-$G41)=(CM41-CN41))*1,0),"")</f>
        <v/>
      </c>
      <c r="CR41" s="449" t="str">
        <f t="shared" ref="CR41:CR46" ca="1" si="462">IF((CP41&lt;&gt;""),($F41=CM41)*($G41=CN41),"")</f>
        <v/>
      </c>
      <c r="CS41" s="449" t="str">
        <f ca="1">IF(CP41&lt;&gt;"",IF(ABS($F41-$G41)&gt;=PrSettings!$M$7,(ABS($F41-$G41-CM41+CN41)&lt;=1)*1,IF(AND(CP41,$F41=$G41,$F41&gt;=PrSettings!$M$6),(ABS(CM41-$F41)&lt;=1)*1,IF(AND(ABS($F41-$G41-CM41+CN41)&lt;=1,$F41+$G41&gt;=PrSettings!$M$8),(ABS(CM41-$F41)&lt;=1)*(ABS(CN41-$G41)&lt;=1)*1,""))),"")</f>
        <v/>
      </c>
      <c r="CT41" s="454"/>
      <c r="CV41" s="447">
        <f t="shared" ca="1" si="366"/>
        <v>7</v>
      </c>
      <c r="CW41" s="448" t="str">
        <f ca="1">GrpF!$B$4</f>
        <v>Türkiye</v>
      </c>
      <c r="CX41" s="449">
        <f t="shared" ref="CX41:CX46" ca="1" si="463">$D41</f>
        <v>34</v>
      </c>
      <c r="CY41" s="448" t="str">
        <f ca="1">GrpF!$D$4</f>
        <v>Georgia</v>
      </c>
      <c r="CZ41" s="452"/>
      <c r="DA41" s="452"/>
      <c r="DB41" s="453"/>
      <c r="DC41" s="449" t="str">
        <f t="shared" ref="DC41:DC46" ca="1" si="464">IF(($F41&lt;&gt;"")*($G41&lt;&gt;"")*(CZ41&lt;&gt;"")*(DA41&lt;&gt;""),($F41&gt;$G41)*(CZ41&gt;DA41)+($F41=$G41)*(CZ41=DA41)+($F41&lt;$G41)*(CZ41&lt;DA41),"")</f>
        <v/>
      </c>
      <c r="DD41" s="449" t="str">
        <f ca="1">IF((DC41&lt;&gt;""),IF(OR($F41&lt;&gt;$G41,PrSettings!$M$4="●"),(($F41-$G41)=(CZ41-DA41))*1,0),"")</f>
        <v/>
      </c>
      <c r="DE41" s="449" t="str">
        <f t="shared" ref="DE41:DE46" ca="1" si="465">IF((DC41&lt;&gt;""),($F41=CZ41)*($G41=DA41),"")</f>
        <v/>
      </c>
      <c r="DF41" s="449" t="str">
        <f ca="1">IF(DC41&lt;&gt;"",IF(ABS($F41-$G41)&gt;=PrSettings!$M$7,(ABS($F41-$G41-CZ41+DA41)&lt;=1)*1,IF(AND(DC41,$F41=$G41,$F41&gt;=PrSettings!$M$6),(ABS(CZ41-$F41)&lt;=1)*1,IF(AND(ABS($F41-$G41-CZ41+DA41)&lt;=1,$F41+$G41&gt;=PrSettings!$M$8),(ABS(CZ41-$F41)&lt;=1)*(ABS(DA41-$G41)&lt;=1)*1,""))),"")</f>
        <v/>
      </c>
      <c r="DG41" s="454"/>
      <c r="DI41" s="447">
        <f t="shared" ca="1" si="370"/>
        <v>7</v>
      </c>
      <c r="DJ41" s="448" t="str">
        <f ca="1">GrpF!$B$4</f>
        <v>Türkiye</v>
      </c>
      <c r="DK41" s="449">
        <f t="shared" ref="DK41:DK46" ca="1" si="466">$D41</f>
        <v>34</v>
      </c>
      <c r="DL41" s="448" t="str">
        <f ca="1">GrpF!$D$4</f>
        <v>Georgia</v>
      </c>
      <c r="DM41" s="452"/>
      <c r="DN41" s="452"/>
      <c r="DO41" s="453"/>
      <c r="DP41" s="449" t="str">
        <f t="shared" ref="DP41:DP46" ca="1" si="467">IF(($F41&lt;&gt;"")*($G41&lt;&gt;"")*(DM41&lt;&gt;"")*(DN41&lt;&gt;""),($F41&gt;$G41)*(DM41&gt;DN41)+($F41=$G41)*(DM41=DN41)+($F41&lt;$G41)*(DM41&lt;DN41),"")</f>
        <v/>
      </c>
      <c r="DQ41" s="449" t="str">
        <f ca="1">IF((DP41&lt;&gt;""),IF(OR($F41&lt;&gt;$G41,PrSettings!$M$4="●"),(($F41-$G41)=(DM41-DN41))*1,0),"")</f>
        <v/>
      </c>
      <c r="DR41" s="449" t="str">
        <f t="shared" ref="DR41:DR46" ca="1" si="468">IF((DP41&lt;&gt;""),($F41=DM41)*($G41=DN41),"")</f>
        <v/>
      </c>
      <c r="DS41" s="449" t="str">
        <f ca="1">IF(DP41&lt;&gt;"",IF(ABS($F41-$G41)&gt;=PrSettings!$M$7,(ABS($F41-$G41-DM41+DN41)&lt;=1)*1,IF(AND(DP41,$F41=$G41,$F41&gt;=PrSettings!$M$6),(ABS(DM41-$F41)&lt;=1)*1,IF(AND(ABS($F41-$G41-DM41+DN41)&lt;=1,$F41+$G41&gt;=PrSettings!$M$8),(ABS(DM41-$F41)&lt;=1)*(ABS(DN41-$G41)&lt;=1)*1,""))),"")</f>
        <v/>
      </c>
      <c r="DT41" s="454"/>
      <c r="DV41" s="447">
        <f t="shared" ca="1" si="374"/>
        <v>7</v>
      </c>
      <c r="DW41" s="448" t="str">
        <f ca="1">GrpF!$B$4</f>
        <v>Türkiye</v>
      </c>
      <c r="DX41" s="449">
        <f t="shared" ref="DX41:DX46" ca="1" si="469">$D41</f>
        <v>34</v>
      </c>
      <c r="DY41" s="448" t="str">
        <f ca="1">GrpF!$D$4</f>
        <v>Georgia</v>
      </c>
      <c r="DZ41" s="452"/>
      <c r="EA41" s="452"/>
      <c r="EB41" s="453"/>
      <c r="EC41" s="449" t="str">
        <f t="shared" ref="EC41:EC46" ca="1" si="470">IF(($F41&lt;&gt;"")*($G41&lt;&gt;"")*(DZ41&lt;&gt;"")*(EA41&lt;&gt;""),($F41&gt;$G41)*(DZ41&gt;EA41)+($F41=$G41)*(DZ41=EA41)+($F41&lt;$G41)*(DZ41&lt;EA41),"")</f>
        <v/>
      </c>
      <c r="ED41" s="449" t="str">
        <f ca="1">IF((EC41&lt;&gt;""),IF(OR($F41&lt;&gt;$G41,PrSettings!$M$4="●"),(($F41-$G41)=(DZ41-EA41))*1,0),"")</f>
        <v/>
      </c>
      <c r="EE41" s="449" t="str">
        <f t="shared" ref="EE41:EE46" ca="1" si="471">IF((EC41&lt;&gt;""),($F41=DZ41)*($G41=EA41),"")</f>
        <v/>
      </c>
      <c r="EF41" s="449" t="str">
        <f ca="1">IF(EC41&lt;&gt;"",IF(ABS($F41-$G41)&gt;=PrSettings!$M$7,(ABS($F41-$G41-DZ41+EA41)&lt;=1)*1,IF(AND(EC41,$F41=$G41,$F41&gt;=PrSettings!$M$6),(ABS(DZ41-$F41)&lt;=1)*1,IF(AND(ABS($F41-$G41-DZ41+EA41)&lt;=1,$F41+$G41&gt;=PrSettings!$M$8),(ABS(DZ41-$F41)&lt;=1)*(ABS(EA41-$G41)&lt;=1)*1,""))),"")</f>
        <v/>
      </c>
      <c r="EG41" s="454"/>
      <c r="EI41" s="447">
        <f t="shared" ca="1" si="378"/>
        <v>7</v>
      </c>
      <c r="EJ41" s="448" t="str">
        <f ca="1">GrpF!$B$4</f>
        <v>Türkiye</v>
      </c>
      <c r="EK41" s="449">
        <f t="shared" ref="EK41:EK46" ca="1" si="472">$D41</f>
        <v>34</v>
      </c>
      <c r="EL41" s="448" t="str">
        <f ca="1">GrpF!$D$4</f>
        <v>Georgia</v>
      </c>
      <c r="EM41" s="452"/>
      <c r="EN41" s="452"/>
      <c r="EO41" s="453"/>
      <c r="EP41" s="449" t="str">
        <f t="shared" ref="EP41:EP46" ca="1" si="473">IF(($F41&lt;&gt;"")*($G41&lt;&gt;"")*(EM41&lt;&gt;"")*(EN41&lt;&gt;""),($F41&gt;$G41)*(EM41&gt;EN41)+($F41=$G41)*(EM41=EN41)+($F41&lt;$G41)*(EM41&lt;EN41),"")</f>
        <v/>
      </c>
      <c r="EQ41" s="449" t="str">
        <f ca="1">IF((EP41&lt;&gt;""),IF(OR($F41&lt;&gt;$G41,PrSettings!$M$4="●"),(($F41-$G41)=(EM41-EN41))*1,0),"")</f>
        <v/>
      </c>
      <c r="ER41" s="449" t="str">
        <f t="shared" ref="ER41:ER46" ca="1" si="474">IF((EP41&lt;&gt;""),($F41=EM41)*($G41=EN41),"")</f>
        <v/>
      </c>
      <c r="ES41" s="449" t="str">
        <f ca="1">IF(EP41&lt;&gt;"",IF(ABS($F41-$G41)&gt;=PrSettings!$M$7,(ABS($F41-$G41-EM41+EN41)&lt;=1)*1,IF(AND(EP41,$F41=$G41,$F41&gt;=PrSettings!$M$6),(ABS(EM41-$F41)&lt;=1)*1,IF(AND(ABS($F41-$G41-EM41+EN41)&lt;=1,$F41+$G41&gt;=PrSettings!$M$8),(ABS(EM41-$F41)&lt;=1)*(ABS(EN41-$G41)&lt;=1)*1,""))),"")</f>
        <v/>
      </c>
      <c r="ET41" s="454"/>
      <c r="EV41" s="447">
        <f t="shared" ca="1" si="382"/>
        <v>7</v>
      </c>
      <c r="EW41" s="448" t="str">
        <f ca="1">GrpF!$B$4</f>
        <v>Türkiye</v>
      </c>
      <c r="EX41" s="449">
        <f t="shared" ref="EX41:EX46" ca="1" si="475">$D41</f>
        <v>34</v>
      </c>
      <c r="EY41" s="448" t="str">
        <f ca="1">GrpF!$D$4</f>
        <v>Georgia</v>
      </c>
      <c r="EZ41" s="452"/>
      <c r="FA41" s="452"/>
      <c r="FB41" s="453"/>
      <c r="FC41" s="449" t="str">
        <f t="shared" ref="FC41:FC46" ca="1" si="476">IF(($F41&lt;&gt;"")*($G41&lt;&gt;"")*(EZ41&lt;&gt;"")*(FA41&lt;&gt;""),($F41&gt;$G41)*(EZ41&gt;FA41)+($F41=$G41)*(EZ41=FA41)+($F41&lt;$G41)*(EZ41&lt;FA41),"")</f>
        <v/>
      </c>
      <c r="FD41" s="449" t="str">
        <f ca="1">IF((FC41&lt;&gt;""),IF(OR($F41&lt;&gt;$G41,PrSettings!$M$4="●"),(($F41-$G41)=(EZ41-FA41))*1,0),"")</f>
        <v/>
      </c>
      <c r="FE41" s="449" t="str">
        <f t="shared" ref="FE41:FE46" ca="1" si="477">IF((FC41&lt;&gt;""),($F41=EZ41)*($G41=FA41),"")</f>
        <v/>
      </c>
      <c r="FF41" s="449" t="str">
        <f ca="1">IF(FC41&lt;&gt;"",IF(ABS($F41-$G41)&gt;=PrSettings!$M$7,(ABS($F41-$G41-EZ41+FA41)&lt;=1)*1,IF(AND(FC41,$F41=$G41,$F41&gt;=PrSettings!$M$6),(ABS(EZ41-$F41)&lt;=1)*1,IF(AND(ABS($F41-$G41-EZ41+FA41)&lt;=1,$F41+$G41&gt;=PrSettings!$M$8),(ABS(EZ41-$F41)&lt;=1)*(ABS(FA41-$G41)&lt;=1)*1,""))),"")</f>
        <v/>
      </c>
      <c r="FG41" s="454"/>
      <c r="FI41" s="447">
        <f t="shared" ca="1" si="386"/>
        <v>7</v>
      </c>
      <c r="FJ41" s="448" t="str">
        <f ca="1">GrpF!$B$4</f>
        <v>Türkiye</v>
      </c>
      <c r="FK41" s="449">
        <f t="shared" ref="FK41:FK46" ca="1" si="478">$D41</f>
        <v>34</v>
      </c>
      <c r="FL41" s="448" t="str">
        <f ca="1">GrpF!$D$4</f>
        <v>Georgia</v>
      </c>
      <c r="FM41" s="452"/>
      <c r="FN41" s="452"/>
      <c r="FO41" s="453"/>
      <c r="FP41" s="449" t="str">
        <f t="shared" ref="FP41:FP46" ca="1" si="479">IF(($F41&lt;&gt;"")*($G41&lt;&gt;"")*(FM41&lt;&gt;"")*(FN41&lt;&gt;""),($F41&gt;$G41)*(FM41&gt;FN41)+($F41=$G41)*(FM41=FN41)+($F41&lt;$G41)*(FM41&lt;FN41),"")</f>
        <v/>
      </c>
      <c r="FQ41" s="449" t="str">
        <f ca="1">IF((FP41&lt;&gt;""),IF(OR($F41&lt;&gt;$G41,PrSettings!$M$4="●"),(($F41-$G41)=(FM41-FN41))*1,0),"")</f>
        <v/>
      </c>
      <c r="FR41" s="449" t="str">
        <f t="shared" ref="FR41:FR46" ca="1" si="480">IF((FP41&lt;&gt;""),($F41=FM41)*($G41=FN41),"")</f>
        <v/>
      </c>
      <c r="FS41" s="449" t="str">
        <f ca="1">IF(FP41&lt;&gt;"",IF(ABS($F41-$G41)&gt;=PrSettings!$M$7,(ABS($F41-$G41-FM41+FN41)&lt;=1)*1,IF(AND(FP41,$F41=$G41,$F41&gt;=PrSettings!$M$6),(ABS(FM41-$F41)&lt;=1)*1,IF(AND(ABS($F41-$G41-FM41+FN41)&lt;=1,$F41+$G41&gt;=PrSettings!$M$8),(ABS(FM41-$F41)&lt;=1)*(ABS(FN41-$G41)&lt;=1)*1,""))),"")</f>
        <v/>
      </c>
      <c r="FT41" s="454"/>
      <c r="FV41" s="447">
        <f t="shared" ca="1" si="390"/>
        <v>7</v>
      </c>
      <c r="FW41" s="448" t="str">
        <f ca="1">GrpF!$B$4</f>
        <v>Türkiye</v>
      </c>
      <c r="FX41" s="449">
        <f t="shared" ref="FX41:FX46" ca="1" si="481">$D41</f>
        <v>34</v>
      </c>
      <c r="FY41" s="448" t="str">
        <f ca="1">GrpF!$D$4</f>
        <v>Georgia</v>
      </c>
      <c r="FZ41" s="452"/>
      <c r="GA41" s="452"/>
      <c r="GB41" s="453"/>
      <c r="GC41" s="449" t="str">
        <f t="shared" ref="GC41:GC46" ca="1" si="482">IF(($F41&lt;&gt;"")*($G41&lt;&gt;"")*(FZ41&lt;&gt;"")*(GA41&lt;&gt;""),($F41&gt;$G41)*(FZ41&gt;GA41)+($F41=$G41)*(FZ41=GA41)+($F41&lt;$G41)*(FZ41&lt;GA41),"")</f>
        <v/>
      </c>
      <c r="GD41" s="449" t="str">
        <f ca="1">IF((GC41&lt;&gt;""),IF(OR($F41&lt;&gt;$G41,PrSettings!$M$4="●"),(($F41-$G41)=(FZ41-GA41))*1,0),"")</f>
        <v/>
      </c>
      <c r="GE41" s="449" t="str">
        <f t="shared" ref="GE41:GE46" ca="1" si="483">IF((GC41&lt;&gt;""),($F41=FZ41)*($G41=GA41),"")</f>
        <v/>
      </c>
      <c r="GF41" s="449" t="str">
        <f ca="1">IF(GC41&lt;&gt;"",IF(ABS($F41-$G41)&gt;=PrSettings!$M$7,(ABS($F41-$G41-FZ41+GA41)&lt;=1)*1,IF(AND(GC41,$F41=$G41,$F41&gt;=PrSettings!$M$6),(ABS(FZ41-$F41)&lt;=1)*1,IF(AND(ABS($F41-$G41-FZ41+GA41)&lt;=1,$F41+$G41&gt;=PrSettings!$M$8),(ABS(FZ41-$F41)&lt;=1)*(ABS(GA41-$G41)&lt;=1)*1,""))),"")</f>
        <v/>
      </c>
      <c r="GG41" s="454"/>
      <c r="GI41" s="447">
        <f t="shared" ca="1" si="394"/>
        <v>7</v>
      </c>
      <c r="GJ41" s="448" t="str">
        <f ca="1">GrpF!$B$4</f>
        <v>Türkiye</v>
      </c>
      <c r="GK41" s="449">
        <f t="shared" ref="GK41:GK46" ca="1" si="484">$D41</f>
        <v>34</v>
      </c>
      <c r="GL41" s="448" t="str">
        <f ca="1">GrpF!$D$4</f>
        <v>Georgia</v>
      </c>
      <c r="GM41" s="452"/>
      <c r="GN41" s="452"/>
      <c r="GO41" s="453"/>
      <c r="GP41" s="449" t="str">
        <f t="shared" ref="GP41:GP46" ca="1" si="485">IF(($F41&lt;&gt;"")*($G41&lt;&gt;"")*(GM41&lt;&gt;"")*(GN41&lt;&gt;""),($F41&gt;$G41)*(GM41&gt;GN41)+($F41=$G41)*(GM41=GN41)+($F41&lt;$G41)*(GM41&lt;GN41),"")</f>
        <v/>
      </c>
      <c r="GQ41" s="449" t="str">
        <f ca="1">IF((GP41&lt;&gt;""),IF(OR($F41&lt;&gt;$G41,PrSettings!$M$4="●"),(($F41-$G41)=(GM41-GN41))*1,0),"")</f>
        <v/>
      </c>
      <c r="GR41" s="449" t="str">
        <f t="shared" ref="GR41:GR46" ca="1" si="486">IF((GP41&lt;&gt;""),($F41=GM41)*($G41=GN41),"")</f>
        <v/>
      </c>
      <c r="GS41" s="449" t="str">
        <f ca="1">IF(GP41&lt;&gt;"",IF(ABS($F41-$G41)&gt;=PrSettings!$M$7,(ABS($F41-$G41-GM41+GN41)&lt;=1)*1,IF(AND(GP41,$F41=$G41,$F41&gt;=PrSettings!$M$6),(ABS(GM41-$F41)&lt;=1)*1,IF(AND(ABS($F41-$G41-GM41+GN41)&lt;=1,$F41+$G41&gt;=PrSettings!$M$8),(ABS(GM41-$F41)&lt;=1)*(ABS(GN41-$G41)&lt;=1)*1,""))),"")</f>
        <v/>
      </c>
      <c r="GT41" s="454"/>
      <c r="GV41" s="447">
        <f t="shared" ca="1" si="398"/>
        <v>7</v>
      </c>
      <c r="GW41" s="448" t="str">
        <f ca="1">GrpF!$B$4</f>
        <v>Türkiye</v>
      </c>
      <c r="GX41" s="449">
        <f t="shared" ref="GX41:GX46" ca="1" si="487">$D41</f>
        <v>34</v>
      </c>
      <c r="GY41" s="448" t="str">
        <f ca="1">GrpF!$D$4</f>
        <v>Georgia</v>
      </c>
      <c r="GZ41" s="452"/>
      <c r="HA41" s="452"/>
      <c r="HB41" s="453"/>
      <c r="HC41" s="449" t="str">
        <f t="shared" ref="HC41:HC46" ca="1" si="488">IF(($F41&lt;&gt;"")*($G41&lt;&gt;"")*(GZ41&lt;&gt;"")*(HA41&lt;&gt;""),($F41&gt;$G41)*(GZ41&gt;HA41)+($F41=$G41)*(GZ41=HA41)+($F41&lt;$G41)*(GZ41&lt;HA41),"")</f>
        <v/>
      </c>
      <c r="HD41" s="449" t="str">
        <f ca="1">IF((HC41&lt;&gt;""),IF(OR($F41&lt;&gt;$G41,PrSettings!$M$4="●"),(($F41-$G41)=(GZ41-HA41))*1,0),"")</f>
        <v/>
      </c>
      <c r="HE41" s="449" t="str">
        <f t="shared" ref="HE41:HE46" ca="1" si="489">IF((HC41&lt;&gt;""),($F41=GZ41)*($G41=HA41),"")</f>
        <v/>
      </c>
      <c r="HF41" s="449" t="str">
        <f ca="1">IF(HC41&lt;&gt;"",IF(ABS($F41-$G41)&gt;=PrSettings!$M$7,(ABS($F41-$G41-GZ41+HA41)&lt;=1)*1,IF(AND(HC41,$F41=$G41,$F41&gt;=PrSettings!$M$6),(ABS(GZ41-$F41)&lt;=1)*1,IF(AND(ABS($F41-$G41-GZ41+HA41)&lt;=1,$F41+$G41&gt;=PrSettings!$M$8),(ABS(GZ41-$F41)&lt;=1)*(ABS(HA41-$G41)&lt;=1)*1,""))),"")</f>
        <v/>
      </c>
      <c r="HG41" s="454"/>
      <c r="HI41" s="447">
        <f t="shared" ca="1" si="402"/>
        <v>7</v>
      </c>
      <c r="HJ41" s="448" t="str">
        <f ca="1">GrpF!$B$4</f>
        <v>Türkiye</v>
      </c>
      <c r="HK41" s="449">
        <f t="shared" ref="HK41:HK46" ca="1" si="490">$D41</f>
        <v>34</v>
      </c>
      <c r="HL41" s="448" t="str">
        <f ca="1">GrpF!$D$4</f>
        <v>Georgia</v>
      </c>
      <c r="HM41" s="452"/>
      <c r="HN41" s="452"/>
      <c r="HO41" s="453"/>
      <c r="HP41" s="449" t="str">
        <f t="shared" ref="HP41:HP46" ca="1" si="491">IF(($F41&lt;&gt;"")*($G41&lt;&gt;"")*(HM41&lt;&gt;"")*(HN41&lt;&gt;""),($F41&gt;$G41)*(HM41&gt;HN41)+($F41=$G41)*(HM41=HN41)+($F41&lt;$G41)*(HM41&lt;HN41),"")</f>
        <v/>
      </c>
      <c r="HQ41" s="449" t="str">
        <f ca="1">IF((HP41&lt;&gt;""),IF(OR($F41&lt;&gt;$G41,PrSettings!$M$4="●"),(($F41-$G41)=(HM41-HN41))*1,0),"")</f>
        <v/>
      </c>
      <c r="HR41" s="449" t="str">
        <f t="shared" ref="HR41:HR46" ca="1" si="492">IF((HP41&lt;&gt;""),($F41=HM41)*($G41=HN41),"")</f>
        <v/>
      </c>
      <c r="HS41" s="449" t="str">
        <f ca="1">IF(HP41&lt;&gt;"",IF(ABS($F41-$G41)&gt;=PrSettings!$M$7,(ABS($F41-$G41-HM41+HN41)&lt;=1)*1,IF(AND(HP41,$F41=$G41,$F41&gt;=PrSettings!$M$6),(ABS(HM41-$F41)&lt;=1)*1,IF(AND(ABS($F41-$G41-HM41+HN41)&lt;=1,$F41+$G41&gt;=PrSettings!$M$8),(ABS(HM41-$F41)&lt;=1)*(ABS(HN41-$G41)&lt;=1)*1,""))),"")</f>
        <v/>
      </c>
      <c r="HT41" s="454"/>
      <c r="HV41" s="447">
        <f t="shared" ca="1" si="406"/>
        <v>7</v>
      </c>
      <c r="HW41" s="448" t="str">
        <f ca="1">GrpF!$B$4</f>
        <v>Türkiye</v>
      </c>
      <c r="HX41" s="449">
        <f t="shared" ref="HX41:HX46" ca="1" si="493">$D41</f>
        <v>34</v>
      </c>
      <c r="HY41" s="448" t="str">
        <f ca="1">GrpF!$D$4</f>
        <v>Georgia</v>
      </c>
      <c r="HZ41" s="452"/>
      <c r="IA41" s="452"/>
      <c r="IB41" s="453"/>
      <c r="IC41" s="449" t="str">
        <f t="shared" ref="IC41:IC46" ca="1" si="494">IF(($F41&lt;&gt;"")*($G41&lt;&gt;"")*(HZ41&lt;&gt;"")*(IA41&lt;&gt;""),($F41&gt;$G41)*(HZ41&gt;IA41)+($F41=$G41)*(HZ41=IA41)+($F41&lt;$G41)*(HZ41&lt;IA41),"")</f>
        <v/>
      </c>
      <c r="ID41" s="449" t="str">
        <f ca="1">IF((IC41&lt;&gt;""),IF(OR($F41&lt;&gt;$G41,PrSettings!$M$4="●"),(($F41-$G41)=(HZ41-IA41))*1,0),"")</f>
        <v/>
      </c>
      <c r="IE41" s="449" t="str">
        <f t="shared" ref="IE41:IE46" ca="1" si="495">IF((IC41&lt;&gt;""),($F41=HZ41)*($G41=IA41),"")</f>
        <v/>
      </c>
      <c r="IF41" s="449" t="str">
        <f ca="1">IF(IC41&lt;&gt;"",IF(ABS($F41-$G41)&gt;=PrSettings!$M$7,(ABS($F41-$G41-HZ41+IA41)&lt;=1)*1,IF(AND(IC41,$F41=$G41,$F41&gt;=PrSettings!$M$6),(ABS(HZ41-$F41)&lt;=1)*1,IF(AND(ABS($F41-$G41-HZ41+IA41)&lt;=1,$F41+$G41&gt;=PrSettings!$M$8),(ABS(HZ41-$F41)&lt;=1)*(ABS(IA41-$G41)&lt;=1)*1,""))),"")</f>
        <v/>
      </c>
      <c r="IG41" s="454"/>
      <c r="II41" s="447">
        <f t="shared" ca="1" si="410"/>
        <v>7</v>
      </c>
      <c r="IJ41" s="448" t="str">
        <f ca="1">GrpF!$B$4</f>
        <v>Türkiye</v>
      </c>
      <c r="IK41" s="449">
        <f t="shared" ref="IK41:IK46" ca="1" si="496">$D41</f>
        <v>34</v>
      </c>
      <c r="IL41" s="448" t="str">
        <f ca="1">GrpF!$D$4</f>
        <v>Georgia</v>
      </c>
      <c r="IM41" s="452"/>
      <c r="IN41" s="452"/>
      <c r="IO41" s="453"/>
      <c r="IP41" s="449" t="str">
        <f t="shared" ref="IP41:IP46" ca="1" si="497">IF(($F41&lt;&gt;"")*($G41&lt;&gt;"")*(IM41&lt;&gt;"")*(IN41&lt;&gt;""),($F41&gt;$G41)*(IM41&gt;IN41)+($F41=$G41)*(IM41=IN41)+($F41&lt;$G41)*(IM41&lt;IN41),"")</f>
        <v/>
      </c>
      <c r="IQ41" s="449" t="str">
        <f ca="1">IF((IP41&lt;&gt;""),IF(OR($F41&lt;&gt;$G41,PrSettings!$M$4="●"),(($F41-$G41)=(IM41-IN41))*1,0),"")</f>
        <v/>
      </c>
      <c r="IR41" s="449" t="str">
        <f t="shared" ref="IR41:IR46" ca="1" si="498">IF((IP41&lt;&gt;""),($F41=IM41)*($G41=IN41),"")</f>
        <v/>
      </c>
      <c r="IS41" s="449" t="str">
        <f ca="1">IF(IP41&lt;&gt;"",IF(ABS($F41-$G41)&gt;=PrSettings!$M$7,(ABS($F41-$G41-IM41+IN41)&lt;=1)*1,IF(AND(IP41,$F41=$G41,$F41&gt;=PrSettings!$M$6),(ABS(IM41-$F41)&lt;=1)*1,IF(AND(ABS($F41-$G41-IM41+IN41)&lt;=1,$F41+$G41&gt;=PrSettings!$M$8),(ABS(IM41-$F41)&lt;=1)*(ABS(IN41-$G41)&lt;=1)*1,""))),"")</f>
        <v/>
      </c>
      <c r="IT41" s="454"/>
      <c r="IV41" s="447">
        <f t="shared" ca="1" si="414"/>
        <v>7</v>
      </c>
      <c r="IW41" s="448" t="str">
        <f ca="1">GrpF!$B$4</f>
        <v>Türkiye</v>
      </c>
      <c r="IX41" s="449">
        <f t="shared" ref="IX41:IX46" ca="1" si="499">$D41</f>
        <v>34</v>
      </c>
      <c r="IY41" s="448" t="str">
        <f ca="1">GrpF!$D$4</f>
        <v>Georgia</v>
      </c>
      <c r="IZ41" s="452"/>
      <c r="JA41" s="452"/>
      <c r="JB41" s="453"/>
      <c r="JC41" s="449" t="str">
        <f t="shared" ref="JC41:JC46" ca="1" si="500">IF(($F41&lt;&gt;"")*($G41&lt;&gt;"")*(IZ41&lt;&gt;"")*(JA41&lt;&gt;""),($F41&gt;$G41)*(IZ41&gt;JA41)+($F41=$G41)*(IZ41=JA41)+($F41&lt;$G41)*(IZ41&lt;JA41),"")</f>
        <v/>
      </c>
      <c r="JD41" s="449" t="str">
        <f ca="1">IF((JC41&lt;&gt;""),IF(OR($F41&lt;&gt;$G41,PrSettings!$M$4="●"),(($F41-$G41)=(IZ41-JA41))*1,0),"")</f>
        <v/>
      </c>
      <c r="JE41" s="449" t="str">
        <f t="shared" ref="JE41:JE46" ca="1" si="501">IF((JC41&lt;&gt;""),($F41=IZ41)*($G41=JA41),"")</f>
        <v/>
      </c>
      <c r="JF41" s="449" t="str">
        <f ca="1">IF(JC41&lt;&gt;"",IF(ABS($F41-$G41)&gt;=PrSettings!$M$7,(ABS($F41-$G41-IZ41+JA41)&lt;=1)*1,IF(AND(JC41,$F41=$G41,$F41&gt;=PrSettings!$M$6),(ABS(IZ41-$F41)&lt;=1)*1,IF(AND(ABS($F41-$G41-IZ41+JA41)&lt;=1,$F41+$G41&gt;=PrSettings!$M$8),(ABS(IZ41-$F41)&lt;=1)*(ABS(JA41-$G41)&lt;=1)*1,""))),"")</f>
        <v/>
      </c>
      <c r="JG41" s="454"/>
      <c r="JI41" s="447">
        <f t="shared" ca="1" si="418"/>
        <v>7</v>
      </c>
      <c r="JJ41" s="448" t="str">
        <f ca="1">GrpF!$B$4</f>
        <v>Türkiye</v>
      </c>
      <c r="JK41" s="449">
        <f t="shared" ref="JK41:JK46" ca="1" si="502">$D41</f>
        <v>34</v>
      </c>
      <c r="JL41" s="448" t="str">
        <f ca="1">GrpF!$D$4</f>
        <v>Georgia</v>
      </c>
      <c r="JM41" s="452"/>
      <c r="JN41" s="452"/>
      <c r="JO41" s="453"/>
      <c r="JP41" s="449" t="str">
        <f t="shared" ref="JP41:JP46" ca="1" si="503">IF(($F41&lt;&gt;"")*($G41&lt;&gt;"")*(JM41&lt;&gt;"")*(JN41&lt;&gt;""),($F41&gt;$G41)*(JM41&gt;JN41)+($F41=$G41)*(JM41=JN41)+($F41&lt;$G41)*(JM41&lt;JN41),"")</f>
        <v/>
      </c>
      <c r="JQ41" s="449" t="str">
        <f ca="1">IF((JP41&lt;&gt;""),IF(OR($F41&lt;&gt;$G41,PrSettings!$M$4="●"),(($F41-$G41)=(JM41-JN41))*1,0),"")</f>
        <v/>
      </c>
      <c r="JR41" s="449" t="str">
        <f t="shared" ref="JR41:JR46" ca="1" si="504">IF((JP41&lt;&gt;""),($F41=JM41)*($G41=JN41),"")</f>
        <v/>
      </c>
      <c r="JS41" s="449" t="str">
        <f ca="1">IF(JP41&lt;&gt;"",IF(ABS($F41-$G41)&gt;=PrSettings!$M$7,(ABS($F41-$G41-JM41+JN41)&lt;=1)*1,IF(AND(JP41,$F41=$G41,$F41&gt;=PrSettings!$M$6),(ABS(JM41-$F41)&lt;=1)*1,IF(AND(ABS($F41-$G41-JM41+JN41)&lt;=1,$F41+$G41&gt;=PrSettings!$M$8),(ABS(JM41-$F41)&lt;=1)*(ABS(JN41-$G41)&lt;=1)*1,""))),"")</f>
        <v/>
      </c>
      <c r="JT41" s="454"/>
      <c r="JV41" s="447">
        <f t="shared" ca="1" si="422"/>
        <v>7</v>
      </c>
      <c r="JW41" s="448" t="str">
        <f ca="1">GrpF!$B$4</f>
        <v>Türkiye</v>
      </c>
      <c r="JX41" s="449">
        <f t="shared" ref="JX41:JX46" ca="1" si="505">$D41</f>
        <v>34</v>
      </c>
      <c r="JY41" s="448" t="str">
        <f ca="1">GrpF!$D$4</f>
        <v>Georgia</v>
      </c>
      <c r="JZ41" s="452"/>
      <c r="KA41" s="452"/>
      <c r="KB41" s="453"/>
      <c r="KC41" s="449" t="str">
        <f t="shared" ref="KC41:KC46" ca="1" si="506">IF(($F41&lt;&gt;"")*($G41&lt;&gt;"")*(JZ41&lt;&gt;"")*(KA41&lt;&gt;""),($F41&gt;$G41)*(JZ41&gt;KA41)+($F41=$G41)*(JZ41=KA41)+($F41&lt;$G41)*(JZ41&lt;KA41),"")</f>
        <v/>
      </c>
      <c r="KD41" s="449" t="str">
        <f ca="1">IF((KC41&lt;&gt;""),IF(OR($F41&lt;&gt;$G41,PrSettings!$M$4="●"),(($F41-$G41)=(JZ41-KA41))*1,0),"")</f>
        <v/>
      </c>
      <c r="KE41" s="449" t="str">
        <f t="shared" ref="KE41:KE46" ca="1" si="507">IF((KC41&lt;&gt;""),($F41=JZ41)*($G41=KA41),"")</f>
        <v/>
      </c>
      <c r="KF41" s="449" t="str">
        <f ca="1">IF(KC41&lt;&gt;"",IF(ABS($F41-$G41)&gt;=PrSettings!$M$7,(ABS($F41-$G41-JZ41+KA41)&lt;=1)*1,IF(AND(KC41,$F41=$G41,$F41&gt;=PrSettings!$M$6),(ABS(JZ41-$F41)&lt;=1)*1,IF(AND(ABS($F41-$G41-JZ41+KA41)&lt;=1,$F41+$G41&gt;=PrSettings!$M$8),(ABS(JZ41-$F41)&lt;=1)*(ABS(KA41-$G41)&lt;=1)*1,""))),"")</f>
        <v/>
      </c>
      <c r="KG41" s="454"/>
      <c r="KI41" s="447">
        <f t="shared" ca="1" si="426"/>
        <v>7</v>
      </c>
      <c r="KJ41" s="448" t="str">
        <f ca="1">GrpF!$B$4</f>
        <v>Türkiye</v>
      </c>
      <c r="KK41" s="449">
        <f t="shared" ref="KK41:KK46" ca="1" si="508">$D41</f>
        <v>34</v>
      </c>
      <c r="KL41" s="448" t="str">
        <f ca="1">GrpF!$D$4</f>
        <v>Georgia</v>
      </c>
      <c r="KM41" s="452"/>
      <c r="KN41" s="452"/>
      <c r="KO41" s="453"/>
      <c r="KP41" s="449" t="str">
        <f t="shared" ref="KP41:KP46" ca="1" si="509">IF(($F41&lt;&gt;"")*($G41&lt;&gt;"")*(KM41&lt;&gt;"")*(KN41&lt;&gt;""),($F41&gt;$G41)*(KM41&gt;KN41)+($F41=$G41)*(KM41=KN41)+($F41&lt;$G41)*(KM41&lt;KN41),"")</f>
        <v/>
      </c>
      <c r="KQ41" s="449" t="str">
        <f ca="1">IF((KP41&lt;&gt;""),IF(OR($F41&lt;&gt;$G41,PrSettings!$M$4="●"),(($F41-$G41)=(KM41-KN41))*1,0),"")</f>
        <v/>
      </c>
      <c r="KR41" s="449" t="str">
        <f t="shared" ref="KR41:KR46" ca="1" si="510">IF((KP41&lt;&gt;""),($F41=KM41)*($G41=KN41),"")</f>
        <v/>
      </c>
      <c r="KS41" s="449" t="str">
        <f ca="1">IF(KP41&lt;&gt;"",IF(ABS($F41-$G41)&gt;=PrSettings!$M$7,(ABS($F41-$G41-KM41+KN41)&lt;=1)*1,IF(AND(KP41,$F41=$G41,$F41&gt;=PrSettings!$M$6),(ABS(KM41-$F41)&lt;=1)*1,IF(AND(ABS($F41-$G41-KM41+KN41)&lt;=1,$F41+$G41&gt;=PrSettings!$M$8),(ABS(KM41-$F41)&lt;=1)*(ABS(KN41-$G41)&lt;=1)*1,""))),"")</f>
        <v/>
      </c>
      <c r="KT41" s="454"/>
      <c r="KV41" s="447">
        <f t="shared" ca="1" si="430"/>
        <v>7</v>
      </c>
      <c r="KW41" s="448" t="str">
        <f ca="1">GrpF!$B$4</f>
        <v>Türkiye</v>
      </c>
      <c r="KX41" s="449">
        <f t="shared" ref="KX41:KX46" ca="1" si="511">$D41</f>
        <v>34</v>
      </c>
      <c r="KY41" s="448" t="str">
        <f ca="1">GrpF!$D$4</f>
        <v>Georgia</v>
      </c>
      <c r="KZ41" s="452"/>
      <c r="LA41" s="452"/>
      <c r="LB41" s="453"/>
      <c r="LC41" s="449" t="str">
        <f t="shared" ref="LC41:LC46" ca="1" si="512">IF(($F41&lt;&gt;"")*($G41&lt;&gt;"")*(KZ41&lt;&gt;"")*(LA41&lt;&gt;""),($F41&gt;$G41)*(KZ41&gt;LA41)+($F41=$G41)*(KZ41=LA41)+($F41&lt;$G41)*(KZ41&lt;LA41),"")</f>
        <v/>
      </c>
      <c r="LD41" s="449" t="str">
        <f ca="1">IF((LC41&lt;&gt;""),IF(OR($F41&lt;&gt;$G41,PrSettings!$M$4="●"),(($F41-$G41)=(KZ41-LA41))*1,0),"")</f>
        <v/>
      </c>
      <c r="LE41" s="449" t="str">
        <f t="shared" ref="LE41:LE46" ca="1" si="513">IF((LC41&lt;&gt;""),($F41=KZ41)*($G41=LA41),"")</f>
        <v/>
      </c>
      <c r="LF41" s="449" t="str">
        <f ca="1">IF(LC41&lt;&gt;"",IF(ABS($F41-$G41)&gt;=PrSettings!$M$7,(ABS($F41-$G41-KZ41+LA41)&lt;=1)*1,IF(AND(LC41,$F41=$G41,$F41&gt;=PrSettings!$M$6),(ABS(KZ41-$F41)&lt;=1)*1,IF(AND(ABS($F41-$G41-KZ41+LA41)&lt;=1,$F41+$G41&gt;=PrSettings!$M$8),(ABS(KZ41-$F41)&lt;=1)*(ABS(LA41-$G41)&lt;=1)*1,""))),"")</f>
        <v/>
      </c>
      <c r="LG41" s="454"/>
      <c r="LI41" s="447">
        <f t="shared" ca="1" si="434"/>
        <v>7</v>
      </c>
      <c r="LJ41" s="448" t="str">
        <f ca="1">GrpF!$B$4</f>
        <v>Türkiye</v>
      </c>
      <c r="LK41" s="449">
        <f t="shared" ref="LK41:LK46" ca="1" si="514">$D41</f>
        <v>34</v>
      </c>
      <c r="LL41" s="448" t="str">
        <f ca="1">GrpF!$D$4</f>
        <v>Georgia</v>
      </c>
      <c r="LM41" s="452"/>
      <c r="LN41" s="452"/>
      <c r="LO41" s="453"/>
      <c r="LP41" s="449" t="str">
        <f t="shared" ref="LP41:LP46" ca="1" si="515">IF(($F41&lt;&gt;"")*($G41&lt;&gt;"")*(LM41&lt;&gt;"")*(LN41&lt;&gt;""),($F41&gt;$G41)*(LM41&gt;LN41)+($F41=$G41)*(LM41=LN41)+($F41&lt;$G41)*(LM41&lt;LN41),"")</f>
        <v/>
      </c>
      <c r="LQ41" s="449" t="str">
        <f ca="1">IF((LP41&lt;&gt;""),IF(OR($F41&lt;&gt;$G41,PrSettings!$M$4="●"),(($F41-$G41)=(LM41-LN41))*1,0),"")</f>
        <v/>
      </c>
      <c r="LR41" s="449" t="str">
        <f t="shared" ref="LR41:LR46" ca="1" si="516">IF((LP41&lt;&gt;""),($F41=LM41)*($G41=LN41),"")</f>
        <v/>
      </c>
      <c r="LS41" s="449" t="str">
        <f ca="1">IF(LP41&lt;&gt;"",IF(ABS($F41-$G41)&gt;=PrSettings!$M$7,(ABS($F41-$G41-LM41+LN41)&lt;=1)*1,IF(AND(LP41,$F41=$G41,$F41&gt;=PrSettings!$M$6),(ABS(LM41-$F41)&lt;=1)*1,IF(AND(ABS($F41-$G41-LM41+LN41)&lt;=1,$F41+$G41&gt;=PrSettings!$M$8),(ABS(LM41-$F41)&lt;=1)*(ABS(LN41-$G41)&lt;=1)*1,""))),"")</f>
        <v/>
      </c>
      <c r="LT41" s="454"/>
      <c r="LV41" s="447">
        <f t="shared" ca="1" si="438"/>
        <v>7</v>
      </c>
      <c r="LW41" s="448" t="str">
        <f ca="1">GrpF!$B$4</f>
        <v>Türkiye</v>
      </c>
      <c r="LX41" s="449">
        <f t="shared" ref="LX41:LX46" ca="1" si="517">$D41</f>
        <v>34</v>
      </c>
      <c r="LY41" s="448" t="str">
        <f ca="1">GrpF!$D$4</f>
        <v>Georgia</v>
      </c>
      <c r="LZ41" s="452"/>
      <c r="MA41" s="452"/>
      <c r="MB41" s="453"/>
      <c r="MC41" s="449" t="str">
        <f t="shared" ref="MC41:MC46" ca="1" si="518">IF(($F41&lt;&gt;"")*($G41&lt;&gt;"")*(LZ41&lt;&gt;"")*(MA41&lt;&gt;""),($F41&gt;$G41)*(LZ41&gt;MA41)+($F41=$G41)*(LZ41=MA41)+($F41&lt;$G41)*(LZ41&lt;MA41),"")</f>
        <v/>
      </c>
      <c r="MD41" s="449" t="str">
        <f ca="1">IF((MC41&lt;&gt;""),IF(OR($F41&lt;&gt;$G41,PrSettings!$M$4="●"),(($F41-$G41)=(LZ41-MA41))*1,0),"")</f>
        <v/>
      </c>
      <c r="ME41" s="449" t="str">
        <f t="shared" ref="ME41:ME46" ca="1" si="519">IF((MC41&lt;&gt;""),($F41=LZ41)*($G41=MA41),"")</f>
        <v/>
      </c>
      <c r="MF41" s="449" t="str">
        <f ca="1">IF(MC41&lt;&gt;"",IF(ABS($F41-$G41)&gt;=PrSettings!$M$7,(ABS($F41-$G41-LZ41+MA41)&lt;=1)*1,IF(AND(MC41,$F41=$G41,$F41&gt;=PrSettings!$M$6),(ABS(LZ41-$F41)&lt;=1)*1,IF(AND(ABS($F41-$G41-LZ41+MA41)&lt;=1,$F41+$G41&gt;=PrSettings!$M$8),(ABS(LZ41-$F41)&lt;=1)*(ABS(MA41-$G41)&lt;=1)*1,""))),"")</f>
        <v/>
      </c>
      <c r="MG41" s="454"/>
    </row>
    <row r="42" spans="1:345" x14ac:dyDescent="0.25">
      <c r="B42" s="447">
        <f ca="1">INDEX(Groups!$C$7:$C$35,MATCH(C42,Groups!$D$7:$D$35,0))</f>
        <v>1</v>
      </c>
      <c r="C42" s="448" t="str">
        <f ca="1">GrpF!$B$5</f>
        <v>Portugal</v>
      </c>
      <c r="D42" s="449">
        <f ca="1">INDEX(Groups!$C$7:$C$35,MATCH(E42,Groups!$D$7:$D$35,0))</f>
        <v>17</v>
      </c>
      <c r="E42" s="448" t="str">
        <f ca="1">GrpF!$D$5</f>
        <v>Czechia</v>
      </c>
      <c r="F42" s="450" t="str">
        <f ca="1">GrpF!$E$5</f>
        <v/>
      </c>
      <c r="G42" s="451" t="str">
        <f ca="1">GrpF!$G$5</f>
        <v/>
      </c>
      <c r="I42" s="447">
        <f t="shared" ca="1" si="338"/>
        <v>1</v>
      </c>
      <c r="J42" s="448" t="str">
        <f ca="1">GrpF!$B$5</f>
        <v>Portugal</v>
      </c>
      <c r="K42" s="449">
        <f t="shared" ca="1" si="442"/>
        <v>17</v>
      </c>
      <c r="L42" s="448" t="str">
        <f ca="1">GrpF!$D$5</f>
        <v>Czechia</v>
      </c>
      <c r="M42" s="452"/>
      <c r="N42" s="452"/>
      <c r="O42" s="455"/>
      <c r="P42" s="449" t="str">
        <f t="shared" ca="1" si="443"/>
        <v/>
      </c>
      <c r="Q42" s="449" t="str">
        <f ca="1">IF((P42&lt;&gt;""),IF(OR($F42&lt;&gt;$G42,PrSettings!$M$4="●"),(($F42-$G42)=(M42-N42))*1,0),"")</f>
        <v/>
      </c>
      <c r="R42" s="449" t="str">
        <f t="shared" ca="1" si="444"/>
        <v/>
      </c>
      <c r="S42" s="449" t="str">
        <f ca="1">IF(P42&lt;&gt;"",IF(ABS($F42-$G42)&gt;=PrSettings!$M$7,(ABS($F42-$G42-M42+N42)&lt;=1)*1,IF(AND(P42,$F42=$G42,$F42&gt;=PrSettings!$M$6),(ABS(M42-$F42)&lt;=1)*1,IF(AND(ABS($F42-$G42-M42+N42)&lt;=1,$F42+$G42&gt;=PrSettings!$M$8),(ABS(M42-$F42)&lt;=1)*(ABS(N42-$G42)&lt;=1)*1,""))),"")</f>
        <v/>
      </c>
      <c r="T42" s="456"/>
      <c r="V42" s="447">
        <f t="shared" ca="1" si="342"/>
        <v>1</v>
      </c>
      <c r="W42" s="448" t="str">
        <f ca="1">GrpF!$B$5</f>
        <v>Portugal</v>
      </c>
      <c r="X42" s="449">
        <f t="shared" ca="1" si="445"/>
        <v>17</v>
      </c>
      <c r="Y42" s="448" t="str">
        <f ca="1">GrpF!$D$5</f>
        <v>Czechia</v>
      </c>
      <c r="Z42" s="452"/>
      <c r="AA42" s="452"/>
      <c r="AB42" s="455"/>
      <c r="AC42" s="449" t="str">
        <f t="shared" ca="1" si="446"/>
        <v/>
      </c>
      <c r="AD42" s="449" t="str">
        <f ca="1">IF((AC42&lt;&gt;""),IF(OR($F42&lt;&gt;$G42,PrSettings!$M$4="●"),(($F42-$G42)=(Z42-AA42))*1,0),"")</f>
        <v/>
      </c>
      <c r="AE42" s="449" t="str">
        <f t="shared" ca="1" si="447"/>
        <v/>
      </c>
      <c r="AF42" s="449" t="str">
        <f ca="1">IF(AC42&lt;&gt;"",IF(ABS($F42-$G42)&gt;=PrSettings!$M$7,(ABS($F42-$G42-Z42+AA42)&lt;=1)*1,IF(AND(AC42,$F42=$G42,$F42&gt;=PrSettings!$M$6),(ABS(Z42-$F42)&lt;=1)*1,IF(AND(ABS($F42-$G42-Z42+AA42)&lt;=1,$F42+$G42&gt;=PrSettings!$M$8),(ABS(Z42-$F42)&lt;=1)*(ABS(AA42-$G42)&lt;=1)*1,""))),"")</f>
        <v/>
      </c>
      <c r="AG42" s="456"/>
      <c r="AI42" s="447">
        <f t="shared" ca="1" si="346"/>
        <v>1</v>
      </c>
      <c r="AJ42" s="448" t="str">
        <f ca="1">GrpF!$B$5</f>
        <v>Portugal</v>
      </c>
      <c r="AK42" s="449">
        <f t="shared" ca="1" si="448"/>
        <v>17</v>
      </c>
      <c r="AL42" s="448" t="str">
        <f ca="1">GrpF!$D$5</f>
        <v>Czechia</v>
      </c>
      <c r="AM42" s="452"/>
      <c r="AN42" s="452"/>
      <c r="AO42" s="455"/>
      <c r="AP42" s="449" t="str">
        <f t="shared" ca="1" si="449"/>
        <v/>
      </c>
      <c r="AQ42" s="449" t="str">
        <f ca="1">IF((AP42&lt;&gt;""),IF(OR($F42&lt;&gt;$G42,PrSettings!$M$4="●"),(($F42-$G42)=(AM42-AN42))*1,0),"")</f>
        <v/>
      </c>
      <c r="AR42" s="449" t="str">
        <f t="shared" ca="1" si="450"/>
        <v/>
      </c>
      <c r="AS42" s="449" t="str">
        <f ca="1">IF(AP42&lt;&gt;"",IF(ABS($F42-$G42)&gt;=PrSettings!$M$7,(ABS($F42-$G42-AM42+AN42)&lt;=1)*1,IF(AND(AP42,$F42=$G42,$F42&gt;=PrSettings!$M$6),(ABS(AM42-$F42)&lt;=1)*1,IF(AND(ABS($F42-$G42-AM42+AN42)&lt;=1,$F42+$G42&gt;=PrSettings!$M$8),(ABS(AM42-$F42)&lt;=1)*(ABS(AN42-$G42)&lt;=1)*1,""))),"")</f>
        <v/>
      </c>
      <c r="AT42" s="456"/>
      <c r="AV42" s="447">
        <f t="shared" ca="1" si="350"/>
        <v>1</v>
      </c>
      <c r="AW42" s="448" t="str">
        <f ca="1">GrpF!$B$5</f>
        <v>Portugal</v>
      </c>
      <c r="AX42" s="449">
        <f t="shared" ca="1" si="451"/>
        <v>17</v>
      </c>
      <c r="AY42" s="448" t="str">
        <f ca="1">GrpF!$D$5</f>
        <v>Czechia</v>
      </c>
      <c r="AZ42" s="452"/>
      <c r="BA42" s="452"/>
      <c r="BB42" s="455"/>
      <c r="BC42" s="449" t="str">
        <f t="shared" ca="1" si="452"/>
        <v/>
      </c>
      <c r="BD42" s="449" t="str">
        <f ca="1">IF((BC42&lt;&gt;""),IF(OR($F42&lt;&gt;$G42,PrSettings!$M$4="●"),(($F42-$G42)=(AZ42-BA42))*1,0),"")</f>
        <v/>
      </c>
      <c r="BE42" s="449" t="str">
        <f t="shared" ca="1" si="453"/>
        <v/>
      </c>
      <c r="BF42" s="449" t="str">
        <f ca="1">IF(BC42&lt;&gt;"",IF(ABS($F42-$G42)&gt;=PrSettings!$M$7,(ABS($F42-$G42-AZ42+BA42)&lt;=1)*1,IF(AND(BC42,$F42=$G42,$F42&gt;=PrSettings!$M$6),(ABS(AZ42-$F42)&lt;=1)*1,IF(AND(ABS($F42-$G42-AZ42+BA42)&lt;=1,$F42+$G42&gt;=PrSettings!$M$8),(ABS(AZ42-$F42)&lt;=1)*(ABS(BA42-$G42)&lt;=1)*1,""))),"")</f>
        <v/>
      </c>
      <c r="BG42" s="456"/>
      <c r="BI42" s="447">
        <f t="shared" ca="1" si="354"/>
        <v>1</v>
      </c>
      <c r="BJ42" s="448" t="str">
        <f ca="1">GrpF!$B$5</f>
        <v>Portugal</v>
      </c>
      <c r="BK42" s="449">
        <f t="shared" ca="1" si="454"/>
        <v>17</v>
      </c>
      <c r="BL42" s="448" t="str">
        <f ca="1">GrpF!$D$5</f>
        <v>Czechia</v>
      </c>
      <c r="BM42" s="452"/>
      <c r="BN42" s="452"/>
      <c r="BO42" s="455"/>
      <c r="BP42" s="449" t="str">
        <f t="shared" ca="1" si="455"/>
        <v/>
      </c>
      <c r="BQ42" s="449" t="str">
        <f ca="1">IF((BP42&lt;&gt;""),IF(OR($F42&lt;&gt;$G42,PrSettings!$M$4="●"),(($F42-$G42)=(BM42-BN42))*1,0),"")</f>
        <v/>
      </c>
      <c r="BR42" s="449" t="str">
        <f t="shared" ca="1" si="456"/>
        <v/>
      </c>
      <c r="BS42" s="449" t="str">
        <f ca="1">IF(BP42&lt;&gt;"",IF(ABS($F42-$G42)&gt;=PrSettings!$M$7,(ABS($F42-$G42-BM42+BN42)&lt;=1)*1,IF(AND(BP42,$F42=$G42,$F42&gt;=PrSettings!$M$6),(ABS(BM42-$F42)&lt;=1)*1,IF(AND(ABS($F42-$G42-BM42+BN42)&lt;=1,$F42+$G42&gt;=PrSettings!$M$8),(ABS(BM42-$F42)&lt;=1)*(ABS(BN42-$G42)&lt;=1)*1,""))),"")</f>
        <v/>
      </c>
      <c r="BT42" s="456"/>
      <c r="BV42" s="447">
        <f t="shared" ca="1" si="358"/>
        <v>1</v>
      </c>
      <c r="BW42" s="448" t="str">
        <f ca="1">GrpF!$B$5</f>
        <v>Portugal</v>
      </c>
      <c r="BX42" s="449">
        <f t="shared" ca="1" si="457"/>
        <v>17</v>
      </c>
      <c r="BY42" s="448" t="str">
        <f ca="1">GrpF!$D$5</f>
        <v>Czechia</v>
      </c>
      <c r="BZ42" s="452"/>
      <c r="CA42" s="452"/>
      <c r="CB42" s="455"/>
      <c r="CC42" s="449" t="str">
        <f t="shared" ca="1" si="458"/>
        <v/>
      </c>
      <c r="CD42" s="449" t="str">
        <f ca="1">IF((CC42&lt;&gt;""),IF(OR($F42&lt;&gt;$G42,PrSettings!$M$4="●"),(($F42-$G42)=(BZ42-CA42))*1,0),"")</f>
        <v/>
      </c>
      <c r="CE42" s="449" t="str">
        <f t="shared" ca="1" si="459"/>
        <v/>
      </c>
      <c r="CF42" s="449" t="str">
        <f ca="1">IF(CC42&lt;&gt;"",IF(ABS($F42-$G42)&gt;=PrSettings!$M$7,(ABS($F42-$G42-BZ42+CA42)&lt;=1)*1,IF(AND(CC42,$F42=$G42,$F42&gt;=PrSettings!$M$6),(ABS(BZ42-$F42)&lt;=1)*1,IF(AND(ABS($F42-$G42-BZ42+CA42)&lt;=1,$F42+$G42&gt;=PrSettings!$M$8),(ABS(BZ42-$F42)&lt;=1)*(ABS(CA42-$G42)&lt;=1)*1,""))),"")</f>
        <v/>
      </c>
      <c r="CG42" s="456"/>
      <c r="CI42" s="447">
        <f t="shared" ca="1" si="362"/>
        <v>1</v>
      </c>
      <c r="CJ42" s="448" t="str">
        <f ca="1">GrpF!$B$5</f>
        <v>Portugal</v>
      </c>
      <c r="CK42" s="449">
        <f t="shared" ca="1" si="460"/>
        <v>17</v>
      </c>
      <c r="CL42" s="448" t="str">
        <f ca="1">GrpF!$D$5</f>
        <v>Czechia</v>
      </c>
      <c r="CM42" s="452"/>
      <c r="CN42" s="452"/>
      <c r="CO42" s="455"/>
      <c r="CP42" s="449" t="str">
        <f t="shared" ca="1" si="461"/>
        <v/>
      </c>
      <c r="CQ42" s="449" t="str">
        <f ca="1">IF((CP42&lt;&gt;""),IF(OR($F42&lt;&gt;$G42,PrSettings!$M$4="●"),(($F42-$G42)=(CM42-CN42))*1,0),"")</f>
        <v/>
      </c>
      <c r="CR42" s="449" t="str">
        <f t="shared" ca="1" si="462"/>
        <v/>
      </c>
      <c r="CS42" s="449" t="str">
        <f ca="1">IF(CP42&lt;&gt;"",IF(ABS($F42-$G42)&gt;=PrSettings!$M$7,(ABS($F42-$G42-CM42+CN42)&lt;=1)*1,IF(AND(CP42,$F42=$G42,$F42&gt;=PrSettings!$M$6),(ABS(CM42-$F42)&lt;=1)*1,IF(AND(ABS($F42-$G42-CM42+CN42)&lt;=1,$F42+$G42&gt;=PrSettings!$M$8),(ABS(CM42-$F42)&lt;=1)*(ABS(CN42-$G42)&lt;=1)*1,""))),"")</f>
        <v/>
      </c>
      <c r="CT42" s="456"/>
      <c r="CV42" s="447">
        <f t="shared" ca="1" si="366"/>
        <v>1</v>
      </c>
      <c r="CW42" s="448" t="str">
        <f ca="1">GrpF!$B$5</f>
        <v>Portugal</v>
      </c>
      <c r="CX42" s="449">
        <f t="shared" ca="1" si="463"/>
        <v>17</v>
      </c>
      <c r="CY42" s="448" t="str">
        <f ca="1">GrpF!$D$5</f>
        <v>Czechia</v>
      </c>
      <c r="CZ42" s="452"/>
      <c r="DA42" s="452"/>
      <c r="DB42" s="455"/>
      <c r="DC42" s="449" t="str">
        <f t="shared" ca="1" si="464"/>
        <v/>
      </c>
      <c r="DD42" s="449" t="str">
        <f ca="1">IF((DC42&lt;&gt;""),IF(OR($F42&lt;&gt;$G42,PrSettings!$M$4="●"),(($F42-$G42)=(CZ42-DA42))*1,0),"")</f>
        <v/>
      </c>
      <c r="DE42" s="449" t="str">
        <f t="shared" ca="1" si="465"/>
        <v/>
      </c>
      <c r="DF42" s="449" t="str">
        <f ca="1">IF(DC42&lt;&gt;"",IF(ABS($F42-$G42)&gt;=PrSettings!$M$7,(ABS($F42-$G42-CZ42+DA42)&lt;=1)*1,IF(AND(DC42,$F42=$G42,$F42&gt;=PrSettings!$M$6),(ABS(CZ42-$F42)&lt;=1)*1,IF(AND(ABS($F42-$G42-CZ42+DA42)&lt;=1,$F42+$G42&gt;=PrSettings!$M$8),(ABS(CZ42-$F42)&lt;=1)*(ABS(DA42-$G42)&lt;=1)*1,""))),"")</f>
        <v/>
      </c>
      <c r="DG42" s="456"/>
      <c r="DI42" s="447">
        <f t="shared" ca="1" si="370"/>
        <v>1</v>
      </c>
      <c r="DJ42" s="448" t="str">
        <f ca="1">GrpF!$B$5</f>
        <v>Portugal</v>
      </c>
      <c r="DK42" s="449">
        <f t="shared" ca="1" si="466"/>
        <v>17</v>
      </c>
      <c r="DL42" s="448" t="str">
        <f ca="1">GrpF!$D$5</f>
        <v>Czechia</v>
      </c>
      <c r="DM42" s="452"/>
      <c r="DN42" s="452"/>
      <c r="DO42" s="455"/>
      <c r="DP42" s="449" t="str">
        <f t="shared" ca="1" si="467"/>
        <v/>
      </c>
      <c r="DQ42" s="449" t="str">
        <f ca="1">IF((DP42&lt;&gt;""),IF(OR($F42&lt;&gt;$G42,PrSettings!$M$4="●"),(($F42-$G42)=(DM42-DN42))*1,0),"")</f>
        <v/>
      </c>
      <c r="DR42" s="449" t="str">
        <f t="shared" ca="1" si="468"/>
        <v/>
      </c>
      <c r="DS42" s="449" t="str">
        <f ca="1">IF(DP42&lt;&gt;"",IF(ABS($F42-$G42)&gt;=PrSettings!$M$7,(ABS($F42-$G42-DM42+DN42)&lt;=1)*1,IF(AND(DP42,$F42=$G42,$F42&gt;=PrSettings!$M$6),(ABS(DM42-$F42)&lt;=1)*1,IF(AND(ABS($F42-$G42-DM42+DN42)&lt;=1,$F42+$G42&gt;=PrSettings!$M$8),(ABS(DM42-$F42)&lt;=1)*(ABS(DN42-$G42)&lt;=1)*1,""))),"")</f>
        <v/>
      </c>
      <c r="DT42" s="456"/>
      <c r="DV42" s="447">
        <f t="shared" ca="1" si="374"/>
        <v>1</v>
      </c>
      <c r="DW42" s="448" t="str">
        <f ca="1">GrpF!$B$5</f>
        <v>Portugal</v>
      </c>
      <c r="DX42" s="449">
        <f t="shared" ca="1" si="469"/>
        <v>17</v>
      </c>
      <c r="DY42" s="448" t="str">
        <f ca="1">GrpF!$D$5</f>
        <v>Czechia</v>
      </c>
      <c r="DZ42" s="452"/>
      <c r="EA42" s="452"/>
      <c r="EB42" s="455"/>
      <c r="EC42" s="449" t="str">
        <f t="shared" ca="1" si="470"/>
        <v/>
      </c>
      <c r="ED42" s="449" t="str">
        <f ca="1">IF((EC42&lt;&gt;""),IF(OR($F42&lt;&gt;$G42,PrSettings!$M$4="●"),(($F42-$G42)=(DZ42-EA42))*1,0),"")</f>
        <v/>
      </c>
      <c r="EE42" s="449" t="str">
        <f t="shared" ca="1" si="471"/>
        <v/>
      </c>
      <c r="EF42" s="449" t="str">
        <f ca="1">IF(EC42&lt;&gt;"",IF(ABS($F42-$G42)&gt;=PrSettings!$M$7,(ABS($F42-$G42-DZ42+EA42)&lt;=1)*1,IF(AND(EC42,$F42=$G42,$F42&gt;=PrSettings!$M$6),(ABS(DZ42-$F42)&lt;=1)*1,IF(AND(ABS($F42-$G42-DZ42+EA42)&lt;=1,$F42+$G42&gt;=PrSettings!$M$8),(ABS(DZ42-$F42)&lt;=1)*(ABS(EA42-$G42)&lt;=1)*1,""))),"")</f>
        <v/>
      </c>
      <c r="EG42" s="456"/>
      <c r="EI42" s="447">
        <f t="shared" ca="1" si="378"/>
        <v>1</v>
      </c>
      <c r="EJ42" s="448" t="str">
        <f ca="1">GrpF!$B$5</f>
        <v>Portugal</v>
      </c>
      <c r="EK42" s="449">
        <f t="shared" ca="1" si="472"/>
        <v>17</v>
      </c>
      <c r="EL42" s="448" t="str">
        <f ca="1">GrpF!$D$5</f>
        <v>Czechia</v>
      </c>
      <c r="EM42" s="452"/>
      <c r="EN42" s="452"/>
      <c r="EO42" s="455"/>
      <c r="EP42" s="449" t="str">
        <f t="shared" ca="1" si="473"/>
        <v/>
      </c>
      <c r="EQ42" s="449" t="str">
        <f ca="1">IF((EP42&lt;&gt;""),IF(OR($F42&lt;&gt;$G42,PrSettings!$M$4="●"),(($F42-$G42)=(EM42-EN42))*1,0),"")</f>
        <v/>
      </c>
      <c r="ER42" s="449" t="str">
        <f t="shared" ca="1" si="474"/>
        <v/>
      </c>
      <c r="ES42" s="449" t="str">
        <f ca="1">IF(EP42&lt;&gt;"",IF(ABS($F42-$G42)&gt;=PrSettings!$M$7,(ABS($F42-$G42-EM42+EN42)&lt;=1)*1,IF(AND(EP42,$F42=$G42,$F42&gt;=PrSettings!$M$6),(ABS(EM42-$F42)&lt;=1)*1,IF(AND(ABS($F42-$G42-EM42+EN42)&lt;=1,$F42+$G42&gt;=PrSettings!$M$8),(ABS(EM42-$F42)&lt;=1)*(ABS(EN42-$G42)&lt;=1)*1,""))),"")</f>
        <v/>
      </c>
      <c r="ET42" s="456"/>
      <c r="EV42" s="447">
        <f t="shared" ca="1" si="382"/>
        <v>1</v>
      </c>
      <c r="EW42" s="448" t="str">
        <f ca="1">GrpF!$B$5</f>
        <v>Portugal</v>
      </c>
      <c r="EX42" s="449">
        <f t="shared" ca="1" si="475"/>
        <v>17</v>
      </c>
      <c r="EY42" s="448" t="str">
        <f ca="1">GrpF!$D$5</f>
        <v>Czechia</v>
      </c>
      <c r="EZ42" s="452"/>
      <c r="FA42" s="452"/>
      <c r="FB42" s="455"/>
      <c r="FC42" s="449" t="str">
        <f t="shared" ca="1" si="476"/>
        <v/>
      </c>
      <c r="FD42" s="449" t="str">
        <f ca="1">IF((FC42&lt;&gt;""),IF(OR($F42&lt;&gt;$G42,PrSettings!$M$4="●"),(($F42-$G42)=(EZ42-FA42))*1,0),"")</f>
        <v/>
      </c>
      <c r="FE42" s="449" t="str">
        <f t="shared" ca="1" si="477"/>
        <v/>
      </c>
      <c r="FF42" s="449" t="str">
        <f ca="1">IF(FC42&lt;&gt;"",IF(ABS($F42-$G42)&gt;=PrSettings!$M$7,(ABS($F42-$G42-EZ42+FA42)&lt;=1)*1,IF(AND(FC42,$F42=$G42,$F42&gt;=PrSettings!$M$6),(ABS(EZ42-$F42)&lt;=1)*1,IF(AND(ABS($F42-$G42-EZ42+FA42)&lt;=1,$F42+$G42&gt;=PrSettings!$M$8),(ABS(EZ42-$F42)&lt;=1)*(ABS(FA42-$G42)&lt;=1)*1,""))),"")</f>
        <v/>
      </c>
      <c r="FG42" s="456"/>
      <c r="FI42" s="447">
        <f t="shared" ca="1" si="386"/>
        <v>1</v>
      </c>
      <c r="FJ42" s="448" t="str">
        <f ca="1">GrpF!$B$5</f>
        <v>Portugal</v>
      </c>
      <c r="FK42" s="449">
        <f t="shared" ca="1" si="478"/>
        <v>17</v>
      </c>
      <c r="FL42" s="448" t="str">
        <f ca="1">GrpF!$D$5</f>
        <v>Czechia</v>
      </c>
      <c r="FM42" s="452"/>
      <c r="FN42" s="452"/>
      <c r="FO42" s="455"/>
      <c r="FP42" s="449" t="str">
        <f t="shared" ca="1" si="479"/>
        <v/>
      </c>
      <c r="FQ42" s="449" t="str">
        <f ca="1">IF((FP42&lt;&gt;""),IF(OR($F42&lt;&gt;$G42,PrSettings!$M$4="●"),(($F42-$G42)=(FM42-FN42))*1,0),"")</f>
        <v/>
      </c>
      <c r="FR42" s="449" t="str">
        <f t="shared" ca="1" si="480"/>
        <v/>
      </c>
      <c r="FS42" s="449" t="str">
        <f ca="1">IF(FP42&lt;&gt;"",IF(ABS($F42-$G42)&gt;=PrSettings!$M$7,(ABS($F42-$G42-FM42+FN42)&lt;=1)*1,IF(AND(FP42,$F42=$G42,$F42&gt;=PrSettings!$M$6),(ABS(FM42-$F42)&lt;=1)*1,IF(AND(ABS($F42-$G42-FM42+FN42)&lt;=1,$F42+$G42&gt;=PrSettings!$M$8),(ABS(FM42-$F42)&lt;=1)*(ABS(FN42-$G42)&lt;=1)*1,""))),"")</f>
        <v/>
      </c>
      <c r="FT42" s="456"/>
      <c r="FV42" s="447">
        <f t="shared" ca="1" si="390"/>
        <v>1</v>
      </c>
      <c r="FW42" s="448" t="str">
        <f ca="1">GrpF!$B$5</f>
        <v>Portugal</v>
      </c>
      <c r="FX42" s="449">
        <f t="shared" ca="1" si="481"/>
        <v>17</v>
      </c>
      <c r="FY42" s="448" t="str">
        <f ca="1">GrpF!$D$5</f>
        <v>Czechia</v>
      </c>
      <c r="FZ42" s="452"/>
      <c r="GA42" s="452"/>
      <c r="GB42" s="455"/>
      <c r="GC42" s="449" t="str">
        <f t="shared" ca="1" si="482"/>
        <v/>
      </c>
      <c r="GD42" s="449" t="str">
        <f ca="1">IF((GC42&lt;&gt;""),IF(OR($F42&lt;&gt;$G42,PrSettings!$M$4="●"),(($F42-$G42)=(FZ42-GA42))*1,0),"")</f>
        <v/>
      </c>
      <c r="GE42" s="449" t="str">
        <f t="shared" ca="1" si="483"/>
        <v/>
      </c>
      <c r="GF42" s="449" t="str">
        <f ca="1">IF(GC42&lt;&gt;"",IF(ABS($F42-$G42)&gt;=PrSettings!$M$7,(ABS($F42-$G42-FZ42+GA42)&lt;=1)*1,IF(AND(GC42,$F42=$G42,$F42&gt;=PrSettings!$M$6),(ABS(FZ42-$F42)&lt;=1)*1,IF(AND(ABS($F42-$G42-FZ42+GA42)&lt;=1,$F42+$G42&gt;=PrSettings!$M$8),(ABS(FZ42-$F42)&lt;=1)*(ABS(GA42-$G42)&lt;=1)*1,""))),"")</f>
        <v/>
      </c>
      <c r="GG42" s="456"/>
      <c r="GI42" s="447">
        <f t="shared" ca="1" si="394"/>
        <v>1</v>
      </c>
      <c r="GJ42" s="448" t="str">
        <f ca="1">GrpF!$B$5</f>
        <v>Portugal</v>
      </c>
      <c r="GK42" s="449">
        <f t="shared" ca="1" si="484"/>
        <v>17</v>
      </c>
      <c r="GL42" s="448" t="str">
        <f ca="1">GrpF!$D$5</f>
        <v>Czechia</v>
      </c>
      <c r="GM42" s="452"/>
      <c r="GN42" s="452"/>
      <c r="GO42" s="455"/>
      <c r="GP42" s="449" t="str">
        <f t="shared" ca="1" si="485"/>
        <v/>
      </c>
      <c r="GQ42" s="449" t="str">
        <f ca="1">IF((GP42&lt;&gt;""),IF(OR($F42&lt;&gt;$G42,PrSettings!$M$4="●"),(($F42-$G42)=(GM42-GN42))*1,0),"")</f>
        <v/>
      </c>
      <c r="GR42" s="449" t="str">
        <f t="shared" ca="1" si="486"/>
        <v/>
      </c>
      <c r="GS42" s="449" t="str">
        <f ca="1">IF(GP42&lt;&gt;"",IF(ABS($F42-$G42)&gt;=PrSettings!$M$7,(ABS($F42-$G42-GM42+GN42)&lt;=1)*1,IF(AND(GP42,$F42=$G42,$F42&gt;=PrSettings!$M$6),(ABS(GM42-$F42)&lt;=1)*1,IF(AND(ABS($F42-$G42-GM42+GN42)&lt;=1,$F42+$G42&gt;=PrSettings!$M$8),(ABS(GM42-$F42)&lt;=1)*(ABS(GN42-$G42)&lt;=1)*1,""))),"")</f>
        <v/>
      </c>
      <c r="GT42" s="456"/>
      <c r="GV42" s="447">
        <f t="shared" ca="1" si="398"/>
        <v>1</v>
      </c>
      <c r="GW42" s="448" t="str">
        <f ca="1">GrpF!$B$5</f>
        <v>Portugal</v>
      </c>
      <c r="GX42" s="449">
        <f t="shared" ca="1" si="487"/>
        <v>17</v>
      </c>
      <c r="GY42" s="448" t="str">
        <f ca="1">GrpF!$D$5</f>
        <v>Czechia</v>
      </c>
      <c r="GZ42" s="452"/>
      <c r="HA42" s="452"/>
      <c r="HB42" s="455"/>
      <c r="HC42" s="449" t="str">
        <f t="shared" ca="1" si="488"/>
        <v/>
      </c>
      <c r="HD42" s="449" t="str">
        <f ca="1">IF((HC42&lt;&gt;""),IF(OR($F42&lt;&gt;$G42,PrSettings!$M$4="●"),(($F42-$G42)=(GZ42-HA42))*1,0),"")</f>
        <v/>
      </c>
      <c r="HE42" s="449" t="str">
        <f t="shared" ca="1" si="489"/>
        <v/>
      </c>
      <c r="HF42" s="449" t="str">
        <f ca="1">IF(HC42&lt;&gt;"",IF(ABS($F42-$G42)&gt;=PrSettings!$M$7,(ABS($F42-$G42-GZ42+HA42)&lt;=1)*1,IF(AND(HC42,$F42=$G42,$F42&gt;=PrSettings!$M$6),(ABS(GZ42-$F42)&lt;=1)*1,IF(AND(ABS($F42-$G42-GZ42+HA42)&lt;=1,$F42+$G42&gt;=PrSettings!$M$8),(ABS(GZ42-$F42)&lt;=1)*(ABS(HA42-$G42)&lt;=1)*1,""))),"")</f>
        <v/>
      </c>
      <c r="HG42" s="456"/>
      <c r="HI42" s="447">
        <f t="shared" ca="1" si="402"/>
        <v>1</v>
      </c>
      <c r="HJ42" s="448" t="str">
        <f ca="1">GrpF!$B$5</f>
        <v>Portugal</v>
      </c>
      <c r="HK42" s="449">
        <f t="shared" ca="1" si="490"/>
        <v>17</v>
      </c>
      <c r="HL42" s="448" t="str">
        <f ca="1">GrpF!$D$5</f>
        <v>Czechia</v>
      </c>
      <c r="HM42" s="452"/>
      <c r="HN42" s="452"/>
      <c r="HO42" s="455"/>
      <c r="HP42" s="449" t="str">
        <f t="shared" ca="1" si="491"/>
        <v/>
      </c>
      <c r="HQ42" s="449" t="str">
        <f ca="1">IF((HP42&lt;&gt;""),IF(OR($F42&lt;&gt;$G42,PrSettings!$M$4="●"),(($F42-$G42)=(HM42-HN42))*1,0),"")</f>
        <v/>
      </c>
      <c r="HR42" s="449" t="str">
        <f t="shared" ca="1" si="492"/>
        <v/>
      </c>
      <c r="HS42" s="449" t="str">
        <f ca="1">IF(HP42&lt;&gt;"",IF(ABS($F42-$G42)&gt;=PrSettings!$M$7,(ABS($F42-$G42-HM42+HN42)&lt;=1)*1,IF(AND(HP42,$F42=$G42,$F42&gt;=PrSettings!$M$6),(ABS(HM42-$F42)&lt;=1)*1,IF(AND(ABS($F42-$G42-HM42+HN42)&lt;=1,$F42+$G42&gt;=PrSettings!$M$8),(ABS(HM42-$F42)&lt;=1)*(ABS(HN42-$G42)&lt;=1)*1,""))),"")</f>
        <v/>
      </c>
      <c r="HT42" s="456"/>
      <c r="HV42" s="447">
        <f t="shared" ca="1" si="406"/>
        <v>1</v>
      </c>
      <c r="HW42" s="448" t="str">
        <f ca="1">GrpF!$B$5</f>
        <v>Portugal</v>
      </c>
      <c r="HX42" s="449">
        <f t="shared" ca="1" si="493"/>
        <v>17</v>
      </c>
      <c r="HY42" s="448" t="str">
        <f ca="1">GrpF!$D$5</f>
        <v>Czechia</v>
      </c>
      <c r="HZ42" s="452"/>
      <c r="IA42" s="452"/>
      <c r="IB42" s="455"/>
      <c r="IC42" s="449" t="str">
        <f t="shared" ca="1" si="494"/>
        <v/>
      </c>
      <c r="ID42" s="449" t="str">
        <f ca="1">IF((IC42&lt;&gt;""),IF(OR($F42&lt;&gt;$G42,PrSettings!$M$4="●"),(($F42-$G42)=(HZ42-IA42))*1,0),"")</f>
        <v/>
      </c>
      <c r="IE42" s="449" t="str">
        <f t="shared" ca="1" si="495"/>
        <v/>
      </c>
      <c r="IF42" s="449" t="str">
        <f ca="1">IF(IC42&lt;&gt;"",IF(ABS($F42-$G42)&gt;=PrSettings!$M$7,(ABS($F42-$G42-HZ42+IA42)&lt;=1)*1,IF(AND(IC42,$F42=$G42,$F42&gt;=PrSettings!$M$6),(ABS(HZ42-$F42)&lt;=1)*1,IF(AND(ABS($F42-$G42-HZ42+IA42)&lt;=1,$F42+$G42&gt;=PrSettings!$M$8),(ABS(HZ42-$F42)&lt;=1)*(ABS(IA42-$G42)&lt;=1)*1,""))),"")</f>
        <v/>
      </c>
      <c r="IG42" s="456"/>
      <c r="II42" s="447">
        <f t="shared" ca="1" si="410"/>
        <v>1</v>
      </c>
      <c r="IJ42" s="448" t="str">
        <f ca="1">GrpF!$B$5</f>
        <v>Portugal</v>
      </c>
      <c r="IK42" s="449">
        <f t="shared" ca="1" si="496"/>
        <v>17</v>
      </c>
      <c r="IL42" s="448" t="str">
        <f ca="1">GrpF!$D$5</f>
        <v>Czechia</v>
      </c>
      <c r="IM42" s="452"/>
      <c r="IN42" s="452"/>
      <c r="IO42" s="455"/>
      <c r="IP42" s="449" t="str">
        <f t="shared" ca="1" si="497"/>
        <v/>
      </c>
      <c r="IQ42" s="449" t="str">
        <f ca="1">IF((IP42&lt;&gt;""),IF(OR($F42&lt;&gt;$G42,PrSettings!$M$4="●"),(($F42-$G42)=(IM42-IN42))*1,0),"")</f>
        <v/>
      </c>
      <c r="IR42" s="449" t="str">
        <f t="shared" ca="1" si="498"/>
        <v/>
      </c>
      <c r="IS42" s="449" t="str">
        <f ca="1">IF(IP42&lt;&gt;"",IF(ABS($F42-$G42)&gt;=PrSettings!$M$7,(ABS($F42-$G42-IM42+IN42)&lt;=1)*1,IF(AND(IP42,$F42=$G42,$F42&gt;=PrSettings!$M$6),(ABS(IM42-$F42)&lt;=1)*1,IF(AND(ABS($F42-$G42-IM42+IN42)&lt;=1,$F42+$G42&gt;=PrSettings!$M$8),(ABS(IM42-$F42)&lt;=1)*(ABS(IN42-$G42)&lt;=1)*1,""))),"")</f>
        <v/>
      </c>
      <c r="IT42" s="456"/>
      <c r="IV42" s="447">
        <f t="shared" ca="1" si="414"/>
        <v>1</v>
      </c>
      <c r="IW42" s="448" t="str">
        <f ca="1">GrpF!$B$5</f>
        <v>Portugal</v>
      </c>
      <c r="IX42" s="449">
        <f t="shared" ca="1" si="499"/>
        <v>17</v>
      </c>
      <c r="IY42" s="448" t="str">
        <f ca="1">GrpF!$D$5</f>
        <v>Czechia</v>
      </c>
      <c r="IZ42" s="452"/>
      <c r="JA42" s="452"/>
      <c r="JB42" s="455"/>
      <c r="JC42" s="449" t="str">
        <f t="shared" ca="1" si="500"/>
        <v/>
      </c>
      <c r="JD42" s="449" t="str">
        <f ca="1">IF((JC42&lt;&gt;""),IF(OR($F42&lt;&gt;$G42,PrSettings!$M$4="●"),(($F42-$G42)=(IZ42-JA42))*1,0),"")</f>
        <v/>
      </c>
      <c r="JE42" s="449" t="str">
        <f t="shared" ca="1" si="501"/>
        <v/>
      </c>
      <c r="JF42" s="449" t="str">
        <f ca="1">IF(JC42&lt;&gt;"",IF(ABS($F42-$G42)&gt;=PrSettings!$M$7,(ABS($F42-$G42-IZ42+JA42)&lt;=1)*1,IF(AND(JC42,$F42=$G42,$F42&gt;=PrSettings!$M$6),(ABS(IZ42-$F42)&lt;=1)*1,IF(AND(ABS($F42-$G42-IZ42+JA42)&lt;=1,$F42+$G42&gt;=PrSettings!$M$8),(ABS(IZ42-$F42)&lt;=1)*(ABS(JA42-$G42)&lt;=1)*1,""))),"")</f>
        <v/>
      </c>
      <c r="JG42" s="456"/>
      <c r="JI42" s="447">
        <f t="shared" ca="1" si="418"/>
        <v>1</v>
      </c>
      <c r="JJ42" s="448" t="str">
        <f ca="1">GrpF!$B$5</f>
        <v>Portugal</v>
      </c>
      <c r="JK42" s="449">
        <f t="shared" ca="1" si="502"/>
        <v>17</v>
      </c>
      <c r="JL42" s="448" t="str">
        <f ca="1">GrpF!$D$5</f>
        <v>Czechia</v>
      </c>
      <c r="JM42" s="452"/>
      <c r="JN42" s="452"/>
      <c r="JO42" s="455"/>
      <c r="JP42" s="449" t="str">
        <f t="shared" ca="1" si="503"/>
        <v/>
      </c>
      <c r="JQ42" s="449" t="str">
        <f ca="1">IF((JP42&lt;&gt;""),IF(OR($F42&lt;&gt;$G42,PrSettings!$M$4="●"),(($F42-$G42)=(JM42-JN42))*1,0),"")</f>
        <v/>
      </c>
      <c r="JR42" s="449" t="str">
        <f t="shared" ca="1" si="504"/>
        <v/>
      </c>
      <c r="JS42" s="449" t="str">
        <f ca="1">IF(JP42&lt;&gt;"",IF(ABS($F42-$G42)&gt;=PrSettings!$M$7,(ABS($F42-$G42-JM42+JN42)&lt;=1)*1,IF(AND(JP42,$F42=$G42,$F42&gt;=PrSettings!$M$6),(ABS(JM42-$F42)&lt;=1)*1,IF(AND(ABS($F42-$G42-JM42+JN42)&lt;=1,$F42+$G42&gt;=PrSettings!$M$8),(ABS(JM42-$F42)&lt;=1)*(ABS(JN42-$G42)&lt;=1)*1,""))),"")</f>
        <v/>
      </c>
      <c r="JT42" s="456"/>
      <c r="JV42" s="447">
        <f t="shared" ca="1" si="422"/>
        <v>1</v>
      </c>
      <c r="JW42" s="448" t="str">
        <f ca="1">GrpF!$B$5</f>
        <v>Portugal</v>
      </c>
      <c r="JX42" s="449">
        <f t="shared" ca="1" si="505"/>
        <v>17</v>
      </c>
      <c r="JY42" s="448" t="str">
        <f ca="1">GrpF!$D$5</f>
        <v>Czechia</v>
      </c>
      <c r="JZ42" s="452"/>
      <c r="KA42" s="452"/>
      <c r="KB42" s="455"/>
      <c r="KC42" s="449" t="str">
        <f t="shared" ca="1" si="506"/>
        <v/>
      </c>
      <c r="KD42" s="449" t="str">
        <f ca="1">IF((KC42&lt;&gt;""),IF(OR($F42&lt;&gt;$G42,PrSettings!$M$4="●"),(($F42-$G42)=(JZ42-KA42))*1,0),"")</f>
        <v/>
      </c>
      <c r="KE42" s="449" t="str">
        <f t="shared" ca="1" si="507"/>
        <v/>
      </c>
      <c r="KF42" s="449" t="str">
        <f ca="1">IF(KC42&lt;&gt;"",IF(ABS($F42-$G42)&gt;=PrSettings!$M$7,(ABS($F42-$G42-JZ42+KA42)&lt;=1)*1,IF(AND(KC42,$F42=$G42,$F42&gt;=PrSettings!$M$6),(ABS(JZ42-$F42)&lt;=1)*1,IF(AND(ABS($F42-$G42-JZ42+KA42)&lt;=1,$F42+$G42&gt;=PrSettings!$M$8),(ABS(JZ42-$F42)&lt;=1)*(ABS(KA42-$G42)&lt;=1)*1,""))),"")</f>
        <v/>
      </c>
      <c r="KG42" s="456"/>
      <c r="KI42" s="447">
        <f t="shared" ca="1" si="426"/>
        <v>1</v>
      </c>
      <c r="KJ42" s="448" t="str">
        <f ca="1">GrpF!$B$5</f>
        <v>Portugal</v>
      </c>
      <c r="KK42" s="449">
        <f t="shared" ca="1" si="508"/>
        <v>17</v>
      </c>
      <c r="KL42" s="448" t="str">
        <f ca="1">GrpF!$D$5</f>
        <v>Czechia</v>
      </c>
      <c r="KM42" s="452"/>
      <c r="KN42" s="452"/>
      <c r="KO42" s="455"/>
      <c r="KP42" s="449" t="str">
        <f t="shared" ca="1" si="509"/>
        <v/>
      </c>
      <c r="KQ42" s="449" t="str">
        <f ca="1">IF((KP42&lt;&gt;""),IF(OR($F42&lt;&gt;$G42,PrSettings!$M$4="●"),(($F42-$G42)=(KM42-KN42))*1,0),"")</f>
        <v/>
      </c>
      <c r="KR42" s="449" t="str">
        <f t="shared" ca="1" si="510"/>
        <v/>
      </c>
      <c r="KS42" s="449" t="str">
        <f ca="1">IF(KP42&lt;&gt;"",IF(ABS($F42-$G42)&gt;=PrSettings!$M$7,(ABS($F42-$G42-KM42+KN42)&lt;=1)*1,IF(AND(KP42,$F42=$G42,$F42&gt;=PrSettings!$M$6),(ABS(KM42-$F42)&lt;=1)*1,IF(AND(ABS($F42-$G42-KM42+KN42)&lt;=1,$F42+$G42&gt;=PrSettings!$M$8),(ABS(KM42-$F42)&lt;=1)*(ABS(KN42-$G42)&lt;=1)*1,""))),"")</f>
        <v/>
      </c>
      <c r="KT42" s="456"/>
      <c r="KV42" s="447">
        <f t="shared" ca="1" si="430"/>
        <v>1</v>
      </c>
      <c r="KW42" s="448" t="str">
        <f ca="1">GrpF!$B$5</f>
        <v>Portugal</v>
      </c>
      <c r="KX42" s="449">
        <f t="shared" ca="1" si="511"/>
        <v>17</v>
      </c>
      <c r="KY42" s="448" t="str">
        <f ca="1">GrpF!$D$5</f>
        <v>Czechia</v>
      </c>
      <c r="KZ42" s="452"/>
      <c r="LA42" s="452"/>
      <c r="LB42" s="455"/>
      <c r="LC42" s="449" t="str">
        <f t="shared" ca="1" si="512"/>
        <v/>
      </c>
      <c r="LD42" s="449" t="str">
        <f ca="1">IF((LC42&lt;&gt;""),IF(OR($F42&lt;&gt;$G42,PrSettings!$M$4="●"),(($F42-$G42)=(KZ42-LA42))*1,0),"")</f>
        <v/>
      </c>
      <c r="LE42" s="449" t="str">
        <f t="shared" ca="1" si="513"/>
        <v/>
      </c>
      <c r="LF42" s="449" t="str">
        <f ca="1">IF(LC42&lt;&gt;"",IF(ABS($F42-$G42)&gt;=PrSettings!$M$7,(ABS($F42-$G42-KZ42+LA42)&lt;=1)*1,IF(AND(LC42,$F42=$G42,$F42&gt;=PrSettings!$M$6),(ABS(KZ42-$F42)&lt;=1)*1,IF(AND(ABS($F42-$G42-KZ42+LA42)&lt;=1,$F42+$G42&gt;=PrSettings!$M$8),(ABS(KZ42-$F42)&lt;=1)*(ABS(LA42-$G42)&lt;=1)*1,""))),"")</f>
        <v/>
      </c>
      <c r="LG42" s="456"/>
      <c r="LI42" s="447">
        <f t="shared" ca="1" si="434"/>
        <v>1</v>
      </c>
      <c r="LJ42" s="448" t="str">
        <f ca="1">GrpF!$B$5</f>
        <v>Portugal</v>
      </c>
      <c r="LK42" s="449">
        <f t="shared" ca="1" si="514"/>
        <v>17</v>
      </c>
      <c r="LL42" s="448" t="str">
        <f ca="1">GrpF!$D$5</f>
        <v>Czechia</v>
      </c>
      <c r="LM42" s="452"/>
      <c r="LN42" s="452"/>
      <c r="LO42" s="455"/>
      <c r="LP42" s="449" t="str">
        <f t="shared" ca="1" si="515"/>
        <v/>
      </c>
      <c r="LQ42" s="449" t="str">
        <f ca="1">IF((LP42&lt;&gt;""),IF(OR($F42&lt;&gt;$G42,PrSettings!$M$4="●"),(($F42-$G42)=(LM42-LN42))*1,0),"")</f>
        <v/>
      </c>
      <c r="LR42" s="449" t="str">
        <f t="shared" ca="1" si="516"/>
        <v/>
      </c>
      <c r="LS42" s="449" t="str">
        <f ca="1">IF(LP42&lt;&gt;"",IF(ABS($F42-$G42)&gt;=PrSettings!$M$7,(ABS($F42-$G42-LM42+LN42)&lt;=1)*1,IF(AND(LP42,$F42=$G42,$F42&gt;=PrSettings!$M$6),(ABS(LM42-$F42)&lt;=1)*1,IF(AND(ABS($F42-$G42-LM42+LN42)&lt;=1,$F42+$G42&gt;=PrSettings!$M$8),(ABS(LM42-$F42)&lt;=1)*(ABS(LN42-$G42)&lt;=1)*1,""))),"")</f>
        <v/>
      </c>
      <c r="LT42" s="456"/>
      <c r="LV42" s="447">
        <f t="shared" ca="1" si="438"/>
        <v>1</v>
      </c>
      <c r="LW42" s="448" t="str">
        <f ca="1">GrpF!$B$5</f>
        <v>Portugal</v>
      </c>
      <c r="LX42" s="449">
        <f t="shared" ca="1" si="517"/>
        <v>17</v>
      </c>
      <c r="LY42" s="448" t="str">
        <f ca="1">GrpF!$D$5</f>
        <v>Czechia</v>
      </c>
      <c r="LZ42" s="452"/>
      <c r="MA42" s="452"/>
      <c r="MB42" s="455"/>
      <c r="MC42" s="449" t="str">
        <f t="shared" ca="1" si="518"/>
        <v/>
      </c>
      <c r="MD42" s="449" t="str">
        <f ca="1">IF((MC42&lt;&gt;""),IF(OR($F42&lt;&gt;$G42,PrSettings!$M$4="●"),(($F42-$G42)=(LZ42-MA42))*1,0),"")</f>
        <v/>
      </c>
      <c r="ME42" s="449" t="str">
        <f t="shared" ca="1" si="519"/>
        <v/>
      </c>
      <c r="MF42" s="449" t="str">
        <f ca="1">IF(MC42&lt;&gt;"",IF(ABS($F42-$G42)&gt;=PrSettings!$M$7,(ABS($F42-$G42-LZ42+MA42)&lt;=1)*1,IF(AND(MC42,$F42=$G42,$F42&gt;=PrSettings!$M$6),(ABS(LZ42-$F42)&lt;=1)*1,IF(AND(ABS($F42-$G42-LZ42+MA42)&lt;=1,$F42+$G42&gt;=PrSettings!$M$8),(ABS(LZ42-$F42)&lt;=1)*(ABS(MA42-$G42)&lt;=1)*1,""))),"")</f>
        <v/>
      </c>
      <c r="MG42" s="456"/>
    </row>
    <row r="43" spans="1:345" x14ac:dyDescent="0.25">
      <c r="B43" s="447">
        <f ca="1">INDEX(Groups!$C$7:$C$35,MATCH(C43,Groups!$D$7:$D$35,0))</f>
        <v>34</v>
      </c>
      <c r="C43" s="448" t="str">
        <f ca="1">GrpF!$B$6</f>
        <v>Georgia</v>
      </c>
      <c r="D43" s="449">
        <f ca="1">INDEX(Groups!$C$7:$C$35,MATCH(E43,Groups!$D$7:$D$35,0))</f>
        <v>17</v>
      </c>
      <c r="E43" s="448" t="str">
        <f ca="1">GrpF!$D$6</f>
        <v>Czechia</v>
      </c>
      <c r="F43" s="450" t="str">
        <f ca="1">GrpF!$E$6</f>
        <v/>
      </c>
      <c r="G43" s="451" t="str">
        <f ca="1">GrpF!$G$6</f>
        <v/>
      </c>
      <c r="I43" s="447">
        <f t="shared" ca="1" si="338"/>
        <v>34</v>
      </c>
      <c r="J43" s="448" t="str">
        <f ca="1">GrpF!$B$6</f>
        <v>Georgia</v>
      </c>
      <c r="K43" s="449">
        <f t="shared" ca="1" si="442"/>
        <v>17</v>
      </c>
      <c r="L43" s="448" t="str">
        <f ca="1">GrpF!$D$6</f>
        <v>Czechia</v>
      </c>
      <c r="M43" s="452"/>
      <c r="N43" s="452"/>
      <c r="O43" s="455"/>
      <c r="P43" s="449" t="str">
        <f t="shared" ca="1" si="443"/>
        <v/>
      </c>
      <c r="Q43" s="449" t="str">
        <f ca="1">IF((P43&lt;&gt;""),IF(OR($F43&lt;&gt;$G43,PrSettings!$M$4="●"),(($F43-$G43)=(M43-N43))*1,0),"")</f>
        <v/>
      </c>
      <c r="R43" s="449" t="str">
        <f t="shared" ca="1" si="444"/>
        <v/>
      </c>
      <c r="S43" s="449" t="str">
        <f ca="1">IF(P43&lt;&gt;"",IF(ABS($F43-$G43)&gt;=PrSettings!$M$7,(ABS($F43-$G43-M43+N43)&lt;=1)*1,IF(AND(P43,$F43=$G43,$F43&gt;=PrSettings!$M$6),(ABS(M43-$F43)&lt;=1)*1,IF(AND(ABS($F43-$G43-M43+N43)&lt;=1,$F43+$G43&gt;=PrSettings!$M$8),(ABS(M43-$F43)&lt;=1)*(ABS(N43-$G43)&lt;=1)*1,""))),"")</f>
        <v/>
      </c>
      <c r="T43" s="456"/>
      <c r="V43" s="447">
        <f t="shared" ca="1" si="342"/>
        <v>34</v>
      </c>
      <c r="W43" s="448" t="str">
        <f ca="1">GrpF!$B$6</f>
        <v>Georgia</v>
      </c>
      <c r="X43" s="449">
        <f t="shared" ca="1" si="445"/>
        <v>17</v>
      </c>
      <c r="Y43" s="448" t="str">
        <f ca="1">GrpF!$D$6</f>
        <v>Czechia</v>
      </c>
      <c r="Z43" s="452"/>
      <c r="AA43" s="452"/>
      <c r="AB43" s="455"/>
      <c r="AC43" s="449" t="str">
        <f t="shared" ca="1" si="446"/>
        <v/>
      </c>
      <c r="AD43" s="449" t="str">
        <f ca="1">IF((AC43&lt;&gt;""),IF(OR($F43&lt;&gt;$G43,PrSettings!$M$4="●"),(($F43-$G43)=(Z43-AA43))*1,0),"")</f>
        <v/>
      </c>
      <c r="AE43" s="449" t="str">
        <f t="shared" ca="1" si="447"/>
        <v/>
      </c>
      <c r="AF43" s="449" t="str">
        <f ca="1">IF(AC43&lt;&gt;"",IF(ABS($F43-$G43)&gt;=PrSettings!$M$7,(ABS($F43-$G43-Z43+AA43)&lt;=1)*1,IF(AND(AC43,$F43=$G43,$F43&gt;=PrSettings!$M$6),(ABS(Z43-$F43)&lt;=1)*1,IF(AND(ABS($F43-$G43-Z43+AA43)&lt;=1,$F43+$G43&gt;=PrSettings!$M$8),(ABS(Z43-$F43)&lt;=1)*(ABS(AA43-$G43)&lt;=1)*1,""))),"")</f>
        <v/>
      </c>
      <c r="AG43" s="456"/>
      <c r="AI43" s="447">
        <f t="shared" ca="1" si="346"/>
        <v>34</v>
      </c>
      <c r="AJ43" s="448" t="str">
        <f ca="1">GrpF!$B$6</f>
        <v>Georgia</v>
      </c>
      <c r="AK43" s="449">
        <f t="shared" ca="1" si="448"/>
        <v>17</v>
      </c>
      <c r="AL43" s="448" t="str">
        <f ca="1">GrpF!$D$6</f>
        <v>Czechia</v>
      </c>
      <c r="AM43" s="452"/>
      <c r="AN43" s="452"/>
      <c r="AO43" s="455"/>
      <c r="AP43" s="449" t="str">
        <f t="shared" ca="1" si="449"/>
        <v/>
      </c>
      <c r="AQ43" s="449" t="str">
        <f ca="1">IF((AP43&lt;&gt;""),IF(OR($F43&lt;&gt;$G43,PrSettings!$M$4="●"),(($F43-$G43)=(AM43-AN43))*1,0),"")</f>
        <v/>
      </c>
      <c r="AR43" s="449" t="str">
        <f t="shared" ca="1" si="450"/>
        <v/>
      </c>
      <c r="AS43" s="449" t="str">
        <f ca="1">IF(AP43&lt;&gt;"",IF(ABS($F43-$G43)&gt;=PrSettings!$M$7,(ABS($F43-$G43-AM43+AN43)&lt;=1)*1,IF(AND(AP43,$F43=$G43,$F43&gt;=PrSettings!$M$6),(ABS(AM43-$F43)&lt;=1)*1,IF(AND(ABS($F43-$G43-AM43+AN43)&lt;=1,$F43+$G43&gt;=PrSettings!$M$8),(ABS(AM43-$F43)&lt;=1)*(ABS(AN43-$G43)&lt;=1)*1,""))),"")</f>
        <v/>
      </c>
      <c r="AT43" s="456"/>
      <c r="AV43" s="447">
        <f t="shared" ca="1" si="350"/>
        <v>34</v>
      </c>
      <c r="AW43" s="448" t="str">
        <f ca="1">GrpF!$B$6</f>
        <v>Georgia</v>
      </c>
      <c r="AX43" s="449">
        <f t="shared" ca="1" si="451"/>
        <v>17</v>
      </c>
      <c r="AY43" s="448" t="str">
        <f ca="1">GrpF!$D$6</f>
        <v>Czechia</v>
      </c>
      <c r="AZ43" s="452"/>
      <c r="BA43" s="452"/>
      <c r="BB43" s="455"/>
      <c r="BC43" s="449" t="str">
        <f t="shared" ca="1" si="452"/>
        <v/>
      </c>
      <c r="BD43" s="449" t="str">
        <f ca="1">IF((BC43&lt;&gt;""),IF(OR($F43&lt;&gt;$G43,PrSettings!$M$4="●"),(($F43-$G43)=(AZ43-BA43))*1,0),"")</f>
        <v/>
      </c>
      <c r="BE43" s="449" t="str">
        <f t="shared" ca="1" si="453"/>
        <v/>
      </c>
      <c r="BF43" s="449" t="str">
        <f ca="1">IF(BC43&lt;&gt;"",IF(ABS($F43-$G43)&gt;=PrSettings!$M$7,(ABS($F43-$G43-AZ43+BA43)&lt;=1)*1,IF(AND(BC43,$F43=$G43,$F43&gt;=PrSettings!$M$6),(ABS(AZ43-$F43)&lt;=1)*1,IF(AND(ABS($F43-$G43-AZ43+BA43)&lt;=1,$F43+$G43&gt;=PrSettings!$M$8),(ABS(AZ43-$F43)&lt;=1)*(ABS(BA43-$G43)&lt;=1)*1,""))),"")</f>
        <v/>
      </c>
      <c r="BG43" s="456"/>
      <c r="BI43" s="447">
        <f t="shared" ca="1" si="354"/>
        <v>34</v>
      </c>
      <c r="BJ43" s="448" t="str">
        <f ca="1">GrpF!$B$6</f>
        <v>Georgia</v>
      </c>
      <c r="BK43" s="449">
        <f t="shared" ca="1" si="454"/>
        <v>17</v>
      </c>
      <c r="BL43" s="448" t="str">
        <f ca="1">GrpF!$D$6</f>
        <v>Czechia</v>
      </c>
      <c r="BM43" s="452"/>
      <c r="BN43" s="452"/>
      <c r="BO43" s="455"/>
      <c r="BP43" s="449" t="str">
        <f t="shared" ca="1" si="455"/>
        <v/>
      </c>
      <c r="BQ43" s="449" t="str">
        <f ca="1">IF((BP43&lt;&gt;""),IF(OR($F43&lt;&gt;$G43,PrSettings!$M$4="●"),(($F43-$G43)=(BM43-BN43))*1,0),"")</f>
        <v/>
      </c>
      <c r="BR43" s="449" t="str">
        <f t="shared" ca="1" si="456"/>
        <v/>
      </c>
      <c r="BS43" s="449" t="str">
        <f ca="1">IF(BP43&lt;&gt;"",IF(ABS($F43-$G43)&gt;=PrSettings!$M$7,(ABS($F43-$G43-BM43+BN43)&lt;=1)*1,IF(AND(BP43,$F43=$G43,$F43&gt;=PrSettings!$M$6),(ABS(BM43-$F43)&lt;=1)*1,IF(AND(ABS($F43-$G43-BM43+BN43)&lt;=1,$F43+$G43&gt;=PrSettings!$M$8),(ABS(BM43-$F43)&lt;=1)*(ABS(BN43-$G43)&lt;=1)*1,""))),"")</f>
        <v/>
      </c>
      <c r="BT43" s="456"/>
      <c r="BV43" s="447">
        <f t="shared" ca="1" si="358"/>
        <v>34</v>
      </c>
      <c r="BW43" s="448" t="str">
        <f ca="1">GrpF!$B$6</f>
        <v>Georgia</v>
      </c>
      <c r="BX43" s="449">
        <f t="shared" ca="1" si="457"/>
        <v>17</v>
      </c>
      <c r="BY43" s="448" t="str">
        <f ca="1">GrpF!$D$6</f>
        <v>Czechia</v>
      </c>
      <c r="BZ43" s="452"/>
      <c r="CA43" s="452"/>
      <c r="CB43" s="455"/>
      <c r="CC43" s="449" t="str">
        <f t="shared" ca="1" si="458"/>
        <v/>
      </c>
      <c r="CD43" s="449" t="str">
        <f ca="1">IF((CC43&lt;&gt;""),IF(OR($F43&lt;&gt;$G43,PrSettings!$M$4="●"),(($F43-$G43)=(BZ43-CA43))*1,0),"")</f>
        <v/>
      </c>
      <c r="CE43" s="449" t="str">
        <f t="shared" ca="1" si="459"/>
        <v/>
      </c>
      <c r="CF43" s="449" t="str">
        <f ca="1">IF(CC43&lt;&gt;"",IF(ABS($F43-$G43)&gt;=PrSettings!$M$7,(ABS($F43-$G43-BZ43+CA43)&lt;=1)*1,IF(AND(CC43,$F43=$G43,$F43&gt;=PrSettings!$M$6),(ABS(BZ43-$F43)&lt;=1)*1,IF(AND(ABS($F43-$G43-BZ43+CA43)&lt;=1,$F43+$G43&gt;=PrSettings!$M$8),(ABS(BZ43-$F43)&lt;=1)*(ABS(CA43-$G43)&lt;=1)*1,""))),"")</f>
        <v/>
      </c>
      <c r="CG43" s="456"/>
      <c r="CI43" s="447">
        <f t="shared" ca="1" si="362"/>
        <v>34</v>
      </c>
      <c r="CJ43" s="448" t="str">
        <f ca="1">GrpF!$B$6</f>
        <v>Georgia</v>
      </c>
      <c r="CK43" s="449">
        <f t="shared" ca="1" si="460"/>
        <v>17</v>
      </c>
      <c r="CL43" s="448" t="str">
        <f ca="1">GrpF!$D$6</f>
        <v>Czechia</v>
      </c>
      <c r="CM43" s="452"/>
      <c r="CN43" s="452"/>
      <c r="CO43" s="455"/>
      <c r="CP43" s="449" t="str">
        <f t="shared" ca="1" si="461"/>
        <v/>
      </c>
      <c r="CQ43" s="449" t="str">
        <f ca="1">IF((CP43&lt;&gt;""),IF(OR($F43&lt;&gt;$G43,PrSettings!$M$4="●"),(($F43-$G43)=(CM43-CN43))*1,0),"")</f>
        <v/>
      </c>
      <c r="CR43" s="449" t="str">
        <f t="shared" ca="1" si="462"/>
        <v/>
      </c>
      <c r="CS43" s="449" t="str">
        <f ca="1">IF(CP43&lt;&gt;"",IF(ABS($F43-$G43)&gt;=PrSettings!$M$7,(ABS($F43-$G43-CM43+CN43)&lt;=1)*1,IF(AND(CP43,$F43=$G43,$F43&gt;=PrSettings!$M$6),(ABS(CM43-$F43)&lt;=1)*1,IF(AND(ABS($F43-$G43-CM43+CN43)&lt;=1,$F43+$G43&gt;=PrSettings!$M$8),(ABS(CM43-$F43)&lt;=1)*(ABS(CN43-$G43)&lt;=1)*1,""))),"")</f>
        <v/>
      </c>
      <c r="CT43" s="456"/>
      <c r="CV43" s="447">
        <f t="shared" ca="1" si="366"/>
        <v>34</v>
      </c>
      <c r="CW43" s="448" t="str">
        <f ca="1">GrpF!$B$6</f>
        <v>Georgia</v>
      </c>
      <c r="CX43" s="449">
        <f t="shared" ca="1" si="463"/>
        <v>17</v>
      </c>
      <c r="CY43" s="448" t="str">
        <f ca="1">GrpF!$D$6</f>
        <v>Czechia</v>
      </c>
      <c r="CZ43" s="452"/>
      <c r="DA43" s="452"/>
      <c r="DB43" s="455"/>
      <c r="DC43" s="449" t="str">
        <f t="shared" ca="1" si="464"/>
        <v/>
      </c>
      <c r="DD43" s="449" t="str">
        <f ca="1">IF((DC43&lt;&gt;""),IF(OR($F43&lt;&gt;$G43,PrSettings!$M$4="●"),(($F43-$G43)=(CZ43-DA43))*1,0),"")</f>
        <v/>
      </c>
      <c r="DE43" s="449" t="str">
        <f t="shared" ca="1" si="465"/>
        <v/>
      </c>
      <c r="DF43" s="449" t="str">
        <f ca="1">IF(DC43&lt;&gt;"",IF(ABS($F43-$G43)&gt;=PrSettings!$M$7,(ABS($F43-$G43-CZ43+DA43)&lt;=1)*1,IF(AND(DC43,$F43=$G43,$F43&gt;=PrSettings!$M$6),(ABS(CZ43-$F43)&lt;=1)*1,IF(AND(ABS($F43-$G43-CZ43+DA43)&lt;=1,$F43+$G43&gt;=PrSettings!$M$8),(ABS(CZ43-$F43)&lt;=1)*(ABS(DA43-$G43)&lt;=1)*1,""))),"")</f>
        <v/>
      </c>
      <c r="DG43" s="456"/>
      <c r="DI43" s="447">
        <f t="shared" ca="1" si="370"/>
        <v>34</v>
      </c>
      <c r="DJ43" s="448" t="str">
        <f ca="1">GrpF!$B$6</f>
        <v>Georgia</v>
      </c>
      <c r="DK43" s="449">
        <f t="shared" ca="1" si="466"/>
        <v>17</v>
      </c>
      <c r="DL43" s="448" t="str">
        <f ca="1">GrpF!$D$6</f>
        <v>Czechia</v>
      </c>
      <c r="DM43" s="452"/>
      <c r="DN43" s="452"/>
      <c r="DO43" s="455"/>
      <c r="DP43" s="449" t="str">
        <f t="shared" ca="1" si="467"/>
        <v/>
      </c>
      <c r="DQ43" s="449" t="str">
        <f ca="1">IF((DP43&lt;&gt;""),IF(OR($F43&lt;&gt;$G43,PrSettings!$M$4="●"),(($F43-$G43)=(DM43-DN43))*1,0),"")</f>
        <v/>
      </c>
      <c r="DR43" s="449" t="str">
        <f t="shared" ca="1" si="468"/>
        <v/>
      </c>
      <c r="DS43" s="449" t="str">
        <f ca="1">IF(DP43&lt;&gt;"",IF(ABS($F43-$G43)&gt;=PrSettings!$M$7,(ABS($F43-$G43-DM43+DN43)&lt;=1)*1,IF(AND(DP43,$F43=$G43,$F43&gt;=PrSettings!$M$6),(ABS(DM43-$F43)&lt;=1)*1,IF(AND(ABS($F43-$G43-DM43+DN43)&lt;=1,$F43+$G43&gt;=PrSettings!$M$8),(ABS(DM43-$F43)&lt;=1)*(ABS(DN43-$G43)&lt;=1)*1,""))),"")</f>
        <v/>
      </c>
      <c r="DT43" s="456"/>
      <c r="DV43" s="447">
        <f t="shared" ca="1" si="374"/>
        <v>34</v>
      </c>
      <c r="DW43" s="448" t="str">
        <f ca="1">GrpF!$B$6</f>
        <v>Georgia</v>
      </c>
      <c r="DX43" s="449">
        <f t="shared" ca="1" si="469"/>
        <v>17</v>
      </c>
      <c r="DY43" s="448" t="str">
        <f ca="1">GrpF!$D$6</f>
        <v>Czechia</v>
      </c>
      <c r="DZ43" s="452"/>
      <c r="EA43" s="452"/>
      <c r="EB43" s="455"/>
      <c r="EC43" s="449" t="str">
        <f t="shared" ca="1" si="470"/>
        <v/>
      </c>
      <c r="ED43" s="449" t="str">
        <f ca="1">IF((EC43&lt;&gt;""),IF(OR($F43&lt;&gt;$G43,PrSettings!$M$4="●"),(($F43-$G43)=(DZ43-EA43))*1,0),"")</f>
        <v/>
      </c>
      <c r="EE43" s="449" t="str">
        <f t="shared" ca="1" si="471"/>
        <v/>
      </c>
      <c r="EF43" s="449" t="str">
        <f ca="1">IF(EC43&lt;&gt;"",IF(ABS($F43-$G43)&gt;=PrSettings!$M$7,(ABS($F43-$G43-DZ43+EA43)&lt;=1)*1,IF(AND(EC43,$F43=$G43,$F43&gt;=PrSettings!$M$6),(ABS(DZ43-$F43)&lt;=1)*1,IF(AND(ABS($F43-$G43-DZ43+EA43)&lt;=1,$F43+$G43&gt;=PrSettings!$M$8),(ABS(DZ43-$F43)&lt;=1)*(ABS(EA43-$G43)&lt;=1)*1,""))),"")</f>
        <v/>
      </c>
      <c r="EG43" s="456"/>
      <c r="EI43" s="447">
        <f t="shared" ca="1" si="378"/>
        <v>34</v>
      </c>
      <c r="EJ43" s="448" t="str">
        <f ca="1">GrpF!$B$6</f>
        <v>Georgia</v>
      </c>
      <c r="EK43" s="449">
        <f t="shared" ca="1" si="472"/>
        <v>17</v>
      </c>
      <c r="EL43" s="448" t="str">
        <f ca="1">GrpF!$D$6</f>
        <v>Czechia</v>
      </c>
      <c r="EM43" s="452"/>
      <c r="EN43" s="452"/>
      <c r="EO43" s="455"/>
      <c r="EP43" s="449" t="str">
        <f t="shared" ca="1" si="473"/>
        <v/>
      </c>
      <c r="EQ43" s="449" t="str">
        <f ca="1">IF((EP43&lt;&gt;""),IF(OR($F43&lt;&gt;$G43,PrSettings!$M$4="●"),(($F43-$G43)=(EM43-EN43))*1,0),"")</f>
        <v/>
      </c>
      <c r="ER43" s="449" t="str">
        <f t="shared" ca="1" si="474"/>
        <v/>
      </c>
      <c r="ES43" s="449" t="str">
        <f ca="1">IF(EP43&lt;&gt;"",IF(ABS($F43-$G43)&gt;=PrSettings!$M$7,(ABS($F43-$G43-EM43+EN43)&lt;=1)*1,IF(AND(EP43,$F43=$G43,$F43&gt;=PrSettings!$M$6),(ABS(EM43-$F43)&lt;=1)*1,IF(AND(ABS($F43-$G43-EM43+EN43)&lt;=1,$F43+$G43&gt;=PrSettings!$M$8),(ABS(EM43-$F43)&lt;=1)*(ABS(EN43-$G43)&lt;=1)*1,""))),"")</f>
        <v/>
      </c>
      <c r="ET43" s="456"/>
      <c r="EV43" s="447">
        <f t="shared" ca="1" si="382"/>
        <v>34</v>
      </c>
      <c r="EW43" s="448" t="str">
        <f ca="1">GrpF!$B$6</f>
        <v>Georgia</v>
      </c>
      <c r="EX43" s="449">
        <f t="shared" ca="1" si="475"/>
        <v>17</v>
      </c>
      <c r="EY43" s="448" t="str">
        <f ca="1">GrpF!$D$6</f>
        <v>Czechia</v>
      </c>
      <c r="EZ43" s="452"/>
      <c r="FA43" s="452"/>
      <c r="FB43" s="455"/>
      <c r="FC43" s="449" t="str">
        <f t="shared" ca="1" si="476"/>
        <v/>
      </c>
      <c r="FD43" s="449" t="str">
        <f ca="1">IF((FC43&lt;&gt;""),IF(OR($F43&lt;&gt;$G43,PrSettings!$M$4="●"),(($F43-$G43)=(EZ43-FA43))*1,0),"")</f>
        <v/>
      </c>
      <c r="FE43" s="449" t="str">
        <f t="shared" ca="1" si="477"/>
        <v/>
      </c>
      <c r="FF43" s="449" t="str">
        <f ca="1">IF(FC43&lt;&gt;"",IF(ABS($F43-$G43)&gt;=PrSettings!$M$7,(ABS($F43-$G43-EZ43+FA43)&lt;=1)*1,IF(AND(FC43,$F43=$G43,$F43&gt;=PrSettings!$M$6),(ABS(EZ43-$F43)&lt;=1)*1,IF(AND(ABS($F43-$G43-EZ43+FA43)&lt;=1,$F43+$G43&gt;=PrSettings!$M$8),(ABS(EZ43-$F43)&lt;=1)*(ABS(FA43-$G43)&lt;=1)*1,""))),"")</f>
        <v/>
      </c>
      <c r="FG43" s="456"/>
      <c r="FI43" s="447">
        <f t="shared" ca="1" si="386"/>
        <v>34</v>
      </c>
      <c r="FJ43" s="448" t="str">
        <f ca="1">GrpF!$B$6</f>
        <v>Georgia</v>
      </c>
      <c r="FK43" s="449">
        <f t="shared" ca="1" si="478"/>
        <v>17</v>
      </c>
      <c r="FL43" s="448" t="str">
        <f ca="1">GrpF!$D$6</f>
        <v>Czechia</v>
      </c>
      <c r="FM43" s="452"/>
      <c r="FN43" s="452"/>
      <c r="FO43" s="455"/>
      <c r="FP43" s="449" t="str">
        <f t="shared" ca="1" si="479"/>
        <v/>
      </c>
      <c r="FQ43" s="449" t="str">
        <f ca="1">IF((FP43&lt;&gt;""),IF(OR($F43&lt;&gt;$G43,PrSettings!$M$4="●"),(($F43-$G43)=(FM43-FN43))*1,0),"")</f>
        <v/>
      </c>
      <c r="FR43" s="449" t="str">
        <f t="shared" ca="1" si="480"/>
        <v/>
      </c>
      <c r="FS43" s="449" t="str">
        <f ca="1">IF(FP43&lt;&gt;"",IF(ABS($F43-$G43)&gt;=PrSettings!$M$7,(ABS($F43-$G43-FM43+FN43)&lt;=1)*1,IF(AND(FP43,$F43=$G43,$F43&gt;=PrSettings!$M$6),(ABS(FM43-$F43)&lt;=1)*1,IF(AND(ABS($F43-$G43-FM43+FN43)&lt;=1,$F43+$G43&gt;=PrSettings!$M$8),(ABS(FM43-$F43)&lt;=1)*(ABS(FN43-$G43)&lt;=1)*1,""))),"")</f>
        <v/>
      </c>
      <c r="FT43" s="456"/>
      <c r="FV43" s="447">
        <f t="shared" ca="1" si="390"/>
        <v>34</v>
      </c>
      <c r="FW43" s="448" t="str">
        <f ca="1">GrpF!$B$6</f>
        <v>Georgia</v>
      </c>
      <c r="FX43" s="449">
        <f t="shared" ca="1" si="481"/>
        <v>17</v>
      </c>
      <c r="FY43" s="448" t="str">
        <f ca="1">GrpF!$D$6</f>
        <v>Czechia</v>
      </c>
      <c r="FZ43" s="452"/>
      <c r="GA43" s="452"/>
      <c r="GB43" s="455"/>
      <c r="GC43" s="449" t="str">
        <f t="shared" ca="1" si="482"/>
        <v/>
      </c>
      <c r="GD43" s="449" t="str">
        <f ca="1">IF((GC43&lt;&gt;""),IF(OR($F43&lt;&gt;$G43,PrSettings!$M$4="●"),(($F43-$G43)=(FZ43-GA43))*1,0),"")</f>
        <v/>
      </c>
      <c r="GE43" s="449" t="str">
        <f t="shared" ca="1" si="483"/>
        <v/>
      </c>
      <c r="GF43" s="449" t="str">
        <f ca="1">IF(GC43&lt;&gt;"",IF(ABS($F43-$G43)&gt;=PrSettings!$M$7,(ABS($F43-$G43-FZ43+GA43)&lt;=1)*1,IF(AND(GC43,$F43=$G43,$F43&gt;=PrSettings!$M$6),(ABS(FZ43-$F43)&lt;=1)*1,IF(AND(ABS($F43-$G43-FZ43+GA43)&lt;=1,$F43+$G43&gt;=PrSettings!$M$8),(ABS(FZ43-$F43)&lt;=1)*(ABS(GA43-$G43)&lt;=1)*1,""))),"")</f>
        <v/>
      </c>
      <c r="GG43" s="456"/>
      <c r="GI43" s="447">
        <f t="shared" ca="1" si="394"/>
        <v>34</v>
      </c>
      <c r="GJ43" s="448" t="str">
        <f ca="1">GrpF!$B$6</f>
        <v>Georgia</v>
      </c>
      <c r="GK43" s="449">
        <f t="shared" ca="1" si="484"/>
        <v>17</v>
      </c>
      <c r="GL43" s="448" t="str">
        <f ca="1">GrpF!$D$6</f>
        <v>Czechia</v>
      </c>
      <c r="GM43" s="452"/>
      <c r="GN43" s="452"/>
      <c r="GO43" s="455"/>
      <c r="GP43" s="449" t="str">
        <f t="shared" ca="1" si="485"/>
        <v/>
      </c>
      <c r="GQ43" s="449" t="str">
        <f ca="1">IF((GP43&lt;&gt;""),IF(OR($F43&lt;&gt;$G43,PrSettings!$M$4="●"),(($F43-$G43)=(GM43-GN43))*1,0),"")</f>
        <v/>
      </c>
      <c r="GR43" s="449" t="str">
        <f t="shared" ca="1" si="486"/>
        <v/>
      </c>
      <c r="GS43" s="449" t="str">
        <f ca="1">IF(GP43&lt;&gt;"",IF(ABS($F43-$G43)&gt;=PrSettings!$M$7,(ABS($F43-$G43-GM43+GN43)&lt;=1)*1,IF(AND(GP43,$F43=$G43,$F43&gt;=PrSettings!$M$6),(ABS(GM43-$F43)&lt;=1)*1,IF(AND(ABS($F43-$G43-GM43+GN43)&lt;=1,$F43+$G43&gt;=PrSettings!$M$8),(ABS(GM43-$F43)&lt;=1)*(ABS(GN43-$G43)&lt;=1)*1,""))),"")</f>
        <v/>
      </c>
      <c r="GT43" s="456"/>
      <c r="GV43" s="447">
        <f t="shared" ca="1" si="398"/>
        <v>34</v>
      </c>
      <c r="GW43" s="448" t="str">
        <f ca="1">GrpF!$B$6</f>
        <v>Georgia</v>
      </c>
      <c r="GX43" s="449">
        <f t="shared" ca="1" si="487"/>
        <v>17</v>
      </c>
      <c r="GY43" s="448" t="str">
        <f ca="1">GrpF!$D$6</f>
        <v>Czechia</v>
      </c>
      <c r="GZ43" s="452"/>
      <c r="HA43" s="452"/>
      <c r="HB43" s="455"/>
      <c r="HC43" s="449" t="str">
        <f t="shared" ca="1" si="488"/>
        <v/>
      </c>
      <c r="HD43" s="449" t="str">
        <f ca="1">IF((HC43&lt;&gt;""),IF(OR($F43&lt;&gt;$G43,PrSettings!$M$4="●"),(($F43-$G43)=(GZ43-HA43))*1,0),"")</f>
        <v/>
      </c>
      <c r="HE43" s="449" t="str">
        <f t="shared" ca="1" si="489"/>
        <v/>
      </c>
      <c r="HF43" s="449" t="str">
        <f ca="1">IF(HC43&lt;&gt;"",IF(ABS($F43-$G43)&gt;=PrSettings!$M$7,(ABS($F43-$G43-GZ43+HA43)&lt;=1)*1,IF(AND(HC43,$F43=$G43,$F43&gt;=PrSettings!$M$6),(ABS(GZ43-$F43)&lt;=1)*1,IF(AND(ABS($F43-$G43-GZ43+HA43)&lt;=1,$F43+$G43&gt;=PrSettings!$M$8),(ABS(GZ43-$F43)&lt;=1)*(ABS(HA43-$G43)&lt;=1)*1,""))),"")</f>
        <v/>
      </c>
      <c r="HG43" s="456"/>
      <c r="HI43" s="447">
        <f t="shared" ca="1" si="402"/>
        <v>34</v>
      </c>
      <c r="HJ43" s="448" t="str">
        <f ca="1">GrpF!$B$6</f>
        <v>Georgia</v>
      </c>
      <c r="HK43" s="449">
        <f t="shared" ca="1" si="490"/>
        <v>17</v>
      </c>
      <c r="HL43" s="448" t="str">
        <f ca="1">GrpF!$D$6</f>
        <v>Czechia</v>
      </c>
      <c r="HM43" s="452"/>
      <c r="HN43" s="452"/>
      <c r="HO43" s="455"/>
      <c r="HP43" s="449" t="str">
        <f t="shared" ca="1" si="491"/>
        <v/>
      </c>
      <c r="HQ43" s="449" t="str">
        <f ca="1">IF((HP43&lt;&gt;""),IF(OR($F43&lt;&gt;$G43,PrSettings!$M$4="●"),(($F43-$G43)=(HM43-HN43))*1,0),"")</f>
        <v/>
      </c>
      <c r="HR43" s="449" t="str">
        <f t="shared" ca="1" si="492"/>
        <v/>
      </c>
      <c r="HS43" s="449" t="str">
        <f ca="1">IF(HP43&lt;&gt;"",IF(ABS($F43-$G43)&gt;=PrSettings!$M$7,(ABS($F43-$G43-HM43+HN43)&lt;=1)*1,IF(AND(HP43,$F43=$G43,$F43&gt;=PrSettings!$M$6),(ABS(HM43-$F43)&lt;=1)*1,IF(AND(ABS($F43-$G43-HM43+HN43)&lt;=1,$F43+$G43&gt;=PrSettings!$M$8),(ABS(HM43-$F43)&lt;=1)*(ABS(HN43-$G43)&lt;=1)*1,""))),"")</f>
        <v/>
      </c>
      <c r="HT43" s="456"/>
      <c r="HV43" s="447">
        <f t="shared" ca="1" si="406"/>
        <v>34</v>
      </c>
      <c r="HW43" s="448" t="str">
        <f ca="1">GrpF!$B$6</f>
        <v>Georgia</v>
      </c>
      <c r="HX43" s="449">
        <f t="shared" ca="1" si="493"/>
        <v>17</v>
      </c>
      <c r="HY43" s="448" t="str">
        <f ca="1">GrpF!$D$6</f>
        <v>Czechia</v>
      </c>
      <c r="HZ43" s="452"/>
      <c r="IA43" s="452"/>
      <c r="IB43" s="455"/>
      <c r="IC43" s="449" t="str">
        <f t="shared" ca="1" si="494"/>
        <v/>
      </c>
      <c r="ID43" s="449" t="str">
        <f ca="1">IF((IC43&lt;&gt;""),IF(OR($F43&lt;&gt;$G43,PrSettings!$M$4="●"),(($F43-$G43)=(HZ43-IA43))*1,0),"")</f>
        <v/>
      </c>
      <c r="IE43" s="449" t="str">
        <f t="shared" ca="1" si="495"/>
        <v/>
      </c>
      <c r="IF43" s="449" t="str">
        <f ca="1">IF(IC43&lt;&gt;"",IF(ABS($F43-$G43)&gt;=PrSettings!$M$7,(ABS($F43-$G43-HZ43+IA43)&lt;=1)*1,IF(AND(IC43,$F43=$G43,$F43&gt;=PrSettings!$M$6),(ABS(HZ43-$F43)&lt;=1)*1,IF(AND(ABS($F43-$G43-HZ43+IA43)&lt;=1,$F43+$G43&gt;=PrSettings!$M$8),(ABS(HZ43-$F43)&lt;=1)*(ABS(IA43-$G43)&lt;=1)*1,""))),"")</f>
        <v/>
      </c>
      <c r="IG43" s="456"/>
      <c r="II43" s="447">
        <f t="shared" ca="1" si="410"/>
        <v>34</v>
      </c>
      <c r="IJ43" s="448" t="str">
        <f ca="1">GrpF!$B$6</f>
        <v>Georgia</v>
      </c>
      <c r="IK43" s="449">
        <f t="shared" ca="1" si="496"/>
        <v>17</v>
      </c>
      <c r="IL43" s="448" t="str">
        <f ca="1">GrpF!$D$6</f>
        <v>Czechia</v>
      </c>
      <c r="IM43" s="452"/>
      <c r="IN43" s="452"/>
      <c r="IO43" s="455"/>
      <c r="IP43" s="449" t="str">
        <f t="shared" ca="1" si="497"/>
        <v/>
      </c>
      <c r="IQ43" s="449" t="str">
        <f ca="1">IF((IP43&lt;&gt;""),IF(OR($F43&lt;&gt;$G43,PrSettings!$M$4="●"),(($F43-$G43)=(IM43-IN43))*1,0),"")</f>
        <v/>
      </c>
      <c r="IR43" s="449" t="str">
        <f t="shared" ca="1" si="498"/>
        <v/>
      </c>
      <c r="IS43" s="449" t="str">
        <f ca="1">IF(IP43&lt;&gt;"",IF(ABS($F43-$G43)&gt;=PrSettings!$M$7,(ABS($F43-$G43-IM43+IN43)&lt;=1)*1,IF(AND(IP43,$F43=$G43,$F43&gt;=PrSettings!$M$6),(ABS(IM43-$F43)&lt;=1)*1,IF(AND(ABS($F43-$G43-IM43+IN43)&lt;=1,$F43+$G43&gt;=PrSettings!$M$8),(ABS(IM43-$F43)&lt;=1)*(ABS(IN43-$G43)&lt;=1)*1,""))),"")</f>
        <v/>
      </c>
      <c r="IT43" s="456"/>
      <c r="IV43" s="447">
        <f t="shared" ca="1" si="414"/>
        <v>34</v>
      </c>
      <c r="IW43" s="448" t="str">
        <f ca="1">GrpF!$B$6</f>
        <v>Georgia</v>
      </c>
      <c r="IX43" s="449">
        <f t="shared" ca="1" si="499"/>
        <v>17</v>
      </c>
      <c r="IY43" s="448" t="str">
        <f ca="1">GrpF!$D$6</f>
        <v>Czechia</v>
      </c>
      <c r="IZ43" s="452"/>
      <c r="JA43" s="452"/>
      <c r="JB43" s="455"/>
      <c r="JC43" s="449" t="str">
        <f t="shared" ca="1" si="500"/>
        <v/>
      </c>
      <c r="JD43" s="449" t="str">
        <f ca="1">IF((JC43&lt;&gt;""),IF(OR($F43&lt;&gt;$G43,PrSettings!$M$4="●"),(($F43-$G43)=(IZ43-JA43))*1,0),"")</f>
        <v/>
      </c>
      <c r="JE43" s="449" t="str">
        <f t="shared" ca="1" si="501"/>
        <v/>
      </c>
      <c r="JF43" s="449" t="str">
        <f ca="1">IF(JC43&lt;&gt;"",IF(ABS($F43-$G43)&gt;=PrSettings!$M$7,(ABS($F43-$G43-IZ43+JA43)&lt;=1)*1,IF(AND(JC43,$F43=$G43,$F43&gt;=PrSettings!$M$6),(ABS(IZ43-$F43)&lt;=1)*1,IF(AND(ABS($F43-$G43-IZ43+JA43)&lt;=1,$F43+$G43&gt;=PrSettings!$M$8),(ABS(IZ43-$F43)&lt;=1)*(ABS(JA43-$G43)&lt;=1)*1,""))),"")</f>
        <v/>
      </c>
      <c r="JG43" s="456"/>
      <c r="JI43" s="447">
        <f t="shared" ca="1" si="418"/>
        <v>34</v>
      </c>
      <c r="JJ43" s="448" t="str">
        <f ca="1">GrpF!$B$6</f>
        <v>Georgia</v>
      </c>
      <c r="JK43" s="449">
        <f t="shared" ca="1" si="502"/>
        <v>17</v>
      </c>
      <c r="JL43" s="448" t="str">
        <f ca="1">GrpF!$D$6</f>
        <v>Czechia</v>
      </c>
      <c r="JM43" s="452"/>
      <c r="JN43" s="452"/>
      <c r="JO43" s="455"/>
      <c r="JP43" s="449" t="str">
        <f t="shared" ca="1" si="503"/>
        <v/>
      </c>
      <c r="JQ43" s="449" t="str">
        <f ca="1">IF((JP43&lt;&gt;""),IF(OR($F43&lt;&gt;$G43,PrSettings!$M$4="●"),(($F43-$G43)=(JM43-JN43))*1,0),"")</f>
        <v/>
      </c>
      <c r="JR43" s="449" t="str">
        <f t="shared" ca="1" si="504"/>
        <v/>
      </c>
      <c r="JS43" s="449" t="str">
        <f ca="1">IF(JP43&lt;&gt;"",IF(ABS($F43-$G43)&gt;=PrSettings!$M$7,(ABS($F43-$G43-JM43+JN43)&lt;=1)*1,IF(AND(JP43,$F43=$G43,$F43&gt;=PrSettings!$M$6),(ABS(JM43-$F43)&lt;=1)*1,IF(AND(ABS($F43-$G43-JM43+JN43)&lt;=1,$F43+$G43&gt;=PrSettings!$M$8),(ABS(JM43-$F43)&lt;=1)*(ABS(JN43-$G43)&lt;=1)*1,""))),"")</f>
        <v/>
      </c>
      <c r="JT43" s="456"/>
      <c r="JV43" s="447">
        <f t="shared" ca="1" si="422"/>
        <v>34</v>
      </c>
      <c r="JW43" s="448" t="str">
        <f ca="1">GrpF!$B$6</f>
        <v>Georgia</v>
      </c>
      <c r="JX43" s="449">
        <f t="shared" ca="1" si="505"/>
        <v>17</v>
      </c>
      <c r="JY43" s="448" t="str">
        <f ca="1">GrpF!$D$6</f>
        <v>Czechia</v>
      </c>
      <c r="JZ43" s="452"/>
      <c r="KA43" s="452"/>
      <c r="KB43" s="455"/>
      <c r="KC43" s="449" t="str">
        <f t="shared" ca="1" si="506"/>
        <v/>
      </c>
      <c r="KD43" s="449" t="str">
        <f ca="1">IF((KC43&lt;&gt;""),IF(OR($F43&lt;&gt;$G43,PrSettings!$M$4="●"),(($F43-$G43)=(JZ43-KA43))*1,0),"")</f>
        <v/>
      </c>
      <c r="KE43" s="449" t="str">
        <f t="shared" ca="1" si="507"/>
        <v/>
      </c>
      <c r="KF43" s="449" t="str">
        <f ca="1">IF(KC43&lt;&gt;"",IF(ABS($F43-$G43)&gt;=PrSettings!$M$7,(ABS($F43-$G43-JZ43+KA43)&lt;=1)*1,IF(AND(KC43,$F43=$G43,$F43&gt;=PrSettings!$M$6),(ABS(JZ43-$F43)&lt;=1)*1,IF(AND(ABS($F43-$G43-JZ43+KA43)&lt;=1,$F43+$G43&gt;=PrSettings!$M$8),(ABS(JZ43-$F43)&lt;=1)*(ABS(KA43-$G43)&lt;=1)*1,""))),"")</f>
        <v/>
      </c>
      <c r="KG43" s="456"/>
      <c r="KI43" s="447">
        <f t="shared" ca="1" si="426"/>
        <v>34</v>
      </c>
      <c r="KJ43" s="448" t="str">
        <f ca="1">GrpF!$B$6</f>
        <v>Georgia</v>
      </c>
      <c r="KK43" s="449">
        <f t="shared" ca="1" si="508"/>
        <v>17</v>
      </c>
      <c r="KL43" s="448" t="str">
        <f ca="1">GrpF!$D$6</f>
        <v>Czechia</v>
      </c>
      <c r="KM43" s="452"/>
      <c r="KN43" s="452"/>
      <c r="KO43" s="455"/>
      <c r="KP43" s="449" t="str">
        <f t="shared" ca="1" si="509"/>
        <v/>
      </c>
      <c r="KQ43" s="449" t="str">
        <f ca="1">IF((KP43&lt;&gt;""),IF(OR($F43&lt;&gt;$G43,PrSettings!$M$4="●"),(($F43-$G43)=(KM43-KN43))*1,0),"")</f>
        <v/>
      </c>
      <c r="KR43" s="449" t="str">
        <f t="shared" ca="1" si="510"/>
        <v/>
      </c>
      <c r="KS43" s="449" t="str">
        <f ca="1">IF(KP43&lt;&gt;"",IF(ABS($F43-$G43)&gt;=PrSettings!$M$7,(ABS($F43-$G43-KM43+KN43)&lt;=1)*1,IF(AND(KP43,$F43=$G43,$F43&gt;=PrSettings!$M$6),(ABS(KM43-$F43)&lt;=1)*1,IF(AND(ABS($F43-$G43-KM43+KN43)&lt;=1,$F43+$G43&gt;=PrSettings!$M$8),(ABS(KM43-$F43)&lt;=1)*(ABS(KN43-$G43)&lt;=1)*1,""))),"")</f>
        <v/>
      </c>
      <c r="KT43" s="456"/>
      <c r="KV43" s="447">
        <f t="shared" ca="1" si="430"/>
        <v>34</v>
      </c>
      <c r="KW43" s="448" t="str">
        <f ca="1">GrpF!$B$6</f>
        <v>Georgia</v>
      </c>
      <c r="KX43" s="449">
        <f t="shared" ca="1" si="511"/>
        <v>17</v>
      </c>
      <c r="KY43" s="448" t="str">
        <f ca="1">GrpF!$D$6</f>
        <v>Czechia</v>
      </c>
      <c r="KZ43" s="452"/>
      <c r="LA43" s="452"/>
      <c r="LB43" s="455"/>
      <c r="LC43" s="449" t="str">
        <f t="shared" ca="1" si="512"/>
        <v/>
      </c>
      <c r="LD43" s="449" t="str">
        <f ca="1">IF((LC43&lt;&gt;""),IF(OR($F43&lt;&gt;$G43,PrSettings!$M$4="●"),(($F43-$G43)=(KZ43-LA43))*1,0),"")</f>
        <v/>
      </c>
      <c r="LE43" s="449" t="str">
        <f t="shared" ca="1" si="513"/>
        <v/>
      </c>
      <c r="LF43" s="449" t="str">
        <f ca="1">IF(LC43&lt;&gt;"",IF(ABS($F43-$G43)&gt;=PrSettings!$M$7,(ABS($F43-$G43-KZ43+LA43)&lt;=1)*1,IF(AND(LC43,$F43=$G43,$F43&gt;=PrSettings!$M$6),(ABS(KZ43-$F43)&lt;=1)*1,IF(AND(ABS($F43-$G43-KZ43+LA43)&lt;=1,$F43+$G43&gt;=PrSettings!$M$8),(ABS(KZ43-$F43)&lt;=1)*(ABS(LA43-$G43)&lt;=1)*1,""))),"")</f>
        <v/>
      </c>
      <c r="LG43" s="456"/>
      <c r="LI43" s="447">
        <f t="shared" ca="1" si="434"/>
        <v>34</v>
      </c>
      <c r="LJ43" s="448" t="str">
        <f ca="1">GrpF!$B$6</f>
        <v>Georgia</v>
      </c>
      <c r="LK43" s="449">
        <f t="shared" ca="1" si="514"/>
        <v>17</v>
      </c>
      <c r="LL43" s="448" t="str">
        <f ca="1">GrpF!$D$6</f>
        <v>Czechia</v>
      </c>
      <c r="LM43" s="452"/>
      <c r="LN43" s="452"/>
      <c r="LO43" s="455"/>
      <c r="LP43" s="449" t="str">
        <f t="shared" ca="1" si="515"/>
        <v/>
      </c>
      <c r="LQ43" s="449" t="str">
        <f ca="1">IF((LP43&lt;&gt;""),IF(OR($F43&lt;&gt;$G43,PrSettings!$M$4="●"),(($F43-$G43)=(LM43-LN43))*1,0),"")</f>
        <v/>
      </c>
      <c r="LR43" s="449" t="str">
        <f t="shared" ca="1" si="516"/>
        <v/>
      </c>
      <c r="LS43" s="449" t="str">
        <f ca="1">IF(LP43&lt;&gt;"",IF(ABS($F43-$G43)&gt;=PrSettings!$M$7,(ABS($F43-$G43-LM43+LN43)&lt;=1)*1,IF(AND(LP43,$F43=$G43,$F43&gt;=PrSettings!$M$6),(ABS(LM43-$F43)&lt;=1)*1,IF(AND(ABS($F43-$G43-LM43+LN43)&lt;=1,$F43+$G43&gt;=PrSettings!$M$8),(ABS(LM43-$F43)&lt;=1)*(ABS(LN43-$G43)&lt;=1)*1,""))),"")</f>
        <v/>
      </c>
      <c r="LT43" s="456"/>
      <c r="LV43" s="447">
        <f t="shared" ca="1" si="438"/>
        <v>34</v>
      </c>
      <c r="LW43" s="448" t="str">
        <f ca="1">GrpF!$B$6</f>
        <v>Georgia</v>
      </c>
      <c r="LX43" s="449">
        <f t="shared" ca="1" si="517"/>
        <v>17</v>
      </c>
      <c r="LY43" s="448" t="str">
        <f ca="1">GrpF!$D$6</f>
        <v>Czechia</v>
      </c>
      <c r="LZ43" s="452"/>
      <c r="MA43" s="452"/>
      <c r="MB43" s="455"/>
      <c r="MC43" s="449" t="str">
        <f t="shared" ca="1" si="518"/>
        <v/>
      </c>
      <c r="MD43" s="449" t="str">
        <f ca="1">IF((MC43&lt;&gt;""),IF(OR($F43&lt;&gt;$G43,PrSettings!$M$4="●"),(($F43-$G43)=(LZ43-MA43))*1,0),"")</f>
        <v/>
      </c>
      <c r="ME43" s="449" t="str">
        <f t="shared" ca="1" si="519"/>
        <v/>
      </c>
      <c r="MF43" s="449" t="str">
        <f ca="1">IF(MC43&lt;&gt;"",IF(ABS($F43-$G43)&gt;=PrSettings!$M$7,(ABS($F43-$G43-LZ43+MA43)&lt;=1)*1,IF(AND(MC43,$F43=$G43,$F43&gt;=PrSettings!$M$6),(ABS(LZ43-$F43)&lt;=1)*1,IF(AND(ABS($F43-$G43-LZ43+MA43)&lt;=1,$F43+$G43&gt;=PrSettings!$M$8),(ABS(LZ43-$F43)&lt;=1)*(ABS(MA43-$G43)&lt;=1)*1,""))),"")</f>
        <v/>
      </c>
      <c r="MG43" s="456"/>
    </row>
    <row r="44" spans="1:345" x14ac:dyDescent="0.25">
      <c r="B44" s="447">
        <f ca="1">INDEX(Groups!$C$7:$C$35,MATCH(C44,Groups!$D$7:$D$35,0))</f>
        <v>7</v>
      </c>
      <c r="C44" s="448" t="str">
        <f ca="1">GrpF!$B$7</f>
        <v>Türkiye</v>
      </c>
      <c r="D44" s="449">
        <f ca="1">INDEX(Groups!$C$7:$C$35,MATCH(E44,Groups!$D$7:$D$35,0))</f>
        <v>1</v>
      </c>
      <c r="E44" s="448" t="str">
        <f ca="1">GrpF!$D$7</f>
        <v>Portugal</v>
      </c>
      <c r="F44" s="450" t="str">
        <f ca="1">GrpF!$E$7</f>
        <v/>
      </c>
      <c r="G44" s="451" t="str">
        <f ca="1">GrpF!$G$7</f>
        <v/>
      </c>
      <c r="I44" s="447">
        <f t="shared" ca="1" si="338"/>
        <v>7</v>
      </c>
      <c r="J44" s="448" t="str">
        <f ca="1">GrpF!$B$7</f>
        <v>Türkiye</v>
      </c>
      <c r="K44" s="449">
        <f t="shared" ca="1" si="442"/>
        <v>1</v>
      </c>
      <c r="L44" s="448" t="str">
        <f ca="1">GrpF!$D$7</f>
        <v>Portugal</v>
      </c>
      <c r="M44" s="452"/>
      <c r="N44" s="452"/>
      <c r="O44" s="455"/>
      <c r="P44" s="449" t="str">
        <f t="shared" ca="1" si="443"/>
        <v/>
      </c>
      <c r="Q44" s="449" t="str">
        <f ca="1">IF((P44&lt;&gt;""),IF(OR($F44&lt;&gt;$G44,PrSettings!$M$4="●"),(($F44-$G44)=(M44-N44))*1,0),"")</f>
        <v/>
      </c>
      <c r="R44" s="449" t="str">
        <f t="shared" ca="1" si="444"/>
        <v/>
      </c>
      <c r="S44" s="449" t="str">
        <f ca="1">IF(P44&lt;&gt;"",IF(ABS($F44-$G44)&gt;=PrSettings!$M$7,(ABS($F44-$G44-M44+N44)&lt;=1)*1,IF(AND(P44,$F44=$G44,$F44&gt;=PrSettings!$M$6),(ABS(M44-$F44)&lt;=1)*1,IF(AND(ABS($F44-$G44-M44+N44)&lt;=1,$F44+$G44&gt;=PrSettings!$M$8),(ABS(M44-$F44)&lt;=1)*(ABS(N44-$G44)&lt;=1)*1,""))),"")</f>
        <v/>
      </c>
      <c r="T44" s="456"/>
      <c r="V44" s="447">
        <f t="shared" ca="1" si="342"/>
        <v>7</v>
      </c>
      <c r="W44" s="448" t="str">
        <f ca="1">GrpF!$B$7</f>
        <v>Türkiye</v>
      </c>
      <c r="X44" s="449">
        <f t="shared" ca="1" si="445"/>
        <v>1</v>
      </c>
      <c r="Y44" s="448" t="str">
        <f ca="1">GrpF!$D$7</f>
        <v>Portugal</v>
      </c>
      <c r="Z44" s="452"/>
      <c r="AA44" s="452"/>
      <c r="AB44" s="455"/>
      <c r="AC44" s="449" t="str">
        <f t="shared" ca="1" si="446"/>
        <v/>
      </c>
      <c r="AD44" s="449" t="str">
        <f ca="1">IF((AC44&lt;&gt;""),IF(OR($F44&lt;&gt;$G44,PrSettings!$M$4="●"),(($F44-$G44)=(Z44-AA44))*1,0),"")</f>
        <v/>
      </c>
      <c r="AE44" s="449" t="str">
        <f t="shared" ca="1" si="447"/>
        <v/>
      </c>
      <c r="AF44" s="449" t="str">
        <f ca="1">IF(AC44&lt;&gt;"",IF(ABS($F44-$G44)&gt;=PrSettings!$M$7,(ABS($F44-$G44-Z44+AA44)&lt;=1)*1,IF(AND(AC44,$F44=$G44,$F44&gt;=PrSettings!$M$6),(ABS(Z44-$F44)&lt;=1)*1,IF(AND(ABS($F44-$G44-Z44+AA44)&lt;=1,$F44+$G44&gt;=PrSettings!$M$8),(ABS(Z44-$F44)&lt;=1)*(ABS(AA44-$G44)&lt;=1)*1,""))),"")</f>
        <v/>
      </c>
      <c r="AG44" s="456"/>
      <c r="AI44" s="447">
        <f t="shared" ca="1" si="346"/>
        <v>7</v>
      </c>
      <c r="AJ44" s="448" t="str">
        <f ca="1">GrpF!$B$7</f>
        <v>Türkiye</v>
      </c>
      <c r="AK44" s="449">
        <f t="shared" ca="1" si="448"/>
        <v>1</v>
      </c>
      <c r="AL44" s="448" t="str">
        <f ca="1">GrpF!$D$7</f>
        <v>Portugal</v>
      </c>
      <c r="AM44" s="452"/>
      <c r="AN44" s="452"/>
      <c r="AO44" s="455"/>
      <c r="AP44" s="449" t="str">
        <f t="shared" ca="1" si="449"/>
        <v/>
      </c>
      <c r="AQ44" s="449" t="str">
        <f ca="1">IF((AP44&lt;&gt;""),IF(OR($F44&lt;&gt;$G44,PrSettings!$M$4="●"),(($F44-$G44)=(AM44-AN44))*1,0),"")</f>
        <v/>
      </c>
      <c r="AR44" s="449" t="str">
        <f t="shared" ca="1" si="450"/>
        <v/>
      </c>
      <c r="AS44" s="449" t="str">
        <f ca="1">IF(AP44&lt;&gt;"",IF(ABS($F44-$G44)&gt;=PrSettings!$M$7,(ABS($F44-$G44-AM44+AN44)&lt;=1)*1,IF(AND(AP44,$F44=$G44,$F44&gt;=PrSettings!$M$6),(ABS(AM44-$F44)&lt;=1)*1,IF(AND(ABS($F44-$G44-AM44+AN44)&lt;=1,$F44+$G44&gt;=PrSettings!$M$8),(ABS(AM44-$F44)&lt;=1)*(ABS(AN44-$G44)&lt;=1)*1,""))),"")</f>
        <v/>
      </c>
      <c r="AT44" s="456"/>
      <c r="AV44" s="447">
        <f t="shared" ca="1" si="350"/>
        <v>7</v>
      </c>
      <c r="AW44" s="448" t="str">
        <f ca="1">GrpF!$B$7</f>
        <v>Türkiye</v>
      </c>
      <c r="AX44" s="449">
        <f t="shared" ca="1" si="451"/>
        <v>1</v>
      </c>
      <c r="AY44" s="448" t="str">
        <f ca="1">GrpF!$D$7</f>
        <v>Portugal</v>
      </c>
      <c r="AZ44" s="452"/>
      <c r="BA44" s="452"/>
      <c r="BB44" s="455"/>
      <c r="BC44" s="449" t="str">
        <f t="shared" ca="1" si="452"/>
        <v/>
      </c>
      <c r="BD44" s="449" t="str">
        <f ca="1">IF((BC44&lt;&gt;""),IF(OR($F44&lt;&gt;$G44,PrSettings!$M$4="●"),(($F44-$G44)=(AZ44-BA44))*1,0),"")</f>
        <v/>
      </c>
      <c r="BE44" s="449" t="str">
        <f t="shared" ca="1" si="453"/>
        <v/>
      </c>
      <c r="BF44" s="449" t="str">
        <f ca="1">IF(BC44&lt;&gt;"",IF(ABS($F44-$G44)&gt;=PrSettings!$M$7,(ABS($F44-$G44-AZ44+BA44)&lt;=1)*1,IF(AND(BC44,$F44=$G44,$F44&gt;=PrSettings!$M$6),(ABS(AZ44-$F44)&lt;=1)*1,IF(AND(ABS($F44-$G44-AZ44+BA44)&lt;=1,$F44+$G44&gt;=PrSettings!$M$8),(ABS(AZ44-$F44)&lt;=1)*(ABS(BA44-$G44)&lt;=1)*1,""))),"")</f>
        <v/>
      </c>
      <c r="BG44" s="456"/>
      <c r="BI44" s="447">
        <f t="shared" ca="1" si="354"/>
        <v>7</v>
      </c>
      <c r="BJ44" s="448" t="str">
        <f ca="1">GrpF!$B$7</f>
        <v>Türkiye</v>
      </c>
      <c r="BK44" s="449">
        <f t="shared" ca="1" si="454"/>
        <v>1</v>
      </c>
      <c r="BL44" s="448" t="str">
        <f ca="1">GrpF!$D$7</f>
        <v>Portugal</v>
      </c>
      <c r="BM44" s="452"/>
      <c r="BN44" s="452"/>
      <c r="BO44" s="455"/>
      <c r="BP44" s="449" t="str">
        <f t="shared" ca="1" si="455"/>
        <v/>
      </c>
      <c r="BQ44" s="449" t="str">
        <f ca="1">IF((BP44&lt;&gt;""),IF(OR($F44&lt;&gt;$G44,PrSettings!$M$4="●"),(($F44-$G44)=(BM44-BN44))*1,0),"")</f>
        <v/>
      </c>
      <c r="BR44" s="449" t="str">
        <f t="shared" ca="1" si="456"/>
        <v/>
      </c>
      <c r="BS44" s="449" t="str">
        <f ca="1">IF(BP44&lt;&gt;"",IF(ABS($F44-$G44)&gt;=PrSettings!$M$7,(ABS($F44-$G44-BM44+BN44)&lt;=1)*1,IF(AND(BP44,$F44=$G44,$F44&gt;=PrSettings!$M$6),(ABS(BM44-$F44)&lt;=1)*1,IF(AND(ABS($F44-$G44-BM44+BN44)&lt;=1,$F44+$G44&gt;=PrSettings!$M$8),(ABS(BM44-$F44)&lt;=1)*(ABS(BN44-$G44)&lt;=1)*1,""))),"")</f>
        <v/>
      </c>
      <c r="BT44" s="456"/>
      <c r="BV44" s="447">
        <f t="shared" ca="1" si="358"/>
        <v>7</v>
      </c>
      <c r="BW44" s="448" t="str">
        <f ca="1">GrpF!$B$7</f>
        <v>Türkiye</v>
      </c>
      <c r="BX44" s="449">
        <f t="shared" ca="1" si="457"/>
        <v>1</v>
      </c>
      <c r="BY44" s="448" t="str">
        <f ca="1">GrpF!$D$7</f>
        <v>Portugal</v>
      </c>
      <c r="BZ44" s="452"/>
      <c r="CA44" s="452"/>
      <c r="CB44" s="455"/>
      <c r="CC44" s="449" t="str">
        <f t="shared" ca="1" si="458"/>
        <v/>
      </c>
      <c r="CD44" s="449" t="str">
        <f ca="1">IF((CC44&lt;&gt;""),IF(OR($F44&lt;&gt;$G44,PrSettings!$M$4="●"),(($F44-$G44)=(BZ44-CA44))*1,0),"")</f>
        <v/>
      </c>
      <c r="CE44" s="449" t="str">
        <f t="shared" ca="1" si="459"/>
        <v/>
      </c>
      <c r="CF44" s="449" t="str">
        <f ca="1">IF(CC44&lt;&gt;"",IF(ABS($F44-$G44)&gt;=PrSettings!$M$7,(ABS($F44-$G44-BZ44+CA44)&lt;=1)*1,IF(AND(CC44,$F44=$G44,$F44&gt;=PrSettings!$M$6),(ABS(BZ44-$F44)&lt;=1)*1,IF(AND(ABS($F44-$G44-BZ44+CA44)&lt;=1,$F44+$G44&gt;=PrSettings!$M$8),(ABS(BZ44-$F44)&lt;=1)*(ABS(CA44-$G44)&lt;=1)*1,""))),"")</f>
        <v/>
      </c>
      <c r="CG44" s="456"/>
      <c r="CI44" s="447">
        <f t="shared" ca="1" si="362"/>
        <v>7</v>
      </c>
      <c r="CJ44" s="448" t="str">
        <f ca="1">GrpF!$B$7</f>
        <v>Türkiye</v>
      </c>
      <c r="CK44" s="449">
        <f t="shared" ca="1" si="460"/>
        <v>1</v>
      </c>
      <c r="CL44" s="448" t="str">
        <f ca="1">GrpF!$D$7</f>
        <v>Portugal</v>
      </c>
      <c r="CM44" s="452"/>
      <c r="CN44" s="452"/>
      <c r="CO44" s="455"/>
      <c r="CP44" s="449" t="str">
        <f t="shared" ca="1" si="461"/>
        <v/>
      </c>
      <c r="CQ44" s="449" t="str">
        <f ca="1">IF((CP44&lt;&gt;""),IF(OR($F44&lt;&gt;$G44,PrSettings!$M$4="●"),(($F44-$G44)=(CM44-CN44))*1,0),"")</f>
        <v/>
      </c>
      <c r="CR44" s="449" t="str">
        <f t="shared" ca="1" si="462"/>
        <v/>
      </c>
      <c r="CS44" s="449" t="str">
        <f ca="1">IF(CP44&lt;&gt;"",IF(ABS($F44-$G44)&gt;=PrSettings!$M$7,(ABS($F44-$G44-CM44+CN44)&lt;=1)*1,IF(AND(CP44,$F44=$G44,$F44&gt;=PrSettings!$M$6),(ABS(CM44-$F44)&lt;=1)*1,IF(AND(ABS($F44-$G44-CM44+CN44)&lt;=1,$F44+$G44&gt;=PrSettings!$M$8),(ABS(CM44-$F44)&lt;=1)*(ABS(CN44-$G44)&lt;=1)*1,""))),"")</f>
        <v/>
      </c>
      <c r="CT44" s="456"/>
      <c r="CV44" s="447">
        <f t="shared" ca="1" si="366"/>
        <v>7</v>
      </c>
      <c r="CW44" s="448" t="str">
        <f ca="1">GrpF!$B$7</f>
        <v>Türkiye</v>
      </c>
      <c r="CX44" s="449">
        <f t="shared" ca="1" si="463"/>
        <v>1</v>
      </c>
      <c r="CY44" s="448" t="str">
        <f ca="1">GrpF!$D$7</f>
        <v>Portugal</v>
      </c>
      <c r="CZ44" s="452"/>
      <c r="DA44" s="452"/>
      <c r="DB44" s="455"/>
      <c r="DC44" s="449" t="str">
        <f t="shared" ca="1" si="464"/>
        <v/>
      </c>
      <c r="DD44" s="449" t="str">
        <f ca="1">IF((DC44&lt;&gt;""),IF(OR($F44&lt;&gt;$G44,PrSettings!$M$4="●"),(($F44-$G44)=(CZ44-DA44))*1,0),"")</f>
        <v/>
      </c>
      <c r="DE44" s="449" t="str">
        <f t="shared" ca="1" si="465"/>
        <v/>
      </c>
      <c r="DF44" s="449" t="str">
        <f ca="1">IF(DC44&lt;&gt;"",IF(ABS($F44-$G44)&gt;=PrSettings!$M$7,(ABS($F44-$G44-CZ44+DA44)&lt;=1)*1,IF(AND(DC44,$F44=$G44,$F44&gt;=PrSettings!$M$6),(ABS(CZ44-$F44)&lt;=1)*1,IF(AND(ABS($F44-$G44-CZ44+DA44)&lt;=1,$F44+$G44&gt;=PrSettings!$M$8),(ABS(CZ44-$F44)&lt;=1)*(ABS(DA44-$G44)&lt;=1)*1,""))),"")</f>
        <v/>
      </c>
      <c r="DG44" s="456"/>
      <c r="DI44" s="447">
        <f t="shared" ca="1" si="370"/>
        <v>7</v>
      </c>
      <c r="DJ44" s="448" t="str">
        <f ca="1">GrpF!$B$7</f>
        <v>Türkiye</v>
      </c>
      <c r="DK44" s="449">
        <f t="shared" ca="1" si="466"/>
        <v>1</v>
      </c>
      <c r="DL44" s="448" t="str">
        <f ca="1">GrpF!$D$7</f>
        <v>Portugal</v>
      </c>
      <c r="DM44" s="452"/>
      <c r="DN44" s="452"/>
      <c r="DO44" s="455"/>
      <c r="DP44" s="449" t="str">
        <f t="shared" ca="1" si="467"/>
        <v/>
      </c>
      <c r="DQ44" s="449" t="str">
        <f ca="1">IF((DP44&lt;&gt;""),IF(OR($F44&lt;&gt;$G44,PrSettings!$M$4="●"),(($F44-$G44)=(DM44-DN44))*1,0),"")</f>
        <v/>
      </c>
      <c r="DR44" s="449" t="str">
        <f t="shared" ca="1" si="468"/>
        <v/>
      </c>
      <c r="DS44" s="449" t="str">
        <f ca="1">IF(DP44&lt;&gt;"",IF(ABS($F44-$G44)&gt;=PrSettings!$M$7,(ABS($F44-$G44-DM44+DN44)&lt;=1)*1,IF(AND(DP44,$F44=$G44,$F44&gt;=PrSettings!$M$6),(ABS(DM44-$F44)&lt;=1)*1,IF(AND(ABS($F44-$G44-DM44+DN44)&lt;=1,$F44+$G44&gt;=PrSettings!$M$8),(ABS(DM44-$F44)&lt;=1)*(ABS(DN44-$G44)&lt;=1)*1,""))),"")</f>
        <v/>
      </c>
      <c r="DT44" s="456"/>
      <c r="DV44" s="447">
        <f t="shared" ca="1" si="374"/>
        <v>7</v>
      </c>
      <c r="DW44" s="448" t="str">
        <f ca="1">GrpF!$B$7</f>
        <v>Türkiye</v>
      </c>
      <c r="DX44" s="449">
        <f t="shared" ca="1" si="469"/>
        <v>1</v>
      </c>
      <c r="DY44" s="448" t="str">
        <f ca="1">GrpF!$D$7</f>
        <v>Portugal</v>
      </c>
      <c r="DZ44" s="452"/>
      <c r="EA44" s="452"/>
      <c r="EB44" s="455"/>
      <c r="EC44" s="449" t="str">
        <f t="shared" ca="1" si="470"/>
        <v/>
      </c>
      <c r="ED44" s="449" t="str">
        <f ca="1">IF((EC44&lt;&gt;""),IF(OR($F44&lt;&gt;$G44,PrSettings!$M$4="●"),(($F44-$G44)=(DZ44-EA44))*1,0),"")</f>
        <v/>
      </c>
      <c r="EE44" s="449" t="str">
        <f t="shared" ca="1" si="471"/>
        <v/>
      </c>
      <c r="EF44" s="449" t="str">
        <f ca="1">IF(EC44&lt;&gt;"",IF(ABS($F44-$G44)&gt;=PrSettings!$M$7,(ABS($F44-$G44-DZ44+EA44)&lt;=1)*1,IF(AND(EC44,$F44=$G44,$F44&gt;=PrSettings!$M$6),(ABS(DZ44-$F44)&lt;=1)*1,IF(AND(ABS($F44-$G44-DZ44+EA44)&lt;=1,$F44+$G44&gt;=PrSettings!$M$8),(ABS(DZ44-$F44)&lt;=1)*(ABS(EA44-$G44)&lt;=1)*1,""))),"")</f>
        <v/>
      </c>
      <c r="EG44" s="456"/>
      <c r="EI44" s="447">
        <f t="shared" ca="1" si="378"/>
        <v>7</v>
      </c>
      <c r="EJ44" s="448" t="str">
        <f ca="1">GrpF!$B$7</f>
        <v>Türkiye</v>
      </c>
      <c r="EK44" s="449">
        <f t="shared" ca="1" si="472"/>
        <v>1</v>
      </c>
      <c r="EL44" s="448" t="str">
        <f ca="1">GrpF!$D$7</f>
        <v>Portugal</v>
      </c>
      <c r="EM44" s="452"/>
      <c r="EN44" s="452"/>
      <c r="EO44" s="455"/>
      <c r="EP44" s="449" t="str">
        <f t="shared" ca="1" si="473"/>
        <v/>
      </c>
      <c r="EQ44" s="449" t="str">
        <f ca="1">IF((EP44&lt;&gt;""),IF(OR($F44&lt;&gt;$G44,PrSettings!$M$4="●"),(($F44-$G44)=(EM44-EN44))*1,0),"")</f>
        <v/>
      </c>
      <c r="ER44" s="449" t="str">
        <f t="shared" ca="1" si="474"/>
        <v/>
      </c>
      <c r="ES44" s="449" t="str">
        <f ca="1">IF(EP44&lt;&gt;"",IF(ABS($F44-$G44)&gt;=PrSettings!$M$7,(ABS($F44-$G44-EM44+EN44)&lt;=1)*1,IF(AND(EP44,$F44=$G44,$F44&gt;=PrSettings!$M$6),(ABS(EM44-$F44)&lt;=1)*1,IF(AND(ABS($F44-$G44-EM44+EN44)&lt;=1,$F44+$G44&gt;=PrSettings!$M$8),(ABS(EM44-$F44)&lt;=1)*(ABS(EN44-$G44)&lt;=1)*1,""))),"")</f>
        <v/>
      </c>
      <c r="ET44" s="456"/>
      <c r="EV44" s="447">
        <f t="shared" ca="1" si="382"/>
        <v>7</v>
      </c>
      <c r="EW44" s="448" t="str">
        <f ca="1">GrpF!$B$7</f>
        <v>Türkiye</v>
      </c>
      <c r="EX44" s="449">
        <f t="shared" ca="1" si="475"/>
        <v>1</v>
      </c>
      <c r="EY44" s="448" t="str">
        <f ca="1">GrpF!$D$7</f>
        <v>Portugal</v>
      </c>
      <c r="EZ44" s="452"/>
      <c r="FA44" s="452"/>
      <c r="FB44" s="455"/>
      <c r="FC44" s="449" t="str">
        <f t="shared" ca="1" si="476"/>
        <v/>
      </c>
      <c r="FD44" s="449" t="str">
        <f ca="1">IF((FC44&lt;&gt;""),IF(OR($F44&lt;&gt;$G44,PrSettings!$M$4="●"),(($F44-$G44)=(EZ44-FA44))*1,0),"")</f>
        <v/>
      </c>
      <c r="FE44" s="449" t="str">
        <f t="shared" ca="1" si="477"/>
        <v/>
      </c>
      <c r="FF44" s="449" t="str">
        <f ca="1">IF(FC44&lt;&gt;"",IF(ABS($F44-$G44)&gt;=PrSettings!$M$7,(ABS($F44-$G44-EZ44+FA44)&lt;=1)*1,IF(AND(FC44,$F44=$G44,$F44&gt;=PrSettings!$M$6),(ABS(EZ44-$F44)&lt;=1)*1,IF(AND(ABS($F44-$G44-EZ44+FA44)&lt;=1,$F44+$G44&gt;=PrSettings!$M$8),(ABS(EZ44-$F44)&lt;=1)*(ABS(FA44-$G44)&lt;=1)*1,""))),"")</f>
        <v/>
      </c>
      <c r="FG44" s="456"/>
      <c r="FI44" s="447">
        <f t="shared" ca="1" si="386"/>
        <v>7</v>
      </c>
      <c r="FJ44" s="448" t="str">
        <f ca="1">GrpF!$B$7</f>
        <v>Türkiye</v>
      </c>
      <c r="FK44" s="449">
        <f t="shared" ca="1" si="478"/>
        <v>1</v>
      </c>
      <c r="FL44" s="448" t="str">
        <f ca="1">GrpF!$D$7</f>
        <v>Portugal</v>
      </c>
      <c r="FM44" s="452"/>
      <c r="FN44" s="452"/>
      <c r="FO44" s="455"/>
      <c r="FP44" s="449" t="str">
        <f t="shared" ca="1" si="479"/>
        <v/>
      </c>
      <c r="FQ44" s="449" t="str">
        <f ca="1">IF((FP44&lt;&gt;""),IF(OR($F44&lt;&gt;$G44,PrSettings!$M$4="●"),(($F44-$G44)=(FM44-FN44))*1,0),"")</f>
        <v/>
      </c>
      <c r="FR44" s="449" t="str">
        <f t="shared" ca="1" si="480"/>
        <v/>
      </c>
      <c r="FS44" s="449" t="str">
        <f ca="1">IF(FP44&lt;&gt;"",IF(ABS($F44-$G44)&gt;=PrSettings!$M$7,(ABS($F44-$G44-FM44+FN44)&lt;=1)*1,IF(AND(FP44,$F44=$G44,$F44&gt;=PrSettings!$M$6),(ABS(FM44-$F44)&lt;=1)*1,IF(AND(ABS($F44-$G44-FM44+FN44)&lt;=1,$F44+$G44&gt;=PrSettings!$M$8),(ABS(FM44-$F44)&lt;=1)*(ABS(FN44-$G44)&lt;=1)*1,""))),"")</f>
        <v/>
      </c>
      <c r="FT44" s="456"/>
      <c r="FV44" s="447">
        <f t="shared" ca="1" si="390"/>
        <v>7</v>
      </c>
      <c r="FW44" s="448" t="str">
        <f ca="1">GrpF!$B$7</f>
        <v>Türkiye</v>
      </c>
      <c r="FX44" s="449">
        <f t="shared" ca="1" si="481"/>
        <v>1</v>
      </c>
      <c r="FY44" s="448" t="str">
        <f ca="1">GrpF!$D$7</f>
        <v>Portugal</v>
      </c>
      <c r="FZ44" s="452"/>
      <c r="GA44" s="452"/>
      <c r="GB44" s="455"/>
      <c r="GC44" s="449" t="str">
        <f t="shared" ca="1" si="482"/>
        <v/>
      </c>
      <c r="GD44" s="449" t="str">
        <f ca="1">IF((GC44&lt;&gt;""),IF(OR($F44&lt;&gt;$G44,PrSettings!$M$4="●"),(($F44-$G44)=(FZ44-GA44))*1,0),"")</f>
        <v/>
      </c>
      <c r="GE44" s="449" t="str">
        <f t="shared" ca="1" si="483"/>
        <v/>
      </c>
      <c r="GF44" s="449" t="str">
        <f ca="1">IF(GC44&lt;&gt;"",IF(ABS($F44-$G44)&gt;=PrSettings!$M$7,(ABS($F44-$G44-FZ44+GA44)&lt;=1)*1,IF(AND(GC44,$F44=$G44,$F44&gt;=PrSettings!$M$6),(ABS(FZ44-$F44)&lt;=1)*1,IF(AND(ABS($F44-$G44-FZ44+GA44)&lt;=1,$F44+$G44&gt;=PrSettings!$M$8),(ABS(FZ44-$F44)&lt;=1)*(ABS(GA44-$G44)&lt;=1)*1,""))),"")</f>
        <v/>
      </c>
      <c r="GG44" s="456"/>
      <c r="GI44" s="447">
        <f t="shared" ca="1" si="394"/>
        <v>7</v>
      </c>
      <c r="GJ44" s="448" t="str">
        <f ca="1">GrpF!$B$7</f>
        <v>Türkiye</v>
      </c>
      <c r="GK44" s="449">
        <f t="shared" ca="1" si="484"/>
        <v>1</v>
      </c>
      <c r="GL44" s="448" t="str">
        <f ca="1">GrpF!$D$7</f>
        <v>Portugal</v>
      </c>
      <c r="GM44" s="452"/>
      <c r="GN44" s="452"/>
      <c r="GO44" s="455"/>
      <c r="GP44" s="449" t="str">
        <f t="shared" ca="1" si="485"/>
        <v/>
      </c>
      <c r="GQ44" s="449" t="str">
        <f ca="1">IF((GP44&lt;&gt;""),IF(OR($F44&lt;&gt;$G44,PrSettings!$M$4="●"),(($F44-$G44)=(GM44-GN44))*1,0),"")</f>
        <v/>
      </c>
      <c r="GR44" s="449" t="str">
        <f t="shared" ca="1" si="486"/>
        <v/>
      </c>
      <c r="GS44" s="449" t="str">
        <f ca="1">IF(GP44&lt;&gt;"",IF(ABS($F44-$G44)&gt;=PrSettings!$M$7,(ABS($F44-$G44-GM44+GN44)&lt;=1)*1,IF(AND(GP44,$F44=$G44,$F44&gt;=PrSettings!$M$6),(ABS(GM44-$F44)&lt;=1)*1,IF(AND(ABS($F44-$G44-GM44+GN44)&lt;=1,$F44+$G44&gt;=PrSettings!$M$8),(ABS(GM44-$F44)&lt;=1)*(ABS(GN44-$G44)&lt;=1)*1,""))),"")</f>
        <v/>
      </c>
      <c r="GT44" s="456"/>
      <c r="GV44" s="447">
        <f t="shared" ca="1" si="398"/>
        <v>7</v>
      </c>
      <c r="GW44" s="448" t="str">
        <f ca="1">GrpF!$B$7</f>
        <v>Türkiye</v>
      </c>
      <c r="GX44" s="449">
        <f t="shared" ca="1" si="487"/>
        <v>1</v>
      </c>
      <c r="GY44" s="448" t="str">
        <f ca="1">GrpF!$D$7</f>
        <v>Portugal</v>
      </c>
      <c r="GZ44" s="452"/>
      <c r="HA44" s="452"/>
      <c r="HB44" s="455"/>
      <c r="HC44" s="449" t="str">
        <f t="shared" ca="1" si="488"/>
        <v/>
      </c>
      <c r="HD44" s="449" t="str">
        <f ca="1">IF((HC44&lt;&gt;""),IF(OR($F44&lt;&gt;$G44,PrSettings!$M$4="●"),(($F44-$G44)=(GZ44-HA44))*1,0),"")</f>
        <v/>
      </c>
      <c r="HE44" s="449" t="str">
        <f t="shared" ca="1" si="489"/>
        <v/>
      </c>
      <c r="HF44" s="449" t="str">
        <f ca="1">IF(HC44&lt;&gt;"",IF(ABS($F44-$G44)&gt;=PrSettings!$M$7,(ABS($F44-$G44-GZ44+HA44)&lt;=1)*1,IF(AND(HC44,$F44=$G44,$F44&gt;=PrSettings!$M$6),(ABS(GZ44-$F44)&lt;=1)*1,IF(AND(ABS($F44-$G44-GZ44+HA44)&lt;=1,$F44+$G44&gt;=PrSettings!$M$8),(ABS(GZ44-$F44)&lt;=1)*(ABS(HA44-$G44)&lt;=1)*1,""))),"")</f>
        <v/>
      </c>
      <c r="HG44" s="456"/>
      <c r="HI44" s="447">
        <f t="shared" ca="1" si="402"/>
        <v>7</v>
      </c>
      <c r="HJ44" s="448" t="str">
        <f ca="1">GrpF!$B$7</f>
        <v>Türkiye</v>
      </c>
      <c r="HK44" s="449">
        <f t="shared" ca="1" si="490"/>
        <v>1</v>
      </c>
      <c r="HL44" s="448" t="str">
        <f ca="1">GrpF!$D$7</f>
        <v>Portugal</v>
      </c>
      <c r="HM44" s="452"/>
      <c r="HN44" s="452"/>
      <c r="HO44" s="455"/>
      <c r="HP44" s="449" t="str">
        <f t="shared" ca="1" si="491"/>
        <v/>
      </c>
      <c r="HQ44" s="449" t="str">
        <f ca="1">IF((HP44&lt;&gt;""),IF(OR($F44&lt;&gt;$G44,PrSettings!$M$4="●"),(($F44-$G44)=(HM44-HN44))*1,0),"")</f>
        <v/>
      </c>
      <c r="HR44" s="449" t="str">
        <f t="shared" ca="1" si="492"/>
        <v/>
      </c>
      <c r="HS44" s="449" t="str">
        <f ca="1">IF(HP44&lt;&gt;"",IF(ABS($F44-$G44)&gt;=PrSettings!$M$7,(ABS($F44-$G44-HM44+HN44)&lt;=1)*1,IF(AND(HP44,$F44=$G44,$F44&gt;=PrSettings!$M$6),(ABS(HM44-$F44)&lt;=1)*1,IF(AND(ABS($F44-$G44-HM44+HN44)&lt;=1,$F44+$G44&gt;=PrSettings!$M$8),(ABS(HM44-$F44)&lt;=1)*(ABS(HN44-$G44)&lt;=1)*1,""))),"")</f>
        <v/>
      </c>
      <c r="HT44" s="456"/>
      <c r="HV44" s="447">
        <f t="shared" ca="1" si="406"/>
        <v>7</v>
      </c>
      <c r="HW44" s="448" t="str">
        <f ca="1">GrpF!$B$7</f>
        <v>Türkiye</v>
      </c>
      <c r="HX44" s="449">
        <f t="shared" ca="1" si="493"/>
        <v>1</v>
      </c>
      <c r="HY44" s="448" t="str">
        <f ca="1">GrpF!$D$7</f>
        <v>Portugal</v>
      </c>
      <c r="HZ44" s="452"/>
      <c r="IA44" s="452"/>
      <c r="IB44" s="455"/>
      <c r="IC44" s="449" t="str">
        <f t="shared" ca="1" si="494"/>
        <v/>
      </c>
      <c r="ID44" s="449" t="str">
        <f ca="1">IF((IC44&lt;&gt;""),IF(OR($F44&lt;&gt;$G44,PrSettings!$M$4="●"),(($F44-$G44)=(HZ44-IA44))*1,0),"")</f>
        <v/>
      </c>
      <c r="IE44" s="449" t="str">
        <f t="shared" ca="1" si="495"/>
        <v/>
      </c>
      <c r="IF44" s="449" t="str">
        <f ca="1">IF(IC44&lt;&gt;"",IF(ABS($F44-$G44)&gt;=PrSettings!$M$7,(ABS($F44-$G44-HZ44+IA44)&lt;=1)*1,IF(AND(IC44,$F44=$G44,$F44&gt;=PrSettings!$M$6),(ABS(HZ44-$F44)&lt;=1)*1,IF(AND(ABS($F44-$G44-HZ44+IA44)&lt;=1,$F44+$G44&gt;=PrSettings!$M$8),(ABS(HZ44-$F44)&lt;=1)*(ABS(IA44-$G44)&lt;=1)*1,""))),"")</f>
        <v/>
      </c>
      <c r="IG44" s="456"/>
      <c r="II44" s="447">
        <f t="shared" ca="1" si="410"/>
        <v>7</v>
      </c>
      <c r="IJ44" s="448" t="str">
        <f ca="1">GrpF!$B$7</f>
        <v>Türkiye</v>
      </c>
      <c r="IK44" s="449">
        <f t="shared" ca="1" si="496"/>
        <v>1</v>
      </c>
      <c r="IL44" s="448" t="str">
        <f ca="1">GrpF!$D$7</f>
        <v>Portugal</v>
      </c>
      <c r="IM44" s="452"/>
      <c r="IN44" s="452"/>
      <c r="IO44" s="455"/>
      <c r="IP44" s="449" t="str">
        <f t="shared" ca="1" si="497"/>
        <v/>
      </c>
      <c r="IQ44" s="449" t="str">
        <f ca="1">IF((IP44&lt;&gt;""),IF(OR($F44&lt;&gt;$G44,PrSettings!$M$4="●"),(($F44-$G44)=(IM44-IN44))*1,0),"")</f>
        <v/>
      </c>
      <c r="IR44" s="449" t="str">
        <f t="shared" ca="1" si="498"/>
        <v/>
      </c>
      <c r="IS44" s="449" t="str">
        <f ca="1">IF(IP44&lt;&gt;"",IF(ABS($F44-$G44)&gt;=PrSettings!$M$7,(ABS($F44-$G44-IM44+IN44)&lt;=1)*1,IF(AND(IP44,$F44=$G44,$F44&gt;=PrSettings!$M$6),(ABS(IM44-$F44)&lt;=1)*1,IF(AND(ABS($F44-$G44-IM44+IN44)&lt;=1,$F44+$G44&gt;=PrSettings!$M$8),(ABS(IM44-$F44)&lt;=1)*(ABS(IN44-$G44)&lt;=1)*1,""))),"")</f>
        <v/>
      </c>
      <c r="IT44" s="456"/>
      <c r="IV44" s="447">
        <f t="shared" ca="1" si="414"/>
        <v>7</v>
      </c>
      <c r="IW44" s="448" t="str">
        <f ca="1">GrpF!$B$7</f>
        <v>Türkiye</v>
      </c>
      <c r="IX44" s="449">
        <f t="shared" ca="1" si="499"/>
        <v>1</v>
      </c>
      <c r="IY44" s="448" t="str">
        <f ca="1">GrpF!$D$7</f>
        <v>Portugal</v>
      </c>
      <c r="IZ44" s="452"/>
      <c r="JA44" s="452"/>
      <c r="JB44" s="455"/>
      <c r="JC44" s="449" t="str">
        <f t="shared" ca="1" si="500"/>
        <v/>
      </c>
      <c r="JD44" s="449" t="str">
        <f ca="1">IF((JC44&lt;&gt;""),IF(OR($F44&lt;&gt;$G44,PrSettings!$M$4="●"),(($F44-$G44)=(IZ44-JA44))*1,0),"")</f>
        <v/>
      </c>
      <c r="JE44" s="449" t="str">
        <f t="shared" ca="1" si="501"/>
        <v/>
      </c>
      <c r="JF44" s="449" t="str">
        <f ca="1">IF(JC44&lt;&gt;"",IF(ABS($F44-$G44)&gt;=PrSettings!$M$7,(ABS($F44-$G44-IZ44+JA44)&lt;=1)*1,IF(AND(JC44,$F44=$G44,$F44&gt;=PrSettings!$M$6),(ABS(IZ44-$F44)&lt;=1)*1,IF(AND(ABS($F44-$G44-IZ44+JA44)&lt;=1,$F44+$G44&gt;=PrSettings!$M$8),(ABS(IZ44-$F44)&lt;=1)*(ABS(JA44-$G44)&lt;=1)*1,""))),"")</f>
        <v/>
      </c>
      <c r="JG44" s="456"/>
      <c r="JI44" s="447">
        <f t="shared" ca="1" si="418"/>
        <v>7</v>
      </c>
      <c r="JJ44" s="448" t="str">
        <f ca="1">GrpF!$B$7</f>
        <v>Türkiye</v>
      </c>
      <c r="JK44" s="449">
        <f t="shared" ca="1" si="502"/>
        <v>1</v>
      </c>
      <c r="JL44" s="448" t="str">
        <f ca="1">GrpF!$D$7</f>
        <v>Portugal</v>
      </c>
      <c r="JM44" s="452"/>
      <c r="JN44" s="452"/>
      <c r="JO44" s="455"/>
      <c r="JP44" s="449" t="str">
        <f t="shared" ca="1" si="503"/>
        <v/>
      </c>
      <c r="JQ44" s="449" t="str">
        <f ca="1">IF((JP44&lt;&gt;""),IF(OR($F44&lt;&gt;$G44,PrSettings!$M$4="●"),(($F44-$G44)=(JM44-JN44))*1,0),"")</f>
        <v/>
      </c>
      <c r="JR44" s="449" t="str">
        <f t="shared" ca="1" si="504"/>
        <v/>
      </c>
      <c r="JS44" s="449" t="str">
        <f ca="1">IF(JP44&lt;&gt;"",IF(ABS($F44-$G44)&gt;=PrSettings!$M$7,(ABS($F44-$G44-JM44+JN44)&lt;=1)*1,IF(AND(JP44,$F44=$G44,$F44&gt;=PrSettings!$M$6),(ABS(JM44-$F44)&lt;=1)*1,IF(AND(ABS($F44-$G44-JM44+JN44)&lt;=1,$F44+$G44&gt;=PrSettings!$M$8),(ABS(JM44-$F44)&lt;=1)*(ABS(JN44-$G44)&lt;=1)*1,""))),"")</f>
        <v/>
      </c>
      <c r="JT44" s="456"/>
      <c r="JV44" s="447">
        <f t="shared" ca="1" si="422"/>
        <v>7</v>
      </c>
      <c r="JW44" s="448" t="str">
        <f ca="1">GrpF!$B$7</f>
        <v>Türkiye</v>
      </c>
      <c r="JX44" s="449">
        <f t="shared" ca="1" si="505"/>
        <v>1</v>
      </c>
      <c r="JY44" s="448" t="str">
        <f ca="1">GrpF!$D$7</f>
        <v>Portugal</v>
      </c>
      <c r="JZ44" s="452"/>
      <c r="KA44" s="452"/>
      <c r="KB44" s="455"/>
      <c r="KC44" s="449" t="str">
        <f t="shared" ca="1" si="506"/>
        <v/>
      </c>
      <c r="KD44" s="449" t="str">
        <f ca="1">IF((KC44&lt;&gt;""),IF(OR($F44&lt;&gt;$G44,PrSettings!$M$4="●"),(($F44-$G44)=(JZ44-KA44))*1,0),"")</f>
        <v/>
      </c>
      <c r="KE44" s="449" t="str">
        <f t="shared" ca="1" si="507"/>
        <v/>
      </c>
      <c r="KF44" s="449" t="str">
        <f ca="1">IF(KC44&lt;&gt;"",IF(ABS($F44-$G44)&gt;=PrSettings!$M$7,(ABS($F44-$G44-JZ44+KA44)&lt;=1)*1,IF(AND(KC44,$F44=$G44,$F44&gt;=PrSettings!$M$6),(ABS(JZ44-$F44)&lt;=1)*1,IF(AND(ABS($F44-$G44-JZ44+KA44)&lt;=1,$F44+$G44&gt;=PrSettings!$M$8),(ABS(JZ44-$F44)&lt;=1)*(ABS(KA44-$G44)&lt;=1)*1,""))),"")</f>
        <v/>
      </c>
      <c r="KG44" s="456"/>
      <c r="KI44" s="447">
        <f t="shared" ca="1" si="426"/>
        <v>7</v>
      </c>
      <c r="KJ44" s="448" t="str">
        <f ca="1">GrpF!$B$7</f>
        <v>Türkiye</v>
      </c>
      <c r="KK44" s="449">
        <f t="shared" ca="1" si="508"/>
        <v>1</v>
      </c>
      <c r="KL44" s="448" t="str">
        <f ca="1">GrpF!$D$7</f>
        <v>Portugal</v>
      </c>
      <c r="KM44" s="452"/>
      <c r="KN44" s="452"/>
      <c r="KO44" s="455"/>
      <c r="KP44" s="449" t="str">
        <f t="shared" ca="1" si="509"/>
        <v/>
      </c>
      <c r="KQ44" s="449" t="str">
        <f ca="1">IF((KP44&lt;&gt;""),IF(OR($F44&lt;&gt;$G44,PrSettings!$M$4="●"),(($F44-$G44)=(KM44-KN44))*1,0),"")</f>
        <v/>
      </c>
      <c r="KR44" s="449" t="str">
        <f t="shared" ca="1" si="510"/>
        <v/>
      </c>
      <c r="KS44" s="449" t="str">
        <f ca="1">IF(KP44&lt;&gt;"",IF(ABS($F44-$G44)&gt;=PrSettings!$M$7,(ABS($F44-$G44-KM44+KN44)&lt;=1)*1,IF(AND(KP44,$F44=$G44,$F44&gt;=PrSettings!$M$6),(ABS(KM44-$F44)&lt;=1)*1,IF(AND(ABS($F44-$G44-KM44+KN44)&lt;=1,$F44+$G44&gt;=PrSettings!$M$8),(ABS(KM44-$F44)&lt;=1)*(ABS(KN44-$G44)&lt;=1)*1,""))),"")</f>
        <v/>
      </c>
      <c r="KT44" s="456"/>
      <c r="KV44" s="447">
        <f t="shared" ca="1" si="430"/>
        <v>7</v>
      </c>
      <c r="KW44" s="448" t="str">
        <f ca="1">GrpF!$B$7</f>
        <v>Türkiye</v>
      </c>
      <c r="KX44" s="449">
        <f t="shared" ca="1" si="511"/>
        <v>1</v>
      </c>
      <c r="KY44" s="448" t="str">
        <f ca="1">GrpF!$D$7</f>
        <v>Portugal</v>
      </c>
      <c r="KZ44" s="452"/>
      <c r="LA44" s="452"/>
      <c r="LB44" s="455"/>
      <c r="LC44" s="449" t="str">
        <f t="shared" ca="1" si="512"/>
        <v/>
      </c>
      <c r="LD44" s="449" t="str">
        <f ca="1">IF((LC44&lt;&gt;""),IF(OR($F44&lt;&gt;$G44,PrSettings!$M$4="●"),(($F44-$G44)=(KZ44-LA44))*1,0),"")</f>
        <v/>
      </c>
      <c r="LE44" s="449" t="str">
        <f t="shared" ca="1" si="513"/>
        <v/>
      </c>
      <c r="LF44" s="449" t="str">
        <f ca="1">IF(LC44&lt;&gt;"",IF(ABS($F44-$G44)&gt;=PrSettings!$M$7,(ABS($F44-$G44-KZ44+LA44)&lt;=1)*1,IF(AND(LC44,$F44=$G44,$F44&gt;=PrSettings!$M$6),(ABS(KZ44-$F44)&lt;=1)*1,IF(AND(ABS($F44-$G44-KZ44+LA44)&lt;=1,$F44+$G44&gt;=PrSettings!$M$8),(ABS(KZ44-$F44)&lt;=1)*(ABS(LA44-$G44)&lt;=1)*1,""))),"")</f>
        <v/>
      </c>
      <c r="LG44" s="456"/>
      <c r="LI44" s="447">
        <f t="shared" ca="1" si="434"/>
        <v>7</v>
      </c>
      <c r="LJ44" s="448" t="str">
        <f ca="1">GrpF!$B$7</f>
        <v>Türkiye</v>
      </c>
      <c r="LK44" s="449">
        <f t="shared" ca="1" si="514"/>
        <v>1</v>
      </c>
      <c r="LL44" s="448" t="str">
        <f ca="1">GrpF!$D$7</f>
        <v>Portugal</v>
      </c>
      <c r="LM44" s="452"/>
      <c r="LN44" s="452"/>
      <c r="LO44" s="455"/>
      <c r="LP44" s="449" t="str">
        <f t="shared" ca="1" si="515"/>
        <v/>
      </c>
      <c r="LQ44" s="449" t="str">
        <f ca="1">IF((LP44&lt;&gt;""),IF(OR($F44&lt;&gt;$G44,PrSettings!$M$4="●"),(($F44-$G44)=(LM44-LN44))*1,0),"")</f>
        <v/>
      </c>
      <c r="LR44" s="449" t="str">
        <f t="shared" ca="1" si="516"/>
        <v/>
      </c>
      <c r="LS44" s="449" t="str">
        <f ca="1">IF(LP44&lt;&gt;"",IF(ABS($F44-$G44)&gt;=PrSettings!$M$7,(ABS($F44-$G44-LM44+LN44)&lt;=1)*1,IF(AND(LP44,$F44=$G44,$F44&gt;=PrSettings!$M$6),(ABS(LM44-$F44)&lt;=1)*1,IF(AND(ABS($F44-$G44-LM44+LN44)&lt;=1,$F44+$G44&gt;=PrSettings!$M$8),(ABS(LM44-$F44)&lt;=1)*(ABS(LN44-$G44)&lt;=1)*1,""))),"")</f>
        <v/>
      </c>
      <c r="LT44" s="456"/>
      <c r="LV44" s="447">
        <f t="shared" ca="1" si="438"/>
        <v>7</v>
      </c>
      <c r="LW44" s="448" t="str">
        <f ca="1">GrpF!$B$7</f>
        <v>Türkiye</v>
      </c>
      <c r="LX44" s="449">
        <f t="shared" ca="1" si="517"/>
        <v>1</v>
      </c>
      <c r="LY44" s="448" t="str">
        <f ca="1">GrpF!$D$7</f>
        <v>Portugal</v>
      </c>
      <c r="LZ44" s="452"/>
      <c r="MA44" s="452"/>
      <c r="MB44" s="455"/>
      <c r="MC44" s="449" t="str">
        <f t="shared" ca="1" si="518"/>
        <v/>
      </c>
      <c r="MD44" s="449" t="str">
        <f ca="1">IF((MC44&lt;&gt;""),IF(OR($F44&lt;&gt;$G44,PrSettings!$M$4="●"),(($F44-$G44)=(LZ44-MA44))*1,0),"")</f>
        <v/>
      </c>
      <c r="ME44" s="449" t="str">
        <f t="shared" ca="1" si="519"/>
        <v/>
      </c>
      <c r="MF44" s="449" t="str">
        <f ca="1">IF(MC44&lt;&gt;"",IF(ABS($F44-$G44)&gt;=PrSettings!$M$7,(ABS($F44-$G44-LZ44+MA44)&lt;=1)*1,IF(AND(MC44,$F44=$G44,$F44&gt;=PrSettings!$M$6),(ABS(LZ44-$F44)&lt;=1)*1,IF(AND(ABS($F44-$G44-LZ44+MA44)&lt;=1,$F44+$G44&gt;=PrSettings!$M$8),(ABS(LZ44-$F44)&lt;=1)*(ABS(MA44-$G44)&lt;=1)*1,""))),"")</f>
        <v/>
      </c>
      <c r="MG44" s="456"/>
    </row>
    <row r="45" spans="1:345" x14ac:dyDescent="0.25">
      <c r="B45" s="447">
        <f ca="1">INDEX(Groups!$C$7:$C$35,MATCH(C45,Groups!$D$7:$D$35,0))</f>
        <v>34</v>
      </c>
      <c r="C45" s="448" t="str">
        <f ca="1">GrpF!$B$8</f>
        <v>Georgia</v>
      </c>
      <c r="D45" s="449">
        <f ca="1">INDEX(Groups!$C$7:$C$35,MATCH(E45,Groups!$D$7:$D$35,0))</f>
        <v>1</v>
      </c>
      <c r="E45" s="448" t="str">
        <f ca="1">GrpF!$D$8</f>
        <v>Portugal</v>
      </c>
      <c r="F45" s="450" t="str">
        <f ca="1">GrpF!$E$8</f>
        <v/>
      </c>
      <c r="G45" s="451" t="str">
        <f ca="1">GrpF!$G$8</f>
        <v/>
      </c>
      <c r="I45" s="447">
        <f t="shared" ca="1" si="338"/>
        <v>34</v>
      </c>
      <c r="J45" s="448" t="str">
        <f ca="1">GrpF!$B$8</f>
        <v>Georgia</v>
      </c>
      <c r="K45" s="449">
        <f t="shared" ca="1" si="442"/>
        <v>1</v>
      </c>
      <c r="L45" s="448" t="str">
        <f ca="1">GrpF!$D$8</f>
        <v>Portugal</v>
      </c>
      <c r="M45" s="452"/>
      <c r="N45" s="452"/>
      <c r="O45" s="455"/>
      <c r="P45" s="449" t="str">
        <f t="shared" ca="1" si="443"/>
        <v/>
      </c>
      <c r="Q45" s="449" t="str">
        <f ca="1">IF((P45&lt;&gt;""),IF(OR($F45&lt;&gt;$G45,PrSettings!$M$4="●"),(($F45-$G45)=(M45-N45))*1,0),"")</f>
        <v/>
      </c>
      <c r="R45" s="449" t="str">
        <f t="shared" ca="1" si="444"/>
        <v/>
      </c>
      <c r="S45" s="449" t="str">
        <f ca="1">IF(P45&lt;&gt;"",IF(ABS($F45-$G45)&gt;=PrSettings!$M$7,(ABS($F45-$G45-M45+N45)&lt;=1)*1,IF(AND(P45,$F45=$G45,$F45&gt;=PrSettings!$M$6),(ABS(M45-$F45)&lt;=1)*1,IF(AND(ABS($F45-$G45-M45+N45)&lt;=1,$F45+$G45&gt;=PrSettings!$M$8),(ABS(M45-$F45)&lt;=1)*(ABS(N45-$G45)&lt;=1)*1,""))),"")</f>
        <v/>
      </c>
      <c r="T45" s="456"/>
      <c r="V45" s="447">
        <f t="shared" ca="1" si="342"/>
        <v>34</v>
      </c>
      <c r="W45" s="448" t="str">
        <f ca="1">GrpF!$B$8</f>
        <v>Georgia</v>
      </c>
      <c r="X45" s="449">
        <f t="shared" ca="1" si="445"/>
        <v>1</v>
      </c>
      <c r="Y45" s="448" t="str">
        <f ca="1">GrpF!$D$8</f>
        <v>Portugal</v>
      </c>
      <c r="Z45" s="452"/>
      <c r="AA45" s="452"/>
      <c r="AB45" s="455"/>
      <c r="AC45" s="449" t="str">
        <f t="shared" ca="1" si="446"/>
        <v/>
      </c>
      <c r="AD45" s="449" t="str">
        <f ca="1">IF((AC45&lt;&gt;""),IF(OR($F45&lt;&gt;$G45,PrSettings!$M$4="●"),(($F45-$G45)=(Z45-AA45))*1,0),"")</f>
        <v/>
      </c>
      <c r="AE45" s="449" t="str">
        <f t="shared" ca="1" si="447"/>
        <v/>
      </c>
      <c r="AF45" s="449" t="str">
        <f ca="1">IF(AC45&lt;&gt;"",IF(ABS($F45-$G45)&gt;=PrSettings!$M$7,(ABS($F45-$G45-Z45+AA45)&lt;=1)*1,IF(AND(AC45,$F45=$G45,$F45&gt;=PrSettings!$M$6),(ABS(Z45-$F45)&lt;=1)*1,IF(AND(ABS($F45-$G45-Z45+AA45)&lt;=1,$F45+$G45&gt;=PrSettings!$M$8),(ABS(Z45-$F45)&lt;=1)*(ABS(AA45-$G45)&lt;=1)*1,""))),"")</f>
        <v/>
      </c>
      <c r="AG45" s="456"/>
      <c r="AI45" s="447">
        <f t="shared" ca="1" si="346"/>
        <v>34</v>
      </c>
      <c r="AJ45" s="448" t="str">
        <f ca="1">GrpF!$B$8</f>
        <v>Georgia</v>
      </c>
      <c r="AK45" s="449">
        <f t="shared" ca="1" si="448"/>
        <v>1</v>
      </c>
      <c r="AL45" s="448" t="str">
        <f ca="1">GrpF!$D$8</f>
        <v>Portugal</v>
      </c>
      <c r="AM45" s="452"/>
      <c r="AN45" s="452"/>
      <c r="AO45" s="455"/>
      <c r="AP45" s="449" t="str">
        <f t="shared" ca="1" si="449"/>
        <v/>
      </c>
      <c r="AQ45" s="449" t="str">
        <f ca="1">IF((AP45&lt;&gt;""),IF(OR($F45&lt;&gt;$G45,PrSettings!$M$4="●"),(($F45-$G45)=(AM45-AN45))*1,0),"")</f>
        <v/>
      </c>
      <c r="AR45" s="449" t="str">
        <f t="shared" ca="1" si="450"/>
        <v/>
      </c>
      <c r="AS45" s="449" t="str">
        <f ca="1">IF(AP45&lt;&gt;"",IF(ABS($F45-$G45)&gt;=PrSettings!$M$7,(ABS($F45-$G45-AM45+AN45)&lt;=1)*1,IF(AND(AP45,$F45=$G45,$F45&gt;=PrSettings!$M$6),(ABS(AM45-$F45)&lt;=1)*1,IF(AND(ABS($F45-$G45-AM45+AN45)&lt;=1,$F45+$G45&gt;=PrSettings!$M$8),(ABS(AM45-$F45)&lt;=1)*(ABS(AN45-$G45)&lt;=1)*1,""))),"")</f>
        <v/>
      </c>
      <c r="AT45" s="456"/>
      <c r="AV45" s="447">
        <f t="shared" ca="1" si="350"/>
        <v>34</v>
      </c>
      <c r="AW45" s="448" t="str">
        <f ca="1">GrpF!$B$8</f>
        <v>Georgia</v>
      </c>
      <c r="AX45" s="449">
        <f t="shared" ca="1" si="451"/>
        <v>1</v>
      </c>
      <c r="AY45" s="448" t="str">
        <f ca="1">GrpF!$D$8</f>
        <v>Portugal</v>
      </c>
      <c r="AZ45" s="452"/>
      <c r="BA45" s="452"/>
      <c r="BB45" s="455"/>
      <c r="BC45" s="449" t="str">
        <f t="shared" ca="1" si="452"/>
        <v/>
      </c>
      <c r="BD45" s="449" t="str">
        <f ca="1">IF((BC45&lt;&gt;""),IF(OR($F45&lt;&gt;$G45,PrSettings!$M$4="●"),(($F45-$G45)=(AZ45-BA45))*1,0),"")</f>
        <v/>
      </c>
      <c r="BE45" s="449" t="str">
        <f t="shared" ca="1" si="453"/>
        <v/>
      </c>
      <c r="BF45" s="449" t="str">
        <f ca="1">IF(BC45&lt;&gt;"",IF(ABS($F45-$G45)&gt;=PrSettings!$M$7,(ABS($F45-$G45-AZ45+BA45)&lt;=1)*1,IF(AND(BC45,$F45=$G45,$F45&gt;=PrSettings!$M$6),(ABS(AZ45-$F45)&lt;=1)*1,IF(AND(ABS($F45-$G45-AZ45+BA45)&lt;=1,$F45+$G45&gt;=PrSettings!$M$8),(ABS(AZ45-$F45)&lt;=1)*(ABS(BA45-$G45)&lt;=1)*1,""))),"")</f>
        <v/>
      </c>
      <c r="BG45" s="456"/>
      <c r="BI45" s="447">
        <f t="shared" ca="1" si="354"/>
        <v>34</v>
      </c>
      <c r="BJ45" s="448" t="str">
        <f ca="1">GrpF!$B$8</f>
        <v>Georgia</v>
      </c>
      <c r="BK45" s="449">
        <f t="shared" ca="1" si="454"/>
        <v>1</v>
      </c>
      <c r="BL45" s="448" t="str">
        <f ca="1">GrpF!$D$8</f>
        <v>Portugal</v>
      </c>
      <c r="BM45" s="452"/>
      <c r="BN45" s="452"/>
      <c r="BO45" s="455"/>
      <c r="BP45" s="449" t="str">
        <f t="shared" ca="1" si="455"/>
        <v/>
      </c>
      <c r="BQ45" s="449" t="str">
        <f ca="1">IF((BP45&lt;&gt;""),IF(OR($F45&lt;&gt;$G45,PrSettings!$M$4="●"),(($F45-$G45)=(BM45-BN45))*1,0),"")</f>
        <v/>
      </c>
      <c r="BR45" s="449" t="str">
        <f t="shared" ca="1" si="456"/>
        <v/>
      </c>
      <c r="BS45" s="449" t="str">
        <f ca="1">IF(BP45&lt;&gt;"",IF(ABS($F45-$G45)&gt;=PrSettings!$M$7,(ABS($F45-$G45-BM45+BN45)&lt;=1)*1,IF(AND(BP45,$F45=$G45,$F45&gt;=PrSettings!$M$6),(ABS(BM45-$F45)&lt;=1)*1,IF(AND(ABS($F45-$G45-BM45+BN45)&lt;=1,$F45+$G45&gt;=PrSettings!$M$8),(ABS(BM45-$F45)&lt;=1)*(ABS(BN45-$G45)&lt;=1)*1,""))),"")</f>
        <v/>
      </c>
      <c r="BT45" s="456"/>
      <c r="BV45" s="447">
        <f t="shared" ca="1" si="358"/>
        <v>34</v>
      </c>
      <c r="BW45" s="448" t="str">
        <f ca="1">GrpF!$B$8</f>
        <v>Georgia</v>
      </c>
      <c r="BX45" s="449">
        <f t="shared" ca="1" si="457"/>
        <v>1</v>
      </c>
      <c r="BY45" s="448" t="str">
        <f ca="1">GrpF!$D$8</f>
        <v>Portugal</v>
      </c>
      <c r="BZ45" s="452"/>
      <c r="CA45" s="452"/>
      <c r="CB45" s="455"/>
      <c r="CC45" s="449" t="str">
        <f t="shared" ca="1" si="458"/>
        <v/>
      </c>
      <c r="CD45" s="449" t="str">
        <f ca="1">IF((CC45&lt;&gt;""),IF(OR($F45&lt;&gt;$G45,PrSettings!$M$4="●"),(($F45-$G45)=(BZ45-CA45))*1,0),"")</f>
        <v/>
      </c>
      <c r="CE45" s="449" t="str">
        <f t="shared" ca="1" si="459"/>
        <v/>
      </c>
      <c r="CF45" s="449" t="str">
        <f ca="1">IF(CC45&lt;&gt;"",IF(ABS($F45-$G45)&gt;=PrSettings!$M$7,(ABS($F45-$G45-BZ45+CA45)&lt;=1)*1,IF(AND(CC45,$F45=$G45,$F45&gt;=PrSettings!$M$6),(ABS(BZ45-$F45)&lt;=1)*1,IF(AND(ABS($F45-$G45-BZ45+CA45)&lt;=1,$F45+$G45&gt;=PrSettings!$M$8),(ABS(BZ45-$F45)&lt;=1)*(ABS(CA45-$G45)&lt;=1)*1,""))),"")</f>
        <v/>
      </c>
      <c r="CG45" s="456"/>
      <c r="CI45" s="447">
        <f t="shared" ca="1" si="362"/>
        <v>34</v>
      </c>
      <c r="CJ45" s="448" t="str">
        <f ca="1">GrpF!$B$8</f>
        <v>Georgia</v>
      </c>
      <c r="CK45" s="449">
        <f t="shared" ca="1" si="460"/>
        <v>1</v>
      </c>
      <c r="CL45" s="448" t="str">
        <f ca="1">GrpF!$D$8</f>
        <v>Portugal</v>
      </c>
      <c r="CM45" s="452"/>
      <c r="CN45" s="452"/>
      <c r="CO45" s="455"/>
      <c r="CP45" s="449" t="str">
        <f t="shared" ca="1" si="461"/>
        <v/>
      </c>
      <c r="CQ45" s="449" t="str">
        <f ca="1">IF((CP45&lt;&gt;""),IF(OR($F45&lt;&gt;$G45,PrSettings!$M$4="●"),(($F45-$G45)=(CM45-CN45))*1,0),"")</f>
        <v/>
      </c>
      <c r="CR45" s="449" t="str">
        <f t="shared" ca="1" si="462"/>
        <v/>
      </c>
      <c r="CS45" s="449" t="str">
        <f ca="1">IF(CP45&lt;&gt;"",IF(ABS($F45-$G45)&gt;=PrSettings!$M$7,(ABS($F45-$G45-CM45+CN45)&lt;=1)*1,IF(AND(CP45,$F45=$G45,$F45&gt;=PrSettings!$M$6),(ABS(CM45-$F45)&lt;=1)*1,IF(AND(ABS($F45-$G45-CM45+CN45)&lt;=1,$F45+$G45&gt;=PrSettings!$M$8),(ABS(CM45-$F45)&lt;=1)*(ABS(CN45-$G45)&lt;=1)*1,""))),"")</f>
        <v/>
      </c>
      <c r="CT45" s="456"/>
      <c r="CV45" s="447">
        <f t="shared" ca="1" si="366"/>
        <v>34</v>
      </c>
      <c r="CW45" s="448" t="str">
        <f ca="1">GrpF!$B$8</f>
        <v>Georgia</v>
      </c>
      <c r="CX45" s="449">
        <f t="shared" ca="1" si="463"/>
        <v>1</v>
      </c>
      <c r="CY45" s="448" t="str">
        <f ca="1">GrpF!$D$8</f>
        <v>Portugal</v>
      </c>
      <c r="CZ45" s="452"/>
      <c r="DA45" s="452"/>
      <c r="DB45" s="455"/>
      <c r="DC45" s="449" t="str">
        <f t="shared" ca="1" si="464"/>
        <v/>
      </c>
      <c r="DD45" s="449" t="str">
        <f ca="1">IF((DC45&lt;&gt;""),IF(OR($F45&lt;&gt;$G45,PrSettings!$M$4="●"),(($F45-$G45)=(CZ45-DA45))*1,0),"")</f>
        <v/>
      </c>
      <c r="DE45" s="449" t="str">
        <f t="shared" ca="1" si="465"/>
        <v/>
      </c>
      <c r="DF45" s="449" t="str">
        <f ca="1">IF(DC45&lt;&gt;"",IF(ABS($F45-$G45)&gt;=PrSettings!$M$7,(ABS($F45-$G45-CZ45+DA45)&lt;=1)*1,IF(AND(DC45,$F45=$G45,$F45&gt;=PrSettings!$M$6),(ABS(CZ45-$F45)&lt;=1)*1,IF(AND(ABS($F45-$G45-CZ45+DA45)&lt;=1,$F45+$G45&gt;=PrSettings!$M$8),(ABS(CZ45-$F45)&lt;=1)*(ABS(DA45-$G45)&lt;=1)*1,""))),"")</f>
        <v/>
      </c>
      <c r="DG45" s="456"/>
      <c r="DI45" s="447">
        <f t="shared" ca="1" si="370"/>
        <v>34</v>
      </c>
      <c r="DJ45" s="448" t="str">
        <f ca="1">GrpF!$B$8</f>
        <v>Georgia</v>
      </c>
      <c r="DK45" s="449">
        <f t="shared" ca="1" si="466"/>
        <v>1</v>
      </c>
      <c r="DL45" s="448" t="str">
        <f ca="1">GrpF!$D$8</f>
        <v>Portugal</v>
      </c>
      <c r="DM45" s="452"/>
      <c r="DN45" s="452"/>
      <c r="DO45" s="455"/>
      <c r="DP45" s="449" t="str">
        <f t="shared" ca="1" si="467"/>
        <v/>
      </c>
      <c r="DQ45" s="449" t="str">
        <f ca="1">IF((DP45&lt;&gt;""),IF(OR($F45&lt;&gt;$G45,PrSettings!$M$4="●"),(($F45-$G45)=(DM45-DN45))*1,0),"")</f>
        <v/>
      </c>
      <c r="DR45" s="449" t="str">
        <f t="shared" ca="1" si="468"/>
        <v/>
      </c>
      <c r="DS45" s="449" t="str">
        <f ca="1">IF(DP45&lt;&gt;"",IF(ABS($F45-$G45)&gt;=PrSettings!$M$7,(ABS($F45-$G45-DM45+DN45)&lt;=1)*1,IF(AND(DP45,$F45=$G45,$F45&gt;=PrSettings!$M$6),(ABS(DM45-$F45)&lt;=1)*1,IF(AND(ABS($F45-$G45-DM45+DN45)&lt;=1,$F45+$G45&gt;=PrSettings!$M$8),(ABS(DM45-$F45)&lt;=1)*(ABS(DN45-$G45)&lt;=1)*1,""))),"")</f>
        <v/>
      </c>
      <c r="DT45" s="456"/>
      <c r="DV45" s="447">
        <f t="shared" ca="1" si="374"/>
        <v>34</v>
      </c>
      <c r="DW45" s="448" t="str">
        <f ca="1">GrpF!$B$8</f>
        <v>Georgia</v>
      </c>
      <c r="DX45" s="449">
        <f t="shared" ca="1" si="469"/>
        <v>1</v>
      </c>
      <c r="DY45" s="448" t="str">
        <f ca="1">GrpF!$D$8</f>
        <v>Portugal</v>
      </c>
      <c r="DZ45" s="452"/>
      <c r="EA45" s="452"/>
      <c r="EB45" s="455"/>
      <c r="EC45" s="449" t="str">
        <f t="shared" ca="1" si="470"/>
        <v/>
      </c>
      <c r="ED45" s="449" t="str">
        <f ca="1">IF((EC45&lt;&gt;""),IF(OR($F45&lt;&gt;$G45,PrSettings!$M$4="●"),(($F45-$G45)=(DZ45-EA45))*1,0),"")</f>
        <v/>
      </c>
      <c r="EE45" s="449" t="str">
        <f t="shared" ca="1" si="471"/>
        <v/>
      </c>
      <c r="EF45" s="449" t="str">
        <f ca="1">IF(EC45&lt;&gt;"",IF(ABS($F45-$G45)&gt;=PrSettings!$M$7,(ABS($F45-$G45-DZ45+EA45)&lt;=1)*1,IF(AND(EC45,$F45=$G45,$F45&gt;=PrSettings!$M$6),(ABS(DZ45-$F45)&lt;=1)*1,IF(AND(ABS($F45-$G45-DZ45+EA45)&lt;=1,$F45+$G45&gt;=PrSettings!$M$8),(ABS(DZ45-$F45)&lt;=1)*(ABS(EA45-$G45)&lt;=1)*1,""))),"")</f>
        <v/>
      </c>
      <c r="EG45" s="456"/>
      <c r="EI45" s="447">
        <f t="shared" ca="1" si="378"/>
        <v>34</v>
      </c>
      <c r="EJ45" s="448" t="str">
        <f ca="1">GrpF!$B$8</f>
        <v>Georgia</v>
      </c>
      <c r="EK45" s="449">
        <f t="shared" ca="1" si="472"/>
        <v>1</v>
      </c>
      <c r="EL45" s="448" t="str">
        <f ca="1">GrpF!$D$8</f>
        <v>Portugal</v>
      </c>
      <c r="EM45" s="452"/>
      <c r="EN45" s="452"/>
      <c r="EO45" s="455"/>
      <c r="EP45" s="449" t="str">
        <f t="shared" ca="1" si="473"/>
        <v/>
      </c>
      <c r="EQ45" s="449" t="str">
        <f ca="1">IF((EP45&lt;&gt;""),IF(OR($F45&lt;&gt;$G45,PrSettings!$M$4="●"),(($F45-$G45)=(EM45-EN45))*1,0),"")</f>
        <v/>
      </c>
      <c r="ER45" s="449" t="str">
        <f t="shared" ca="1" si="474"/>
        <v/>
      </c>
      <c r="ES45" s="449" t="str">
        <f ca="1">IF(EP45&lt;&gt;"",IF(ABS($F45-$G45)&gt;=PrSettings!$M$7,(ABS($F45-$G45-EM45+EN45)&lt;=1)*1,IF(AND(EP45,$F45=$G45,$F45&gt;=PrSettings!$M$6),(ABS(EM45-$F45)&lt;=1)*1,IF(AND(ABS($F45-$G45-EM45+EN45)&lt;=1,$F45+$G45&gt;=PrSettings!$M$8),(ABS(EM45-$F45)&lt;=1)*(ABS(EN45-$G45)&lt;=1)*1,""))),"")</f>
        <v/>
      </c>
      <c r="ET45" s="456"/>
      <c r="EV45" s="447">
        <f t="shared" ca="1" si="382"/>
        <v>34</v>
      </c>
      <c r="EW45" s="448" t="str">
        <f ca="1">GrpF!$B$8</f>
        <v>Georgia</v>
      </c>
      <c r="EX45" s="449">
        <f t="shared" ca="1" si="475"/>
        <v>1</v>
      </c>
      <c r="EY45" s="448" t="str">
        <f ca="1">GrpF!$D$8</f>
        <v>Portugal</v>
      </c>
      <c r="EZ45" s="452"/>
      <c r="FA45" s="452"/>
      <c r="FB45" s="455"/>
      <c r="FC45" s="449" t="str">
        <f t="shared" ca="1" si="476"/>
        <v/>
      </c>
      <c r="FD45" s="449" t="str">
        <f ca="1">IF((FC45&lt;&gt;""),IF(OR($F45&lt;&gt;$G45,PrSettings!$M$4="●"),(($F45-$G45)=(EZ45-FA45))*1,0),"")</f>
        <v/>
      </c>
      <c r="FE45" s="449" t="str">
        <f t="shared" ca="1" si="477"/>
        <v/>
      </c>
      <c r="FF45" s="449" t="str">
        <f ca="1">IF(FC45&lt;&gt;"",IF(ABS($F45-$G45)&gt;=PrSettings!$M$7,(ABS($F45-$G45-EZ45+FA45)&lt;=1)*1,IF(AND(FC45,$F45=$G45,$F45&gt;=PrSettings!$M$6),(ABS(EZ45-$F45)&lt;=1)*1,IF(AND(ABS($F45-$G45-EZ45+FA45)&lt;=1,$F45+$G45&gt;=PrSettings!$M$8),(ABS(EZ45-$F45)&lt;=1)*(ABS(FA45-$G45)&lt;=1)*1,""))),"")</f>
        <v/>
      </c>
      <c r="FG45" s="456"/>
      <c r="FI45" s="447">
        <f t="shared" ca="1" si="386"/>
        <v>34</v>
      </c>
      <c r="FJ45" s="448" t="str">
        <f ca="1">GrpF!$B$8</f>
        <v>Georgia</v>
      </c>
      <c r="FK45" s="449">
        <f t="shared" ca="1" si="478"/>
        <v>1</v>
      </c>
      <c r="FL45" s="448" t="str">
        <f ca="1">GrpF!$D$8</f>
        <v>Portugal</v>
      </c>
      <c r="FM45" s="452"/>
      <c r="FN45" s="452"/>
      <c r="FO45" s="455"/>
      <c r="FP45" s="449" t="str">
        <f t="shared" ca="1" si="479"/>
        <v/>
      </c>
      <c r="FQ45" s="449" t="str">
        <f ca="1">IF((FP45&lt;&gt;""),IF(OR($F45&lt;&gt;$G45,PrSettings!$M$4="●"),(($F45-$G45)=(FM45-FN45))*1,0),"")</f>
        <v/>
      </c>
      <c r="FR45" s="449" t="str">
        <f t="shared" ca="1" si="480"/>
        <v/>
      </c>
      <c r="FS45" s="449" t="str">
        <f ca="1">IF(FP45&lt;&gt;"",IF(ABS($F45-$G45)&gt;=PrSettings!$M$7,(ABS($F45-$G45-FM45+FN45)&lt;=1)*1,IF(AND(FP45,$F45=$G45,$F45&gt;=PrSettings!$M$6),(ABS(FM45-$F45)&lt;=1)*1,IF(AND(ABS($F45-$G45-FM45+FN45)&lt;=1,$F45+$G45&gt;=PrSettings!$M$8),(ABS(FM45-$F45)&lt;=1)*(ABS(FN45-$G45)&lt;=1)*1,""))),"")</f>
        <v/>
      </c>
      <c r="FT45" s="456"/>
      <c r="FV45" s="447">
        <f t="shared" ca="1" si="390"/>
        <v>34</v>
      </c>
      <c r="FW45" s="448" t="str">
        <f ca="1">GrpF!$B$8</f>
        <v>Georgia</v>
      </c>
      <c r="FX45" s="449">
        <f t="shared" ca="1" si="481"/>
        <v>1</v>
      </c>
      <c r="FY45" s="448" t="str">
        <f ca="1">GrpF!$D$8</f>
        <v>Portugal</v>
      </c>
      <c r="FZ45" s="452"/>
      <c r="GA45" s="452"/>
      <c r="GB45" s="455"/>
      <c r="GC45" s="449" t="str">
        <f t="shared" ca="1" si="482"/>
        <v/>
      </c>
      <c r="GD45" s="449" t="str">
        <f ca="1">IF((GC45&lt;&gt;""),IF(OR($F45&lt;&gt;$G45,PrSettings!$M$4="●"),(($F45-$G45)=(FZ45-GA45))*1,0),"")</f>
        <v/>
      </c>
      <c r="GE45" s="449" t="str">
        <f t="shared" ca="1" si="483"/>
        <v/>
      </c>
      <c r="GF45" s="449" t="str">
        <f ca="1">IF(GC45&lt;&gt;"",IF(ABS($F45-$G45)&gt;=PrSettings!$M$7,(ABS($F45-$G45-FZ45+GA45)&lt;=1)*1,IF(AND(GC45,$F45=$G45,$F45&gt;=PrSettings!$M$6),(ABS(FZ45-$F45)&lt;=1)*1,IF(AND(ABS($F45-$G45-FZ45+GA45)&lt;=1,$F45+$G45&gt;=PrSettings!$M$8),(ABS(FZ45-$F45)&lt;=1)*(ABS(GA45-$G45)&lt;=1)*1,""))),"")</f>
        <v/>
      </c>
      <c r="GG45" s="456"/>
      <c r="GI45" s="447">
        <f t="shared" ca="1" si="394"/>
        <v>34</v>
      </c>
      <c r="GJ45" s="448" t="str">
        <f ca="1">GrpF!$B$8</f>
        <v>Georgia</v>
      </c>
      <c r="GK45" s="449">
        <f t="shared" ca="1" si="484"/>
        <v>1</v>
      </c>
      <c r="GL45" s="448" t="str">
        <f ca="1">GrpF!$D$8</f>
        <v>Portugal</v>
      </c>
      <c r="GM45" s="452"/>
      <c r="GN45" s="452"/>
      <c r="GO45" s="455"/>
      <c r="GP45" s="449" t="str">
        <f t="shared" ca="1" si="485"/>
        <v/>
      </c>
      <c r="GQ45" s="449" t="str">
        <f ca="1">IF((GP45&lt;&gt;""),IF(OR($F45&lt;&gt;$G45,PrSettings!$M$4="●"),(($F45-$G45)=(GM45-GN45))*1,0),"")</f>
        <v/>
      </c>
      <c r="GR45" s="449" t="str">
        <f t="shared" ca="1" si="486"/>
        <v/>
      </c>
      <c r="GS45" s="449" t="str">
        <f ca="1">IF(GP45&lt;&gt;"",IF(ABS($F45-$G45)&gt;=PrSettings!$M$7,(ABS($F45-$G45-GM45+GN45)&lt;=1)*1,IF(AND(GP45,$F45=$G45,$F45&gt;=PrSettings!$M$6),(ABS(GM45-$F45)&lt;=1)*1,IF(AND(ABS($F45-$G45-GM45+GN45)&lt;=1,$F45+$G45&gt;=PrSettings!$M$8),(ABS(GM45-$F45)&lt;=1)*(ABS(GN45-$G45)&lt;=1)*1,""))),"")</f>
        <v/>
      </c>
      <c r="GT45" s="456"/>
      <c r="GV45" s="447">
        <f t="shared" ca="1" si="398"/>
        <v>34</v>
      </c>
      <c r="GW45" s="448" t="str">
        <f ca="1">GrpF!$B$8</f>
        <v>Georgia</v>
      </c>
      <c r="GX45" s="449">
        <f t="shared" ca="1" si="487"/>
        <v>1</v>
      </c>
      <c r="GY45" s="448" t="str">
        <f ca="1">GrpF!$D$8</f>
        <v>Portugal</v>
      </c>
      <c r="GZ45" s="452"/>
      <c r="HA45" s="452"/>
      <c r="HB45" s="455"/>
      <c r="HC45" s="449" t="str">
        <f t="shared" ca="1" si="488"/>
        <v/>
      </c>
      <c r="HD45" s="449" t="str">
        <f ca="1">IF((HC45&lt;&gt;""),IF(OR($F45&lt;&gt;$G45,PrSettings!$M$4="●"),(($F45-$G45)=(GZ45-HA45))*1,0),"")</f>
        <v/>
      </c>
      <c r="HE45" s="449" t="str">
        <f t="shared" ca="1" si="489"/>
        <v/>
      </c>
      <c r="HF45" s="449" t="str">
        <f ca="1">IF(HC45&lt;&gt;"",IF(ABS($F45-$G45)&gt;=PrSettings!$M$7,(ABS($F45-$G45-GZ45+HA45)&lt;=1)*1,IF(AND(HC45,$F45=$G45,$F45&gt;=PrSettings!$M$6),(ABS(GZ45-$F45)&lt;=1)*1,IF(AND(ABS($F45-$G45-GZ45+HA45)&lt;=1,$F45+$G45&gt;=PrSettings!$M$8),(ABS(GZ45-$F45)&lt;=1)*(ABS(HA45-$G45)&lt;=1)*1,""))),"")</f>
        <v/>
      </c>
      <c r="HG45" s="456"/>
      <c r="HI45" s="447">
        <f t="shared" ca="1" si="402"/>
        <v>34</v>
      </c>
      <c r="HJ45" s="448" t="str">
        <f ca="1">GrpF!$B$8</f>
        <v>Georgia</v>
      </c>
      <c r="HK45" s="449">
        <f t="shared" ca="1" si="490"/>
        <v>1</v>
      </c>
      <c r="HL45" s="448" t="str">
        <f ca="1">GrpF!$D$8</f>
        <v>Portugal</v>
      </c>
      <c r="HM45" s="452"/>
      <c r="HN45" s="452"/>
      <c r="HO45" s="455"/>
      <c r="HP45" s="449" t="str">
        <f t="shared" ca="1" si="491"/>
        <v/>
      </c>
      <c r="HQ45" s="449" t="str">
        <f ca="1">IF((HP45&lt;&gt;""),IF(OR($F45&lt;&gt;$G45,PrSettings!$M$4="●"),(($F45-$G45)=(HM45-HN45))*1,0),"")</f>
        <v/>
      </c>
      <c r="HR45" s="449" t="str">
        <f t="shared" ca="1" si="492"/>
        <v/>
      </c>
      <c r="HS45" s="449" t="str">
        <f ca="1">IF(HP45&lt;&gt;"",IF(ABS($F45-$G45)&gt;=PrSettings!$M$7,(ABS($F45-$G45-HM45+HN45)&lt;=1)*1,IF(AND(HP45,$F45=$G45,$F45&gt;=PrSettings!$M$6),(ABS(HM45-$F45)&lt;=1)*1,IF(AND(ABS($F45-$G45-HM45+HN45)&lt;=1,$F45+$G45&gt;=PrSettings!$M$8),(ABS(HM45-$F45)&lt;=1)*(ABS(HN45-$G45)&lt;=1)*1,""))),"")</f>
        <v/>
      </c>
      <c r="HT45" s="456"/>
      <c r="HV45" s="447">
        <f t="shared" ca="1" si="406"/>
        <v>34</v>
      </c>
      <c r="HW45" s="448" t="str">
        <f ca="1">GrpF!$B$8</f>
        <v>Georgia</v>
      </c>
      <c r="HX45" s="449">
        <f t="shared" ca="1" si="493"/>
        <v>1</v>
      </c>
      <c r="HY45" s="448" t="str">
        <f ca="1">GrpF!$D$8</f>
        <v>Portugal</v>
      </c>
      <c r="HZ45" s="452"/>
      <c r="IA45" s="452"/>
      <c r="IB45" s="455"/>
      <c r="IC45" s="449" t="str">
        <f t="shared" ca="1" si="494"/>
        <v/>
      </c>
      <c r="ID45" s="449" t="str">
        <f ca="1">IF((IC45&lt;&gt;""),IF(OR($F45&lt;&gt;$G45,PrSettings!$M$4="●"),(($F45-$G45)=(HZ45-IA45))*1,0),"")</f>
        <v/>
      </c>
      <c r="IE45" s="449" t="str">
        <f t="shared" ca="1" si="495"/>
        <v/>
      </c>
      <c r="IF45" s="449" t="str">
        <f ca="1">IF(IC45&lt;&gt;"",IF(ABS($F45-$G45)&gt;=PrSettings!$M$7,(ABS($F45-$G45-HZ45+IA45)&lt;=1)*1,IF(AND(IC45,$F45=$G45,$F45&gt;=PrSettings!$M$6),(ABS(HZ45-$F45)&lt;=1)*1,IF(AND(ABS($F45-$G45-HZ45+IA45)&lt;=1,$F45+$G45&gt;=PrSettings!$M$8),(ABS(HZ45-$F45)&lt;=1)*(ABS(IA45-$G45)&lt;=1)*1,""))),"")</f>
        <v/>
      </c>
      <c r="IG45" s="456"/>
      <c r="II45" s="447">
        <f t="shared" ca="1" si="410"/>
        <v>34</v>
      </c>
      <c r="IJ45" s="448" t="str">
        <f ca="1">GrpF!$B$8</f>
        <v>Georgia</v>
      </c>
      <c r="IK45" s="449">
        <f t="shared" ca="1" si="496"/>
        <v>1</v>
      </c>
      <c r="IL45" s="448" t="str">
        <f ca="1">GrpF!$D$8</f>
        <v>Portugal</v>
      </c>
      <c r="IM45" s="452"/>
      <c r="IN45" s="452"/>
      <c r="IO45" s="455"/>
      <c r="IP45" s="449" t="str">
        <f t="shared" ca="1" si="497"/>
        <v/>
      </c>
      <c r="IQ45" s="449" t="str">
        <f ca="1">IF((IP45&lt;&gt;""),IF(OR($F45&lt;&gt;$G45,PrSettings!$M$4="●"),(($F45-$G45)=(IM45-IN45))*1,0),"")</f>
        <v/>
      </c>
      <c r="IR45" s="449" t="str">
        <f t="shared" ca="1" si="498"/>
        <v/>
      </c>
      <c r="IS45" s="449" t="str">
        <f ca="1">IF(IP45&lt;&gt;"",IF(ABS($F45-$G45)&gt;=PrSettings!$M$7,(ABS($F45-$G45-IM45+IN45)&lt;=1)*1,IF(AND(IP45,$F45=$G45,$F45&gt;=PrSettings!$M$6),(ABS(IM45-$F45)&lt;=1)*1,IF(AND(ABS($F45-$G45-IM45+IN45)&lt;=1,$F45+$G45&gt;=PrSettings!$M$8),(ABS(IM45-$F45)&lt;=1)*(ABS(IN45-$G45)&lt;=1)*1,""))),"")</f>
        <v/>
      </c>
      <c r="IT45" s="456"/>
      <c r="IV45" s="447">
        <f t="shared" ca="1" si="414"/>
        <v>34</v>
      </c>
      <c r="IW45" s="448" t="str">
        <f ca="1">GrpF!$B$8</f>
        <v>Georgia</v>
      </c>
      <c r="IX45" s="449">
        <f t="shared" ca="1" si="499"/>
        <v>1</v>
      </c>
      <c r="IY45" s="448" t="str">
        <f ca="1">GrpF!$D$8</f>
        <v>Portugal</v>
      </c>
      <c r="IZ45" s="452"/>
      <c r="JA45" s="452"/>
      <c r="JB45" s="455"/>
      <c r="JC45" s="449" t="str">
        <f t="shared" ca="1" si="500"/>
        <v/>
      </c>
      <c r="JD45" s="449" t="str">
        <f ca="1">IF((JC45&lt;&gt;""),IF(OR($F45&lt;&gt;$G45,PrSettings!$M$4="●"),(($F45-$G45)=(IZ45-JA45))*1,0),"")</f>
        <v/>
      </c>
      <c r="JE45" s="449" t="str">
        <f t="shared" ca="1" si="501"/>
        <v/>
      </c>
      <c r="JF45" s="449" t="str">
        <f ca="1">IF(JC45&lt;&gt;"",IF(ABS($F45-$G45)&gt;=PrSettings!$M$7,(ABS($F45-$G45-IZ45+JA45)&lt;=1)*1,IF(AND(JC45,$F45=$G45,$F45&gt;=PrSettings!$M$6),(ABS(IZ45-$F45)&lt;=1)*1,IF(AND(ABS($F45-$G45-IZ45+JA45)&lt;=1,$F45+$G45&gt;=PrSettings!$M$8),(ABS(IZ45-$F45)&lt;=1)*(ABS(JA45-$G45)&lt;=1)*1,""))),"")</f>
        <v/>
      </c>
      <c r="JG45" s="456"/>
      <c r="JI45" s="447">
        <f t="shared" ca="1" si="418"/>
        <v>34</v>
      </c>
      <c r="JJ45" s="448" t="str">
        <f ca="1">GrpF!$B$8</f>
        <v>Georgia</v>
      </c>
      <c r="JK45" s="449">
        <f t="shared" ca="1" si="502"/>
        <v>1</v>
      </c>
      <c r="JL45" s="448" t="str">
        <f ca="1">GrpF!$D$8</f>
        <v>Portugal</v>
      </c>
      <c r="JM45" s="452"/>
      <c r="JN45" s="452"/>
      <c r="JO45" s="455"/>
      <c r="JP45" s="449" t="str">
        <f t="shared" ca="1" si="503"/>
        <v/>
      </c>
      <c r="JQ45" s="449" t="str">
        <f ca="1">IF((JP45&lt;&gt;""),IF(OR($F45&lt;&gt;$G45,PrSettings!$M$4="●"),(($F45-$G45)=(JM45-JN45))*1,0),"")</f>
        <v/>
      </c>
      <c r="JR45" s="449" t="str">
        <f t="shared" ca="1" si="504"/>
        <v/>
      </c>
      <c r="JS45" s="449" t="str">
        <f ca="1">IF(JP45&lt;&gt;"",IF(ABS($F45-$G45)&gt;=PrSettings!$M$7,(ABS($F45-$G45-JM45+JN45)&lt;=1)*1,IF(AND(JP45,$F45=$G45,$F45&gt;=PrSettings!$M$6),(ABS(JM45-$F45)&lt;=1)*1,IF(AND(ABS($F45-$G45-JM45+JN45)&lt;=1,$F45+$G45&gt;=PrSettings!$M$8),(ABS(JM45-$F45)&lt;=1)*(ABS(JN45-$G45)&lt;=1)*1,""))),"")</f>
        <v/>
      </c>
      <c r="JT45" s="456"/>
      <c r="JV45" s="447">
        <f t="shared" ca="1" si="422"/>
        <v>34</v>
      </c>
      <c r="JW45" s="448" t="str">
        <f ca="1">GrpF!$B$8</f>
        <v>Georgia</v>
      </c>
      <c r="JX45" s="449">
        <f t="shared" ca="1" si="505"/>
        <v>1</v>
      </c>
      <c r="JY45" s="448" t="str">
        <f ca="1">GrpF!$D$8</f>
        <v>Portugal</v>
      </c>
      <c r="JZ45" s="452"/>
      <c r="KA45" s="452"/>
      <c r="KB45" s="455"/>
      <c r="KC45" s="449" t="str">
        <f t="shared" ca="1" si="506"/>
        <v/>
      </c>
      <c r="KD45" s="449" t="str">
        <f ca="1">IF((KC45&lt;&gt;""),IF(OR($F45&lt;&gt;$G45,PrSettings!$M$4="●"),(($F45-$G45)=(JZ45-KA45))*1,0),"")</f>
        <v/>
      </c>
      <c r="KE45" s="449" t="str">
        <f t="shared" ca="1" si="507"/>
        <v/>
      </c>
      <c r="KF45" s="449" t="str">
        <f ca="1">IF(KC45&lt;&gt;"",IF(ABS($F45-$G45)&gt;=PrSettings!$M$7,(ABS($F45-$G45-JZ45+KA45)&lt;=1)*1,IF(AND(KC45,$F45=$G45,$F45&gt;=PrSettings!$M$6),(ABS(JZ45-$F45)&lt;=1)*1,IF(AND(ABS($F45-$G45-JZ45+KA45)&lt;=1,$F45+$G45&gt;=PrSettings!$M$8),(ABS(JZ45-$F45)&lt;=1)*(ABS(KA45-$G45)&lt;=1)*1,""))),"")</f>
        <v/>
      </c>
      <c r="KG45" s="456"/>
      <c r="KI45" s="447">
        <f t="shared" ca="1" si="426"/>
        <v>34</v>
      </c>
      <c r="KJ45" s="448" t="str">
        <f ca="1">GrpF!$B$8</f>
        <v>Georgia</v>
      </c>
      <c r="KK45" s="449">
        <f t="shared" ca="1" si="508"/>
        <v>1</v>
      </c>
      <c r="KL45" s="448" t="str">
        <f ca="1">GrpF!$D$8</f>
        <v>Portugal</v>
      </c>
      <c r="KM45" s="452"/>
      <c r="KN45" s="452"/>
      <c r="KO45" s="455"/>
      <c r="KP45" s="449" t="str">
        <f t="shared" ca="1" si="509"/>
        <v/>
      </c>
      <c r="KQ45" s="449" t="str">
        <f ca="1">IF((KP45&lt;&gt;""),IF(OR($F45&lt;&gt;$G45,PrSettings!$M$4="●"),(($F45-$G45)=(KM45-KN45))*1,0),"")</f>
        <v/>
      </c>
      <c r="KR45" s="449" t="str">
        <f t="shared" ca="1" si="510"/>
        <v/>
      </c>
      <c r="KS45" s="449" t="str">
        <f ca="1">IF(KP45&lt;&gt;"",IF(ABS($F45-$G45)&gt;=PrSettings!$M$7,(ABS($F45-$G45-KM45+KN45)&lt;=1)*1,IF(AND(KP45,$F45=$G45,$F45&gt;=PrSettings!$M$6),(ABS(KM45-$F45)&lt;=1)*1,IF(AND(ABS($F45-$G45-KM45+KN45)&lt;=1,$F45+$G45&gt;=PrSettings!$M$8),(ABS(KM45-$F45)&lt;=1)*(ABS(KN45-$G45)&lt;=1)*1,""))),"")</f>
        <v/>
      </c>
      <c r="KT45" s="456"/>
      <c r="KV45" s="447">
        <f t="shared" ca="1" si="430"/>
        <v>34</v>
      </c>
      <c r="KW45" s="448" t="str">
        <f ca="1">GrpF!$B$8</f>
        <v>Georgia</v>
      </c>
      <c r="KX45" s="449">
        <f t="shared" ca="1" si="511"/>
        <v>1</v>
      </c>
      <c r="KY45" s="448" t="str">
        <f ca="1">GrpF!$D$8</f>
        <v>Portugal</v>
      </c>
      <c r="KZ45" s="452"/>
      <c r="LA45" s="452"/>
      <c r="LB45" s="455"/>
      <c r="LC45" s="449" t="str">
        <f t="shared" ca="1" si="512"/>
        <v/>
      </c>
      <c r="LD45" s="449" t="str">
        <f ca="1">IF((LC45&lt;&gt;""),IF(OR($F45&lt;&gt;$G45,PrSettings!$M$4="●"),(($F45-$G45)=(KZ45-LA45))*1,0),"")</f>
        <v/>
      </c>
      <c r="LE45" s="449" t="str">
        <f t="shared" ca="1" si="513"/>
        <v/>
      </c>
      <c r="LF45" s="449" t="str">
        <f ca="1">IF(LC45&lt;&gt;"",IF(ABS($F45-$G45)&gt;=PrSettings!$M$7,(ABS($F45-$G45-KZ45+LA45)&lt;=1)*1,IF(AND(LC45,$F45=$G45,$F45&gt;=PrSettings!$M$6),(ABS(KZ45-$F45)&lt;=1)*1,IF(AND(ABS($F45-$G45-KZ45+LA45)&lt;=1,$F45+$G45&gt;=PrSettings!$M$8),(ABS(KZ45-$F45)&lt;=1)*(ABS(LA45-$G45)&lt;=1)*1,""))),"")</f>
        <v/>
      </c>
      <c r="LG45" s="456"/>
      <c r="LI45" s="447">
        <f t="shared" ca="1" si="434"/>
        <v>34</v>
      </c>
      <c r="LJ45" s="448" t="str">
        <f ca="1">GrpF!$B$8</f>
        <v>Georgia</v>
      </c>
      <c r="LK45" s="449">
        <f t="shared" ca="1" si="514"/>
        <v>1</v>
      </c>
      <c r="LL45" s="448" t="str">
        <f ca="1">GrpF!$D$8</f>
        <v>Portugal</v>
      </c>
      <c r="LM45" s="452"/>
      <c r="LN45" s="452"/>
      <c r="LO45" s="455"/>
      <c r="LP45" s="449" t="str">
        <f t="shared" ca="1" si="515"/>
        <v/>
      </c>
      <c r="LQ45" s="449" t="str">
        <f ca="1">IF((LP45&lt;&gt;""),IF(OR($F45&lt;&gt;$G45,PrSettings!$M$4="●"),(($F45-$G45)=(LM45-LN45))*1,0),"")</f>
        <v/>
      </c>
      <c r="LR45" s="449" t="str">
        <f t="shared" ca="1" si="516"/>
        <v/>
      </c>
      <c r="LS45" s="449" t="str">
        <f ca="1">IF(LP45&lt;&gt;"",IF(ABS($F45-$G45)&gt;=PrSettings!$M$7,(ABS($F45-$G45-LM45+LN45)&lt;=1)*1,IF(AND(LP45,$F45=$G45,$F45&gt;=PrSettings!$M$6),(ABS(LM45-$F45)&lt;=1)*1,IF(AND(ABS($F45-$G45-LM45+LN45)&lt;=1,$F45+$G45&gt;=PrSettings!$M$8),(ABS(LM45-$F45)&lt;=1)*(ABS(LN45-$G45)&lt;=1)*1,""))),"")</f>
        <v/>
      </c>
      <c r="LT45" s="456"/>
      <c r="LV45" s="447">
        <f t="shared" ca="1" si="438"/>
        <v>34</v>
      </c>
      <c r="LW45" s="448" t="str">
        <f ca="1">GrpF!$B$8</f>
        <v>Georgia</v>
      </c>
      <c r="LX45" s="449">
        <f t="shared" ca="1" si="517"/>
        <v>1</v>
      </c>
      <c r="LY45" s="448" t="str">
        <f ca="1">GrpF!$D$8</f>
        <v>Portugal</v>
      </c>
      <c r="LZ45" s="452"/>
      <c r="MA45" s="452"/>
      <c r="MB45" s="455"/>
      <c r="MC45" s="449" t="str">
        <f t="shared" ca="1" si="518"/>
        <v/>
      </c>
      <c r="MD45" s="449" t="str">
        <f ca="1">IF((MC45&lt;&gt;""),IF(OR($F45&lt;&gt;$G45,PrSettings!$M$4="●"),(($F45-$G45)=(LZ45-MA45))*1,0),"")</f>
        <v/>
      </c>
      <c r="ME45" s="449" t="str">
        <f t="shared" ca="1" si="519"/>
        <v/>
      </c>
      <c r="MF45" s="449" t="str">
        <f ca="1">IF(MC45&lt;&gt;"",IF(ABS($F45-$G45)&gt;=PrSettings!$M$7,(ABS($F45-$G45-LZ45+MA45)&lt;=1)*1,IF(AND(MC45,$F45=$G45,$F45&gt;=PrSettings!$M$6),(ABS(LZ45-$F45)&lt;=1)*1,IF(AND(ABS($F45-$G45-LZ45+MA45)&lt;=1,$F45+$G45&gt;=PrSettings!$M$8),(ABS(LZ45-$F45)&lt;=1)*(ABS(MA45-$G45)&lt;=1)*1,""))),"")</f>
        <v/>
      </c>
      <c r="MG45" s="456"/>
    </row>
    <row r="46" spans="1:345" x14ac:dyDescent="0.25">
      <c r="B46" s="447">
        <f ca="1">INDEX(Groups!$C$7:$C$35,MATCH(C46,Groups!$D$7:$D$35,0))</f>
        <v>17</v>
      </c>
      <c r="C46" s="448" t="str">
        <f ca="1">GrpF!$B$9</f>
        <v>Czechia</v>
      </c>
      <c r="D46" s="449">
        <f ca="1">INDEX(Groups!$C$7:$C$35,MATCH(E46,Groups!$D$7:$D$35,0))</f>
        <v>7</v>
      </c>
      <c r="E46" s="448" t="str">
        <f ca="1">GrpF!$D$9</f>
        <v>Türkiye</v>
      </c>
      <c r="F46" s="450" t="str">
        <f ca="1">GrpF!$E$9</f>
        <v/>
      </c>
      <c r="G46" s="451" t="str">
        <f ca="1">GrpF!$G$9</f>
        <v/>
      </c>
      <c r="I46" s="447">
        <f t="shared" ca="1" si="338"/>
        <v>17</v>
      </c>
      <c r="J46" s="448" t="str">
        <f ca="1">GrpF!$B$9</f>
        <v>Czechia</v>
      </c>
      <c r="K46" s="449">
        <f t="shared" ca="1" si="442"/>
        <v>7</v>
      </c>
      <c r="L46" s="448" t="str">
        <f ca="1">GrpF!$D$9</f>
        <v>Türkiye</v>
      </c>
      <c r="M46" s="452"/>
      <c r="N46" s="452"/>
      <c r="O46" s="457"/>
      <c r="P46" s="449" t="str">
        <f t="shared" ca="1" si="443"/>
        <v/>
      </c>
      <c r="Q46" s="449" t="str">
        <f ca="1">IF((P46&lt;&gt;""),IF(OR($F46&lt;&gt;$G46,PrSettings!$M$4="●"),(($F46-$G46)=(M46-N46))*1,0),"")</f>
        <v/>
      </c>
      <c r="R46" s="449" t="str">
        <f t="shared" ca="1" si="444"/>
        <v/>
      </c>
      <c r="S46" s="449" t="str">
        <f ca="1">IF(P46&lt;&gt;"",IF(ABS($F46-$G46)&gt;=PrSettings!$M$7,(ABS($F46-$G46-M46+N46)&lt;=1)*1,IF(AND(P46,$F46=$G46,$F46&gt;=PrSettings!$M$6),(ABS(M46-$F46)&lt;=1)*1,IF(AND(ABS($F46-$G46-M46+N46)&lt;=1,$F46+$G46&gt;=PrSettings!$M$8),(ABS(M46-$F46)&lt;=1)*(ABS(N46-$G46)&lt;=1)*1,""))),"")</f>
        <v/>
      </c>
      <c r="T46" s="458"/>
      <c r="V46" s="447">
        <f t="shared" ca="1" si="342"/>
        <v>17</v>
      </c>
      <c r="W46" s="448" t="str">
        <f ca="1">GrpF!$B$9</f>
        <v>Czechia</v>
      </c>
      <c r="X46" s="449">
        <f t="shared" ca="1" si="445"/>
        <v>7</v>
      </c>
      <c r="Y46" s="448" t="str">
        <f ca="1">GrpF!$D$9</f>
        <v>Türkiye</v>
      </c>
      <c r="Z46" s="452"/>
      <c r="AA46" s="452"/>
      <c r="AB46" s="457"/>
      <c r="AC46" s="449" t="str">
        <f t="shared" ca="1" si="446"/>
        <v/>
      </c>
      <c r="AD46" s="449" t="str">
        <f ca="1">IF((AC46&lt;&gt;""),IF(OR($F46&lt;&gt;$G46,PrSettings!$M$4="●"),(($F46-$G46)=(Z46-AA46))*1,0),"")</f>
        <v/>
      </c>
      <c r="AE46" s="449" t="str">
        <f t="shared" ca="1" si="447"/>
        <v/>
      </c>
      <c r="AF46" s="449" t="str">
        <f ca="1">IF(AC46&lt;&gt;"",IF(ABS($F46-$G46)&gt;=PrSettings!$M$7,(ABS($F46-$G46-Z46+AA46)&lt;=1)*1,IF(AND(AC46,$F46=$G46,$F46&gt;=PrSettings!$M$6),(ABS(Z46-$F46)&lt;=1)*1,IF(AND(ABS($F46-$G46-Z46+AA46)&lt;=1,$F46+$G46&gt;=PrSettings!$M$8),(ABS(Z46-$F46)&lt;=1)*(ABS(AA46-$G46)&lt;=1)*1,""))),"")</f>
        <v/>
      </c>
      <c r="AG46" s="458"/>
      <c r="AI46" s="447">
        <f t="shared" ca="1" si="346"/>
        <v>17</v>
      </c>
      <c r="AJ46" s="448" t="str">
        <f ca="1">GrpF!$B$9</f>
        <v>Czechia</v>
      </c>
      <c r="AK46" s="449">
        <f t="shared" ca="1" si="448"/>
        <v>7</v>
      </c>
      <c r="AL46" s="448" t="str">
        <f ca="1">GrpF!$D$9</f>
        <v>Türkiye</v>
      </c>
      <c r="AM46" s="452"/>
      <c r="AN46" s="452"/>
      <c r="AO46" s="457"/>
      <c r="AP46" s="449" t="str">
        <f t="shared" ca="1" si="449"/>
        <v/>
      </c>
      <c r="AQ46" s="449" t="str">
        <f ca="1">IF((AP46&lt;&gt;""),IF(OR($F46&lt;&gt;$G46,PrSettings!$M$4="●"),(($F46-$G46)=(AM46-AN46))*1,0),"")</f>
        <v/>
      </c>
      <c r="AR46" s="449" t="str">
        <f t="shared" ca="1" si="450"/>
        <v/>
      </c>
      <c r="AS46" s="449" t="str">
        <f ca="1">IF(AP46&lt;&gt;"",IF(ABS($F46-$G46)&gt;=PrSettings!$M$7,(ABS($F46-$G46-AM46+AN46)&lt;=1)*1,IF(AND(AP46,$F46=$G46,$F46&gt;=PrSettings!$M$6),(ABS(AM46-$F46)&lt;=1)*1,IF(AND(ABS($F46-$G46-AM46+AN46)&lt;=1,$F46+$G46&gt;=PrSettings!$M$8),(ABS(AM46-$F46)&lt;=1)*(ABS(AN46-$G46)&lt;=1)*1,""))),"")</f>
        <v/>
      </c>
      <c r="AT46" s="458"/>
      <c r="AV46" s="447">
        <f t="shared" ca="1" si="350"/>
        <v>17</v>
      </c>
      <c r="AW46" s="448" t="str">
        <f ca="1">GrpF!$B$9</f>
        <v>Czechia</v>
      </c>
      <c r="AX46" s="449">
        <f t="shared" ca="1" si="451"/>
        <v>7</v>
      </c>
      <c r="AY46" s="448" t="str">
        <f ca="1">GrpF!$D$9</f>
        <v>Türkiye</v>
      </c>
      <c r="AZ46" s="452"/>
      <c r="BA46" s="452"/>
      <c r="BB46" s="457"/>
      <c r="BC46" s="449" t="str">
        <f t="shared" ca="1" si="452"/>
        <v/>
      </c>
      <c r="BD46" s="449" t="str">
        <f ca="1">IF((BC46&lt;&gt;""),IF(OR($F46&lt;&gt;$G46,PrSettings!$M$4="●"),(($F46-$G46)=(AZ46-BA46))*1,0),"")</f>
        <v/>
      </c>
      <c r="BE46" s="449" t="str">
        <f t="shared" ca="1" si="453"/>
        <v/>
      </c>
      <c r="BF46" s="449" t="str">
        <f ca="1">IF(BC46&lt;&gt;"",IF(ABS($F46-$G46)&gt;=PrSettings!$M$7,(ABS($F46-$G46-AZ46+BA46)&lt;=1)*1,IF(AND(BC46,$F46=$G46,$F46&gt;=PrSettings!$M$6),(ABS(AZ46-$F46)&lt;=1)*1,IF(AND(ABS($F46-$G46-AZ46+BA46)&lt;=1,$F46+$G46&gt;=PrSettings!$M$8),(ABS(AZ46-$F46)&lt;=1)*(ABS(BA46-$G46)&lt;=1)*1,""))),"")</f>
        <v/>
      </c>
      <c r="BG46" s="458"/>
      <c r="BI46" s="447">
        <f t="shared" ca="1" si="354"/>
        <v>17</v>
      </c>
      <c r="BJ46" s="448" t="str">
        <f ca="1">GrpF!$B$9</f>
        <v>Czechia</v>
      </c>
      <c r="BK46" s="449">
        <f t="shared" ca="1" si="454"/>
        <v>7</v>
      </c>
      <c r="BL46" s="448" t="str">
        <f ca="1">GrpF!$D$9</f>
        <v>Türkiye</v>
      </c>
      <c r="BM46" s="452"/>
      <c r="BN46" s="452"/>
      <c r="BO46" s="457"/>
      <c r="BP46" s="449" t="str">
        <f t="shared" ca="1" si="455"/>
        <v/>
      </c>
      <c r="BQ46" s="449" t="str">
        <f ca="1">IF((BP46&lt;&gt;""),IF(OR($F46&lt;&gt;$G46,PrSettings!$M$4="●"),(($F46-$G46)=(BM46-BN46))*1,0),"")</f>
        <v/>
      </c>
      <c r="BR46" s="449" t="str">
        <f t="shared" ca="1" si="456"/>
        <v/>
      </c>
      <c r="BS46" s="449" t="str">
        <f ca="1">IF(BP46&lt;&gt;"",IF(ABS($F46-$G46)&gt;=PrSettings!$M$7,(ABS($F46-$G46-BM46+BN46)&lt;=1)*1,IF(AND(BP46,$F46=$G46,$F46&gt;=PrSettings!$M$6),(ABS(BM46-$F46)&lt;=1)*1,IF(AND(ABS($F46-$G46-BM46+BN46)&lt;=1,$F46+$G46&gt;=PrSettings!$M$8),(ABS(BM46-$F46)&lt;=1)*(ABS(BN46-$G46)&lt;=1)*1,""))),"")</f>
        <v/>
      </c>
      <c r="BT46" s="458"/>
      <c r="BV46" s="447">
        <f t="shared" ca="1" si="358"/>
        <v>17</v>
      </c>
      <c r="BW46" s="448" t="str">
        <f ca="1">GrpF!$B$9</f>
        <v>Czechia</v>
      </c>
      <c r="BX46" s="449">
        <f t="shared" ca="1" si="457"/>
        <v>7</v>
      </c>
      <c r="BY46" s="448" t="str">
        <f ca="1">GrpF!$D$9</f>
        <v>Türkiye</v>
      </c>
      <c r="BZ46" s="452"/>
      <c r="CA46" s="452"/>
      <c r="CB46" s="457"/>
      <c r="CC46" s="449" t="str">
        <f t="shared" ca="1" si="458"/>
        <v/>
      </c>
      <c r="CD46" s="449" t="str">
        <f ca="1">IF((CC46&lt;&gt;""),IF(OR($F46&lt;&gt;$G46,PrSettings!$M$4="●"),(($F46-$G46)=(BZ46-CA46))*1,0),"")</f>
        <v/>
      </c>
      <c r="CE46" s="449" t="str">
        <f t="shared" ca="1" si="459"/>
        <v/>
      </c>
      <c r="CF46" s="449" t="str">
        <f ca="1">IF(CC46&lt;&gt;"",IF(ABS($F46-$G46)&gt;=PrSettings!$M$7,(ABS($F46-$G46-BZ46+CA46)&lt;=1)*1,IF(AND(CC46,$F46=$G46,$F46&gt;=PrSettings!$M$6),(ABS(BZ46-$F46)&lt;=1)*1,IF(AND(ABS($F46-$G46-BZ46+CA46)&lt;=1,$F46+$G46&gt;=PrSettings!$M$8),(ABS(BZ46-$F46)&lt;=1)*(ABS(CA46-$G46)&lt;=1)*1,""))),"")</f>
        <v/>
      </c>
      <c r="CG46" s="458"/>
      <c r="CI46" s="447">
        <f t="shared" ca="1" si="362"/>
        <v>17</v>
      </c>
      <c r="CJ46" s="448" t="str">
        <f ca="1">GrpF!$B$9</f>
        <v>Czechia</v>
      </c>
      <c r="CK46" s="449">
        <f t="shared" ca="1" si="460"/>
        <v>7</v>
      </c>
      <c r="CL46" s="448" t="str">
        <f ca="1">GrpF!$D$9</f>
        <v>Türkiye</v>
      </c>
      <c r="CM46" s="452"/>
      <c r="CN46" s="452"/>
      <c r="CO46" s="457"/>
      <c r="CP46" s="449" t="str">
        <f t="shared" ca="1" si="461"/>
        <v/>
      </c>
      <c r="CQ46" s="449" t="str">
        <f ca="1">IF((CP46&lt;&gt;""),IF(OR($F46&lt;&gt;$G46,PrSettings!$M$4="●"),(($F46-$G46)=(CM46-CN46))*1,0),"")</f>
        <v/>
      </c>
      <c r="CR46" s="449" t="str">
        <f t="shared" ca="1" si="462"/>
        <v/>
      </c>
      <c r="CS46" s="449" t="str">
        <f ca="1">IF(CP46&lt;&gt;"",IF(ABS($F46-$G46)&gt;=PrSettings!$M$7,(ABS($F46-$G46-CM46+CN46)&lt;=1)*1,IF(AND(CP46,$F46=$G46,$F46&gt;=PrSettings!$M$6),(ABS(CM46-$F46)&lt;=1)*1,IF(AND(ABS($F46-$G46-CM46+CN46)&lt;=1,$F46+$G46&gt;=PrSettings!$M$8),(ABS(CM46-$F46)&lt;=1)*(ABS(CN46-$G46)&lt;=1)*1,""))),"")</f>
        <v/>
      </c>
      <c r="CT46" s="458"/>
      <c r="CV46" s="447">
        <f t="shared" ca="1" si="366"/>
        <v>17</v>
      </c>
      <c r="CW46" s="448" t="str">
        <f ca="1">GrpF!$B$9</f>
        <v>Czechia</v>
      </c>
      <c r="CX46" s="449">
        <f t="shared" ca="1" si="463"/>
        <v>7</v>
      </c>
      <c r="CY46" s="448" t="str">
        <f ca="1">GrpF!$D$9</f>
        <v>Türkiye</v>
      </c>
      <c r="CZ46" s="452"/>
      <c r="DA46" s="452"/>
      <c r="DB46" s="457"/>
      <c r="DC46" s="449" t="str">
        <f t="shared" ca="1" si="464"/>
        <v/>
      </c>
      <c r="DD46" s="449" t="str">
        <f ca="1">IF((DC46&lt;&gt;""),IF(OR($F46&lt;&gt;$G46,PrSettings!$M$4="●"),(($F46-$G46)=(CZ46-DA46))*1,0),"")</f>
        <v/>
      </c>
      <c r="DE46" s="449" t="str">
        <f t="shared" ca="1" si="465"/>
        <v/>
      </c>
      <c r="DF46" s="449" t="str">
        <f ca="1">IF(DC46&lt;&gt;"",IF(ABS($F46-$G46)&gt;=PrSettings!$M$7,(ABS($F46-$G46-CZ46+DA46)&lt;=1)*1,IF(AND(DC46,$F46=$G46,$F46&gt;=PrSettings!$M$6),(ABS(CZ46-$F46)&lt;=1)*1,IF(AND(ABS($F46-$G46-CZ46+DA46)&lt;=1,$F46+$G46&gt;=PrSettings!$M$8),(ABS(CZ46-$F46)&lt;=1)*(ABS(DA46-$G46)&lt;=1)*1,""))),"")</f>
        <v/>
      </c>
      <c r="DG46" s="458"/>
      <c r="DI46" s="447">
        <f t="shared" ca="1" si="370"/>
        <v>17</v>
      </c>
      <c r="DJ46" s="448" t="str">
        <f ca="1">GrpF!$B$9</f>
        <v>Czechia</v>
      </c>
      <c r="DK46" s="449">
        <f t="shared" ca="1" si="466"/>
        <v>7</v>
      </c>
      <c r="DL46" s="448" t="str">
        <f ca="1">GrpF!$D$9</f>
        <v>Türkiye</v>
      </c>
      <c r="DM46" s="452"/>
      <c r="DN46" s="452"/>
      <c r="DO46" s="457"/>
      <c r="DP46" s="449" t="str">
        <f t="shared" ca="1" si="467"/>
        <v/>
      </c>
      <c r="DQ46" s="449" t="str">
        <f ca="1">IF((DP46&lt;&gt;""),IF(OR($F46&lt;&gt;$G46,PrSettings!$M$4="●"),(($F46-$G46)=(DM46-DN46))*1,0),"")</f>
        <v/>
      </c>
      <c r="DR46" s="449" t="str">
        <f t="shared" ca="1" si="468"/>
        <v/>
      </c>
      <c r="DS46" s="449" t="str">
        <f ca="1">IF(DP46&lt;&gt;"",IF(ABS($F46-$G46)&gt;=PrSettings!$M$7,(ABS($F46-$G46-DM46+DN46)&lt;=1)*1,IF(AND(DP46,$F46=$G46,$F46&gt;=PrSettings!$M$6),(ABS(DM46-$F46)&lt;=1)*1,IF(AND(ABS($F46-$G46-DM46+DN46)&lt;=1,$F46+$G46&gt;=PrSettings!$M$8),(ABS(DM46-$F46)&lt;=1)*(ABS(DN46-$G46)&lt;=1)*1,""))),"")</f>
        <v/>
      </c>
      <c r="DT46" s="458"/>
      <c r="DV46" s="447">
        <f t="shared" ca="1" si="374"/>
        <v>17</v>
      </c>
      <c r="DW46" s="448" t="str">
        <f ca="1">GrpF!$B$9</f>
        <v>Czechia</v>
      </c>
      <c r="DX46" s="449">
        <f t="shared" ca="1" si="469"/>
        <v>7</v>
      </c>
      <c r="DY46" s="448" t="str">
        <f ca="1">GrpF!$D$9</f>
        <v>Türkiye</v>
      </c>
      <c r="DZ46" s="452"/>
      <c r="EA46" s="452"/>
      <c r="EB46" s="457"/>
      <c r="EC46" s="449" t="str">
        <f t="shared" ca="1" si="470"/>
        <v/>
      </c>
      <c r="ED46" s="449" t="str">
        <f ca="1">IF((EC46&lt;&gt;""),IF(OR($F46&lt;&gt;$G46,PrSettings!$M$4="●"),(($F46-$G46)=(DZ46-EA46))*1,0),"")</f>
        <v/>
      </c>
      <c r="EE46" s="449" t="str">
        <f t="shared" ca="1" si="471"/>
        <v/>
      </c>
      <c r="EF46" s="449" t="str">
        <f ca="1">IF(EC46&lt;&gt;"",IF(ABS($F46-$G46)&gt;=PrSettings!$M$7,(ABS($F46-$G46-DZ46+EA46)&lt;=1)*1,IF(AND(EC46,$F46=$G46,$F46&gt;=PrSettings!$M$6),(ABS(DZ46-$F46)&lt;=1)*1,IF(AND(ABS($F46-$G46-DZ46+EA46)&lt;=1,$F46+$G46&gt;=PrSettings!$M$8),(ABS(DZ46-$F46)&lt;=1)*(ABS(EA46-$G46)&lt;=1)*1,""))),"")</f>
        <v/>
      </c>
      <c r="EG46" s="458"/>
      <c r="EI46" s="447">
        <f t="shared" ca="1" si="378"/>
        <v>17</v>
      </c>
      <c r="EJ46" s="448" t="str">
        <f ca="1">GrpF!$B$9</f>
        <v>Czechia</v>
      </c>
      <c r="EK46" s="449">
        <f t="shared" ca="1" si="472"/>
        <v>7</v>
      </c>
      <c r="EL46" s="448" t="str">
        <f ca="1">GrpF!$D$9</f>
        <v>Türkiye</v>
      </c>
      <c r="EM46" s="452"/>
      <c r="EN46" s="452"/>
      <c r="EO46" s="457"/>
      <c r="EP46" s="449" t="str">
        <f t="shared" ca="1" si="473"/>
        <v/>
      </c>
      <c r="EQ46" s="449" t="str">
        <f ca="1">IF((EP46&lt;&gt;""),IF(OR($F46&lt;&gt;$G46,PrSettings!$M$4="●"),(($F46-$G46)=(EM46-EN46))*1,0),"")</f>
        <v/>
      </c>
      <c r="ER46" s="449" t="str">
        <f t="shared" ca="1" si="474"/>
        <v/>
      </c>
      <c r="ES46" s="449" t="str">
        <f ca="1">IF(EP46&lt;&gt;"",IF(ABS($F46-$G46)&gt;=PrSettings!$M$7,(ABS($F46-$G46-EM46+EN46)&lt;=1)*1,IF(AND(EP46,$F46=$G46,$F46&gt;=PrSettings!$M$6),(ABS(EM46-$F46)&lt;=1)*1,IF(AND(ABS($F46-$G46-EM46+EN46)&lt;=1,$F46+$G46&gt;=PrSettings!$M$8),(ABS(EM46-$F46)&lt;=1)*(ABS(EN46-$G46)&lt;=1)*1,""))),"")</f>
        <v/>
      </c>
      <c r="ET46" s="458"/>
      <c r="EV46" s="447">
        <f t="shared" ca="1" si="382"/>
        <v>17</v>
      </c>
      <c r="EW46" s="448" t="str">
        <f ca="1">GrpF!$B$9</f>
        <v>Czechia</v>
      </c>
      <c r="EX46" s="449">
        <f t="shared" ca="1" si="475"/>
        <v>7</v>
      </c>
      <c r="EY46" s="448" t="str">
        <f ca="1">GrpF!$D$9</f>
        <v>Türkiye</v>
      </c>
      <c r="EZ46" s="452"/>
      <c r="FA46" s="452"/>
      <c r="FB46" s="457"/>
      <c r="FC46" s="449" t="str">
        <f t="shared" ca="1" si="476"/>
        <v/>
      </c>
      <c r="FD46" s="449" t="str">
        <f ca="1">IF((FC46&lt;&gt;""),IF(OR($F46&lt;&gt;$G46,PrSettings!$M$4="●"),(($F46-$G46)=(EZ46-FA46))*1,0),"")</f>
        <v/>
      </c>
      <c r="FE46" s="449" t="str">
        <f t="shared" ca="1" si="477"/>
        <v/>
      </c>
      <c r="FF46" s="449" t="str">
        <f ca="1">IF(FC46&lt;&gt;"",IF(ABS($F46-$G46)&gt;=PrSettings!$M$7,(ABS($F46-$G46-EZ46+FA46)&lt;=1)*1,IF(AND(FC46,$F46=$G46,$F46&gt;=PrSettings!$M$6),(ABS(EZ46-$F46)&lt;=1)*1,IF(AND(ABS($F46-$G46-EZ46+FA46)&lt;=1,$F46+$G46&gt;=PrSettings!$M$8),(ABS(EZ46-$F46)&lt;=1)*(ABS(FA46-$G46)&lt;=1)*1,""))),"")</f>
        <v/>
      </c>
      <c r="FG46" s="458"/>
      <c r="FI46" s="447">
        <f t="shared" ca="1" si="386"/>
        <v>17</v>
      </c>
      <c r="FJ46" s="448" t="str">
        <f ca="1">GrpF!$B$9</f>
        <v>Czechia</v>
      </c>
      <c r="FK46" s="449">
        <f t="shared" ca="1" si="478"/>
        <v>7</v>
      </c>
      <c r="FL46" s="448" t="str">
        <f ca="1">GrpF!$D$9</f>
        <v>Türkiye</v>
      </c>
      <c r="FM46" s="452"/>
      <c r="FN46" s="452"/>
      <c r="FO46" s="457"/>
      <c r="FP46" s="449" t="str">
        <f t="shared" ca="1" si="479"/>
        <v/>
      </c>
      <c r="FQ46" s="449" t="str">
        <f ca="1">IF((FP46&lt;&gt;""),IF(OR($F46&lt;&gt;$G46,PrSettings!$M$4="●"),(($F46-$G46)=(FM46-FN46))*1,0),"")</f>
        <v/>
      </c>
      <c r="FR46" s="449" t="str">
        <f t="shared" ca="1" si="480"/>
        <v/>
      </c>
      <c r="FS46" s="449" t="str">
        <f ca="1">IF(FP46&lt;&gt;"",IF(ABS($F46-$G46)&gt;=PrSettings!$M$7,(ABS($F46-$G46-FM46+FN46)&lt;=1)*1,IF(AND(FP46,$F46=$G46,$F46&gt;=PrSettings!$M$6),(ABS(FM46-$F46)&lt;=1)*1,IF(AND(ABS($F46-$G46-FM46+FN46)&lt;=1,$F46+$G46&gt;=PrSettings!$M$8),(ABS(FM46-$F46)&lt;=1)*(ABS(FN46-$G46)&lt;=1)*1,""))),"")</f>
        <v/>
      </c>
      <c r="FT46" s="458"/>
      <c r="FV46" s="447">
        <f t="shared" ca="1" si="390"/>
        <v>17</v>
      </c>
      <c r="FW46" s="448" t="str">
        <f ca="1">GrpF!$B$9</f>
        <v>Czechia</v>
      </c>
      <c r="FX46" s="449">
        <f t="shared" ca="1" si="481"/>
        <v>7</v>
      </c>
      <c r="FY46" s="448" t="str">
        <f ca="1">GrpF!$D$9</f>
        <v>Türkiye</v>
      </c>
      <c r="FZ46" s="452"/>
      <c r="GA46" s="452"/>
      <c r="GB46" s="457"/>
      <c r="GC46" s="449" t="str">
        <f t="shared" ca="1" si="482"/>
        <v/>
      </c>
      <c r="GD46" s="449" t="str">
        <f ca="1">IF((GC46&lt;&gt;""),IF(OR($F46&lt;&gt;$G46,PrSettings!$M$4="●"),(($F46-$G46)=(FZ46-GA46))*1,0),"")</f>
        <v/>
      </c>
      <c r="GE46" s="449" t="str">
        <f t="shared" ca="1" si="483"/>
        <v/>
      </c>
      <c r="GF46" s="449" t="str">
        <f ca="1">IF(GC46&lt;&gt;"",IF(ABS($F46-$G46)&gt;=PrSettings!$M$7,(ABS($F46-$G46-FZ46+GA46)&lt;=1)*1,IF(AND(GC46,$F46=$G46,$F46&gt;=PrSettings!$M$6),(ABS(FZ46-$F46)&lt;=1)*1,IF(AND(ABS($F46-$G46-FZ46+GA46)&lt;=1,$F46+$G46&gt;=PrSettings!$M$8),(ABS(FZ46-$F46)&lt;=1)*(ABS(GA46-$G46)&lt;=1)*1,""))),"")</f>
        <v/>
      </c>
      <c r="GG46" s="458"/>
      <c r="GI46" s="447">
        <f t="shared" ca="1" si="394"/>
        <v>17</v>
      </c>
      <c r="GJ46" s="448" t="str">
        <f ca="1">GrpF!$B$9</f>
        <v>Czechia</v>
      </c>
      <c r="GK46" s="449">
        <f t="shared" ca="1" si="484"/>
        <v>7</v>
      </c>
      <c r="GL46" s="448" t="str">
        <f ca="1">GrpF!$D$9</f>
        <v>Türkiye</v>
      </c>
      <c r="GM46" s="452"/>
      <c r="GN46" s="452"/>
      <c r="GO46" s="457"/>
      <c r="GP46" s="449" t="str">
        <f t="shared" ca="1" si="485"/>
        <v/>
      </c>
      <c r="GQ46" s="449" t="str">
        <f ca="1">IF((GP46&lt;&gt;""),IF(OR($F46&lt;&gt;$G46,PrSettings!$M$4="●"),(($F46-$G46)=(GM46-GN46))*1,0),"")</f>
        <v/>
      </c>
      <c r="GR46" s="449" t="str">
        <f t="shared" ca="1" si="486"/>
        <v/>
      </c>
      <c r="GS46" s="449" t="str">
        <f ca="1">IF(GP46&lt;&gt;"",IF(ABS($F46-$G46)&gt;=PrSettings!$M$7,(ABS($F46-$G46-GM46+GN46)&lt;=1)*1,IF(AND(GP46,$F46=$G46,$F46&gt;=PrSettings!$M$6),(ABS(GM46-$F46)&lt;=1)*1,IF(AND(ABS($F46-$G46-GM46+GN46)&lt;=1,$F46+$G46&gt;=PrSettings!$M$8),(ABS(GM46-$F46)&lt;=1)*(ABS(GN46-$G46)&lt;=1)*1,""))),"")</f>
        <v/>
      </c>
      <c r="GT46" s="458"/>
      <c r="GV46" s="447">
        <f t="shared" ca="1" si="398"/>
        <v>17</v>
      </c>
      <c r="GW46" s="448" t="str">
        <f ca="1">GrpF!$B$9</f>
        <v>Czechia</v>
      </c>
      <c r="GX46" s="449">
        <f t="shared" ca="1" si="487"/>
        <v>7</v>
      </c>
      <c r="GY46" s="448" t="str">
        <f ca="1">GrpF!$D$9</f>
        <v>Türkiye</v>
      </c>
      <c r="GZ46" s="452"/>
      <c r="HA46" s="452"/>
      <c r="HB46" s="457"/>
      <c r="HC46" s="449" t="str">
        <f t="shared" ca="1" si="488"/>
        <v/>
      </c>
      <c r="HD46" s="449" t="str">
        <f ca="1">IF((HC46&lt;&gt;""),IF(OR($F46&lt;&gt;$G46,PrSettings!$M$4="●"),(($F46-$G46)=(GZ46-HA46))*1,0),"")</f>
        <v/>
      </c>
      <c r="HE46" s="449" t="str">
        <f t="shared" ca="1" si="489"/>
        <v/>
      </c>
      <c r="HF46" s="449" t="str">
        <f ca="1">IF(HC46&lt;&gt;"",IF(ABS($F46-$G46)&gt;=PrSettings!$M$7,(ABS($F46-$G46-GZ46+HA46)&lt;=1)*1,IF(AND(HC46,$F46=$G46,$F46&gt;=PrSettings!$M$6),(ABS(GZ46-$F46)&lt;=1)*1,IF(AND(ABS($F46-$G46-GZ46+HA46)&lt;=1,$F46+$G46&gt;=PrSettings!$M$8),(ABS(GZ46-$F46)&lt;=1)*(ABS(HA46-$G46)&lt;=1)*1,""))),"")</f>
        <v/>
      </c>
      <c r="HG46" s="458"/>
      <c r="HI46" s="447">
        <f t="shared" ca="1" si="402"/>
        <v>17</v>
      </c>
      <c r="HJ46" s="448" t="str">
        <f ca="1">GrpF!$B$9</f>
        <v>Czechia</v>
      </c>
      <c r="HK46" s="449">
        <f t="shared" ca="1" si="490"/>
        <v>7</v>
      </c>
      <c r="HL46" s="448" t="str">
        <f ca="1">GrpF!$D$9</f>
        <v>Türkiye</v>
      </c>
      <c r="HM46" s="452"/>
      <c r="HN46" s="452"/>
      <c r="HO46" s="457"/>
      <c r="HP46" s="449" t="str">
        <f t="shared" ca="1" si="491"/>
        <v/>
      </c>
      <c r="HQ46" s="449" t="str">
        <f ca="1">IF((HP46&lt;&gt;""),IF(OR($F46&lt;&gt;$G46,PrSettings!$M$4="●"),(($F46-$G46)=(HM46-HN46))*1,0),"")</f>
        <v/>
      </c>
      <c r="HR46" s="449" t="str">
        <f t="shared" ca="1" si="492"/>
        <v/>
      </c>
      <c r="HS46" s="449" t="str">
        <f ca="1">IF(HP46&lt;&gt;"",IF(ABS($F46-$G46)&gt;=PrSettings!$M$7,(ABS($F46-$G46-HM46+HN46)&lt;=1)*1,IF(AND(HP46,$F46=$G46,$F46&gt;=PrSettings!$M$6),(ABS(HM46-$F46)&lt;=1)*1,IF(AND(ABS($F46-$G46-HM46+HN46)&lt;=1,$F46+$G46&gt;=PrSettings!$M$8),(ABS(HM46-$F46)&lt;=1)*(ABS(HN46-$G46)&lt;=1)*1,""))),"")</f>
        <v/>
      </c>
      <c r="HT46" s="458"/>
      <c r="HV46" s="447">
        <f t="shared" ca="1" si="406"/>
        <v>17</v>
      </c>
      <c r="HW46" s="448" t="str">
        <f ca="1">GrpF!$B$9</f>
        <v>Czechia</v>
      </c>
      <c r="HX46" s="449">
        <f t="shared" ca="1" si="493"/>
        <v>7</v>
      </c>
      <c r="HY46" s="448" t="str">
        <f ca="1">GrpF!$D$9</f>
        <v>Türkiye</v>
      </c>
      <c r="HZ46" s="452"/>
      <c r="IA46" s="452"/>
      <c r="IB46" s="457"/>
      <c r="IC46" s="449" t="str">
        <f t="shared" ca="1" si="494"/>
        <v/>
      </c>
      <c r="ID46" s="449" t="str">
        <f ca="1">IF((IC46&lt;&gt;""),IF(OR($F46&lt;&gt;$G46,PrSettings!$M$4="●"),(($F46-$G46)=(HZ46-IA46))*1,0),"")</f>
        <v/>
      </c>
      <c r="IE46" s="449" t="str">
        <f t="shared" ca="1" si="495"/>
        <v/>
      </c>
      <c r="IF46" s="449" t="str">
        <f ca="1">IF(IC46&lt;&gt;"",IF(ABS($F46-$G46)&gt;=PrSettings!$M$7,(ABS($F46-$G46-HZ46+IA46)&lt;=1)*1,IF(AND(IC46,$F46=$G46,$F46&gt;=PrSettings!$M$6),(ABS(HZ46-$F46)&lt;=1)*1,IF(AND(ABS($F46-$G46-HZ46+IA46)&lt;=1,$F46+$G46&gt;=PrSettings!$M$8),(ABS(HZ46-$F46)&lt;=1)*(ABS(IA46-$G46)&lt;=1)*1,""))),"")</f>
        <v/>
      </c>
      <c r="IG46" s="458"/>
      <c r="II46" s="447">
        <f t="shared" ca="1" si="410"/>
        <v>17</v>
      </c>
      <c r="IJ46" s="448" t="str">
        <f ca="1">GrpF!$B$9</f>
        <v>Czechia</v>
      </c>
      <c r="IK46" s="449">
        <f t="shared" ca="1" si="496"/>
        <v>7</v>
      </c>
      <c r="IL46" s="448" t="str">
        <f ca="1">GrpF!$D$9</f>
        <v>Türkiye</v>
      </c>
      <c r="IM46" s="452"/>
      <c r="IN46" s="452"/>
      <c r="IO46" s="457"/>
      <c r="IP46" s="449" t="str">
        <f t="shared" ca="1" si="497"/>
        <v/>
      </c>
      <c r="IQ46" s="449" t="str">
        <f ca="1">IF((IP46&lt;&gt;""),IF(OR($F46&lt;&gt;$G46,PrSettings!$M$4="●"),(($F46-$G46)=(IM46-IN46))*1,0),"")</f>
        <v/>
      </c>
      <c r="IR46" s="449" t="str">
        <f t="shared" ca="1" si="498"/>
        <v/>
      </c>
      <c r="IS46" s="449" t="str">
        <f ca="1">IF(IP46&lt;&gt;"",IF(ABS($F46-$G46)&gt;=PrSettings!$M$7,(ABS($F46-$G46-IM46+IN46)&lt;=1)*1,IF(AND(IP46,$F46=$G46,$F46&gt;=PrSettings!$M$6),(ABS(IM46-$F46)&lt;=1)*1,IF(AND(ABS($F46-$G46-IM46+IN46)&lt;=1,$F46+$G46&gt;=PrSettings!$M$8),(ABS(IM46-$F46)&lt;=1)*(ABS(IN46-$G46)&lt;=1)*1,""))),"")</f>
        <v/>
      </c>
      <c r="IT46" s="458"/>
      <c r="IV46" s="447">
        <f t="shared" ca="1" si="414"/>
        <v>17</v>
      </c>
      <c r="IW46" s="448" t="str">
        <f ca="1">GrpF!$B$9</f>
        <v>Czechia</v>
      </c>
      <c r="IX46" s="449">
        <f t="shared" ca="1" si="499"/>
        <v>7</v>
      </c>
      <c r="IY46" s="448" t="str">
        <f ca="1">GrpF!$D$9</f>
        <v>Türkiye</v>
      </c>
      <c r="IZ46" s="452"/>
      <c r="JA46" s="452"/>
      <c r="JB46" s="457"/>
      <c r="JC46" s="449" t="str">
        <f t="shared" ca="1" si="500"/>
        <v/>
      </c>
      <c r="JD46" s="449" t="str">
        <f ca="1">IF((JC46&lt;&gt;""),IF(OR($F46&lt;&gt;$G46,PrSettings!$M$4="●"),(($F46-$G46)=(IZ46-JA46))*1,0),"")</f>
        <v/>
      </c>
      <c r="JE46" s="449" t="str">
        <f t="shared" ca="1" si="501"/>
        <v/>
      </c>
      <c r="JF46" s="449" t="str">
        <f ca="1">IF(JC46&lt;&gt;"",IF(ABS($F46-$G46)&gt;=PrSettings!$M$7,(ABS($F46-$G46-IZ46+JA46)&lt;=1)*1,IF(AND(JC46,$F46=$G46,$F46&gt;=PrSettings!$M$6),(ABS(IZ46-$F46)&lt;=1)*1,IF(AND(ABS($F46-$G46-IZ46+JA46)&lt;=1,$F46+$G46&gt;=PrSettings!$M$8),(ABS(IZ46-$F46)&lt;=1)*(ABS(JA46-$G46)&lt;=1)*1,""))),"")</f>
        <v/>
      </c>
      <c r="JG46" s="458"/>
      <c r="JI46" s="447">
        <f t="shared" ca="1" si="418"/>
        <v>17</v>
      </c>
      <c r="JJ46" s="448" t="str">
        <f ca="1">GrpF!$B$9</f>
        <v>Czechia</v>
      </c>
      <c r="JK46" s="449">
        <f t="shared" ca="1" si="502"/>
        <v>7</v>
      </c>
      <c r="JL46" s="448" t="str">
        <f ca="1">GrpF!$D$9</f>
        <v>Türkiye</v>
      </c>
      <c r="JM46" s="452"/>
      <c r="JN46" s="452"/>
      <c r="JO46" s="457"/>
      <c r="JP46" s="449" t="str">
        <f t="shared" ca="1" si="503"/>
        <v/>
      </c>
      <c r="JQ46" s="449" t="str">
        <f ca="1">IF((JP46&lt;&gt;""),IF(OR($F46&lt;&gt;$G46,PrSettings!$M$4="●"),(($F46-$G46)=(JM46-JN46))*1,0),"")</f>
        <v/>
      </c>
      <c r="JR46" s="449" t="str">
        <f t="shared" ca="1" si="504"/>
        <v/>
      </c>
      <c r="JS46" s="449" t="str">
        <f ca="1">IF(JP46&lt;&gt;"",IF(ABS($F46-$G46)&gt;=PrSettings!$M$7,(ABS($F46-$G46-JM46+JN46)&lt;=1)*1,IF(AND(JP46,$F46=$G46,$F46&gt;=PrSettings!$M$6),(ABS(JM46-$F46)&lt;=1)*1,IF(AND(ABS($F46-$G46-JM46+JN46)&lt;=1,$F46+$G46&gt;=PrSettings!$M$8),(ABS(JM46-$F46)&lt;=1)*(ABS(JN46-$G46)&lt;=1)*1,""))),"")</f>
        <v/>
      </c>
      <c r="JT46" s="458"/>
      <c r="JV46" s="447">
        <f t="shared" ca="1" si="422"/>
        <v>17</v>
      </c>
      <c r="JW46" s="448" t="str">
        <f ca="1">GrpF!$B$9</f>
        <v>Czechia</v>
      </c>
      <c r="JX46" s="449">
        <f t="shared" ca="1" si="505"/>
        <v>7</v>
      </c>
      <c r="JY46" s="448" t="str">
        <f ca="1">GrpF!$D$9</f>
        <v>Türkiye</v>
      </c>
      <c r="JZ46" s="452"/>
      <c r="KA46" s="452"/>
      <c r="KB46" s="457"/>
      <c r="KC46" s="449" t="str">
        <f t="shared" ca="1" si="506"/>
        <v/>
      </c>
      <c r="KD46" s="449" t="str">
        <f ca="1">IF((KC46&lt;&gt;""),IF(OR($F46&lt;&gt;$G46,PrSettings!$M$4="●"),(($F46-$G46)=(JZ46-KA46))*1,0),"")</f>
        <v/>
      </c>
      <c r="KE46" s="449" t="str">
        <f t="shared" ca="1" si="507"/>
        <v/>
      </c>
      <c r="KF46" s="449" t="str">
        <f ca="1">IF(KC46&lt;&gt;"",IF(ABS($F46-$G46)&gt;=PrSettings!$M$7,(ABS($F46-$G46-JZ46+KA46)&lt;=1)*1,IF(AND(KC46,$F46=$G46,$F46&gt;=PrSettings!$M$6),(ABS(JZ46-$F46)&lt;=1)*1,IF(AND(ABS($F46-$G46-JZ46+KA46)&lt;=1,$F46+$G46&gt;=PrSettings!$M$8),(ABS(JZ46-$F46)&lt;=1)*(ABS(KA46-$G46)&lt;=1)*1,""))),"")</f>
        <v/>
      </c>
      <c r="KG46" s="458"/>
      <c r="KI46" s="447">
        <f t="shared" ca="1" si="426"/>
        <v>17</v>
      </c>
      <c r="KJ46" s="448" t="str">
        <f ca="1">GrpF!$B$9</f>
        <v>Czechia</v>
      </c>
      <c r="KK46" s="449">
        <f t="shared" ca="1" si="508"/>
        <v>7</v>
      </c>
      <c r="KL46" s="448" t="str">
        <f ca="1">GrpF!$D$9</f>
        <v>Türkiye</v>
      </c>
      <c r="KM46" s="452"/>
      <c r="KN46" s="452"/>
      <c r="KO46" s="457"/>
      <c r="KP46" s="449" t="str">
        <f t="shared" ca="1" si="509"/>
        <v/>
      </c>
      <c r="KQ46" s="449" t="str">
        <f ca="1">IF((KP46&lt;&gt;""),IF(OR($F46&lt;&gt;$G46,PrSettings!$M$4="●"),(($F46-$G46)=(KM46-KN46))*1,0),"")</f>
        <v/>
      </c>
      <c r="KR46" s="449" t="str">
        <f t="shared" ca="1" si="510"/>
        <v/>
      </c>
      <c r="KS46" s="449" t="str">
        <f ca="1">IF(KP46&lt;&gt;"",IF(ABS($F46-$G46)&gt;=PrSettings!$M$7,(ABS($F46-$G46-KM46+KN46)&lt;=1)*1,IF(AND(KP46,$F46=$G46,$F46&gt;=PrSettings!$M$6),(ABS(KM46-$F46)&lt;=1)*1,IF(AND(ABS($F46-$G46-KM46+KN46)&lt;=1,$F46+$G46&gt;=PrSettings!$M$8),(ABS(KM46-$F46)&lt;=1)*(ABS(KN46-$G46)&lt;=1)*1,""))),"")</f>
        <v/>
      </c>
      <c r="KT46" s="458"/>
      <c r="KV46" s="447">
        <f t="shared" ca="1" si="430"/>
        <v>17</v>
      </c>
      <c r="KW46" s="448" t="str">
        <f ca="1">GrpF!$B$9</f>
        <v>Czechia</v>
      </c>
      <c r="KX46" s="449">
        <f t="shared" ca="1" si="511"/>
        <v>7</v>
      </c>
      <c r="KY46" s="448" t="str">
        <f ca="1">GrpF!$D$9</f>
        <v>Türkiye</v>
      </c>
      <c r="KZ46" s="452"/>
      <c r="LA46" s="452"/>
      <c r="LB46" s="457"/>
      <c r="LC46" s="449" t="str">
        <f t="shared" ca="1" si="512"/>
        <v/>
      </c>
      <c r="LD46" s="449" t="str">
        <f ca="1">IF((LC46&lt;&gt;""),IF(OR($F46&lt;&gt;$G46,PrSettings!$M$4="●"),(($F46-$G46)=(KZ46-LA46))*1,0),"")</f>
        <v/>
      </c>
      <c r="LE46" s="449" t="str">
        <f t="shared" ca="1" si="513"/>
        <v/>
      </c>
      <c r="LF46" s="449" t="str">
        <f ca="1">IF(LC46&lt;&gt;"",IF(ABS($F46-$G46)&gt;=PrSettings!$M$7,(ABS($F46-$G46-KZ46+LA46)&lt;=1)*1,IF(AND(LC46,$F46=$G46,$F46&gt;=PrSettings!$M$6),(ABS(KZ46-$F46)&lt;=1)*1,IF(AND(ABS($F46-$G46-KZ46+LA46)&lt;=1,$F46+$G46&gt;=PrSettings!$M$8),(ABS(KZ46-$F46)&lt;=1)*(ABS(LA46-$G46)&lt;=1)*1,""))),"")</f>
        <v/>
      </c>
      <c r="LG46" s="458"/>
      <c r="LI46" s="447">
        <f t="shared" ca="1" si="434"/>
        <v>17</v>
      </c>
      <c r="LJ46" s="448" t="str">
        <f ca="1">GrpF!$B$9</f>
        <v>Czechia</v>
      </c>
      <c r="LK46" s="449">
        <f t="shared" ca="1" si="514"/>
        <v>7</v>
      </c>
      <c r="LL46" s="448" t="str">
        <f ca="1">GrpF!$D$9</f>
        <v>Türkiye</v>
      </c>
      <c r="LM46" s="452"/>
      <c r="LN46" s="452"/>
      <c r="LO46" s="457"/>
      <c r="LP46" s="449" t="str">
        <f t="shared" ca="1" si="515"/>
        <v/>
      </c>
      <c r="LQ46" s="449" t="str">
        <f ca="1">IF((LP46&lt;&gt;""),IF(OR($F46&lt;&gt;$G46,PrSettings!$M$4="●"),(($F46-$G46)=(LM46-LN46))*1,0),"")</f>
        <v/>
      </c>
      <c r="LR46" s="449" t="str">
        <f t="shared" ca="1" si="516"/>
        <v/>
      </c>
      <c r="LS46" s="449" t="str">
        <f ca="1">IF(LP46&lt;&gt;"",IF(ABS($F46-$G46)&gt;=PrSettings!$M$7,(ABS($F46-$G46-LM46+LN46)&lt;=1)*1,IF(AND(LP46,$F46=$G46,$F46&gt;=PrSettings!$M$6),(ABS(LM46-$F46)&lt;=1)*1,IF(AND(ABS($F46-$G46-LM46+LN46)&lt;=1,$F46+$G46&gt;=PrSettings!$M$8),(ABS(LM46-$F46)&lt;=1)*(ABS(LN46-$G46)&lt;=1)*1,""))),"")</f>
        <v/>
      </c>
      <c r="LT46" s="458"/>
      <c r="LV46" s="447">
        <f t="shared" ca="1" si="438"/>
        <v>17</v>
      </c>
      <c r="LW46" s="448" t="str">
        <f ca="1">GrpF!$B$9</f>
        <v>Czechia</v>
      </c>
      <c r="LX46" s="449">
        <f t="shared" ca="1" si="517"/>
        <v>7</v>
      </c>
      <c r="LY46" s="448" t="str">
        <f ca="1">GrpF!$D$9</f>
        <v>Türkiye</v>
      </c>
      <c r="LZ46" s="452"/>
      <c r="MA46" s="452"/>
      <c r="MB46" s="457"/>
      <c r="MC46" s="449" t="str">
        <f t="shared" ca="1" si="518"/>
        <v/>
      </c>
      <c r="MD46" s="449" t="str">
        <f ca="1">IF((MC46&lt;&gt;""),IF(OR($F46&lt;&gt;$G46,PrSettings!$M$4="●"),(($F46-$G46)=(LZ46-MA46))*1,0),"")</f>
        <v/>
      </c>
      <c r="ME46" s="449" t="str">
        <f t="shared" ca="1" si="519"/>
        <v/>
      </c>
      <c r="MF46" s="449" t="str">
        <f ca="1">IF(MC46&lt;&gt;"",IF(ABS($F46-$G46)&gt;=PrSettings!$M$7,(ABS($F46-$G46-LZ46+MA46)&lt;=1)*1,IF(AND(MC46,$F46=$G46,$F46&gt;=PrSettings!$M$6),(ABS(LZ46-$F46)&lt;=1)*1,IF(AND(ABS($F46-$G46-LZ46+MA46)&lt;=1,$F46+$G46&gt;=PrSettings!$M$8),(ABS(LZ46-$F46)&lt;=1)*(ABS(MA46-$G46)&lt;=1)*1,""))),"")</f>
        <v/>
      </c>
      <c r="MG46" s="458"/>
    </row>
    <row r="47" spans="1:345" s="25" customFormat="1" ht="24" customHeight="1" x14ac:dyDescent="0.25">
      <c r="A47" s="428"/>
      <c r="B47" s="437" t="str">
        <f>Language!$E$182</f>
        <v>Round of 16</v>
      </c>
      <c r="C47" s="459"/>
      <c r="D47" s="459"/>
      <c r="E47" s="440"/>
      <c r="F47" s="460"/>
      <c r="G47" s="461"/>
      <c r="I47" s="437" t="str">
        <f t="shared" si="338"/>
        <v>Round of 16</v>
      </c>
      <c r="J47" s="439"/>
      <c r="K47" s="439"/>
      <c r="L47" s="440"/>
      <c r="M47" s="443"/>
      <c r="N47" s="444"/>
      <c r="O47" s="441"/>
      <c r="P47" s="445"/>
      <c r="Q47" s="445"/>
      <c r="R47" s="440"/>
      <c r="S47" s="440"/>
      <c r="T47" s="446"/>
      <c r="V47" s="437" t="str">
        <f t="shared" si="342"/>
        <v>Round of 16</v>
      </c>
      <c r="W47" s="439"/>
      <c r="X47" s="439"/>
      <c r="Y47" s="440"/>
      <c r="Z47" s="443"/>
      <c r="AA47" s="444"/>
      <c r="AB47" s="441"/>
      <c r="AC47" s="445"/>
      <c r="AD47" s="445"/>
      <c r="AE47" s="440"/>
      <c r="AF47" s="440"/>
      <c r="AG47" s="446"/>
      <c r="AI47" s="437" t="str">
        <f t="shared" si="346"/>
        <v>Round of 16</v>
      </c>
      <c r="AJ47" s="439"/>
      <c r="AK47" s="439"/>
      <c r="AL47" s="440"/>
      <c r="AM47" s="443"/>
      <c r="AN47" s="444"/>
      <c r="AO47" s="441"/>
      <c r="AP47" s="445"/>
      <c r="AQ47" s="445"/>
      <c r="AR47" s="440"/>
      <c r="AS47" s="440"/>
      <c r="AT47" s="446"/>
      <c r="AV47" s="437" t="str">
        <f t="shared" si="350"/>
        <v>Round of 16</v>
      </c>
      <c r="AW47" s="439"/>
      <c r="AX47" s="439"/>
      <c r="AY47" s="440"/>
      <c r="AZ47" s="443"/>
      <c r="BA47" s="444"/>
      <c r="BB47" s="441"/>
      <c r="BC47" s="445"/>
      <c r="BD47" s="445"/>
      <c r="BE47" s="440"/>
      <c r="BF47" s="440"/>
      <c r="BG47" s="446"/>
      <c r="BI47" s="437" t="str">
        <f t="shared" si="354"/>
        <v>Round of 16</v>
      </c>
      <c r="BJ47" s="439"/>
      <c r="BK47" s="439"/>
      <c r="BL47" s="440"/>
      <c r="BM47" s="443"/>
      <c r="BN47" s="444"/>
      <c r="BO47" s="441"/>
      <c r="BP47" s="445"/>
      <c r="BQ47" s="445"/>
      <c r="BR47" s="440"/>
      <c r="BS47" s="440"/>
      <c r="BT47" s="446"/>
      <c r="BV47" s="437" t="str">
        <f t="shared" si="358"/>
        <v>Round of 16</v>
      </c>
      <c r="BW47" s="439"/>
      <c r="BX47" s="439"/>
      <c r="BY47" s="440"/>
      <c r="BZ47" s="443"/>
      <c r="CA47" s="444"/>
      <c r="CB47" s="441"/>
      <c r="CC47" s="445"/>
      <c r="CD47" s="445"/>
      <c r="CE47" s="440"/>
      <c r="CF47" s="440"/>
      <c r="CG47" s="446"/>
      <c r="CI47" s="437" t="str">
        <f t="shared" si="362"/>
        <v>Round of 16</v>
      </c>
      <c r="CJ47" s="439"/>
      <c r="CK47" s="439"/>
      <c r="CL47" s="440"/>
      <c r="CM47" s="443"/>
      <c r="CN47" s="444"/>
      <c r="CO47" s="441"/>
      <c r="CP47" s="445"/>
      <c r="CQ47" s="445"/>
      <c r="CR47" s="440"/>
      <c r="CS47" s="440"/>
      <c r="CT47" s="446"/>
      <c r="CV47" s="437" t="str">
        <f t="shared" si="366"/>
        <v>Round of 16</v>
      </c>
      <c r="CW47" s="439"/>
      <c r="CX47" s="439"/>
      <c r="CY47" s="440"/>
      <c r="CZ47" s="443"/>
      <c r="DA47" s="444"/>
      <c r="DB47" s="441"/>
      <c r="DC47" s="445"/>
      <c r="DD47" s="445"/>
      <c r="DE47" s="440"/>
      <c r="DF47" s="440"/>
      <c r="DG47" s="446"/>
      <c r="DI47" s="437" t="str">
        <f t="shared" si="370"/>
        <v>Round of 16</v>
      </c>
      <c r="DJ47" s="439"/>
      <c r="DK47" s="439"/>
      <c r="DL47" s="440"/>
      <c r="DM47" s="443"/>
      <c r="DN47" s="444"/>
      <c r="DO47" s="441"/>
      <c r="DP47" s="445"/>
      <c r="DQ47" s="445"/>
      <c r="DR47" s="440"/>
      <c r="DS47" s="440"/>
      <c r="DT47" s="446"/>
      <c r="DV47" s="437" t="str">
        <f t="shared" si="374"/>
        <v>Round of 16</v>
      </c>
      <c r="DW47" s="439"/>
      <c r="DX47" s="439"/>
      <c r="DY47" s="440"/>
      <c r="DZ47" s="443"/>
      <c r="EA47" s="444"/>
      <c r="EB47" s="441"/>
      <c r="EC47" s="445"/>
      <c r="ED47" s="445"/>
      <c r="EE47" s="440"/>
      <c r="EF47" s="440"/>
      <c r="EG47" s="446"/>
      <c r="EI47" s="437" t="str">
        <f t="shared" si="378"/>
        <v>Round of 16</v>
      </c>
      <c r="EJ47" s="439"/>
      <c r="EK47" s="439"/>
      <c r="EL47" s="440"/>
      <c r="EM47" s="443"/>
      <c r="EN47" s="444"/>
      <c r="EO47" s="441"/>
      <c r="EP47" s="445"/>
      <c r="EQ47" s="445"/>
      <c r="ER47" s="440"/>
      <c r="ES47" s="440"/>
      <c r="ET47" s="446"/>
      <c r="EV47" s="437" t="str">
        <f t="shared" si="382"/>
        <v>Round of 16</v>
      </c>
      <c r="EW47" s="439"/>
      <c r="EX47" s="439"/>
      <c r="EY47" s="440"/>
      <c r="EZ47" s="443"/>
      <c r="FA47" s="444"/>
      <c r="FB47" s="441"/>
      <c r="FC47" s="445"/>
      <c r="FD47" s="445"/>
      <c r="FE47" s="440"/>
      <c r="FF47" s="440"/>
      <c r="FG47" s="446"/>
      <c r="FI47" s="437" t="str">
        <f t="shared" si="386"/>
        <v>Round of 16</v>
      </c>
      <c r="FJ47" s="439"/>
      <c r="FK47" s="439"/>
      <c r="FL47" s="440"/>
      <c r="FM47" s="443"/>
      <c r="FN47" s="444"/>
      <c r="FO47" s="441"/>
      <c r="FP47" s="445"/>
      <c r="FQ47" s="445"/>
      <c r="FR47" s="440"/>
      <c r="FS47" s="440"/>
      <c r="FT47" s="446"/>
      <c r="FV47" s="437" t="str">
        <f t="shared" si="390"/>
        <v>Round of 16</v>
      </c>
      <c r="FW47" s="439"/>
      <c r="FX47" s="439"/>
      <c r="FY47" s="440"/>
      <c r="FZ47" s="443"/>
      <c r="GA47" s="444"/>
      <c r="GB47" s="441"/>
      <c r="GC47" s="445"/>
      <c r="GD47" s="445"/>
      <c r="GE47" s="440"/>
      <c r="GF47" s="440"/>
      <c r="GG47" s="446"/>
      <c r="GI47" s="437" t="str">
        <f t="shared" si="394"/>
        <v>Round of 16</v>
      </c>
      <c r="GJ47" s="439"/>
      <c r="GK47" s="439"/>
      <c r="GL47" s="440"/>
      <c r="GM47" s="443"/>
      <c r="GN47" s="444"/>
      <c r="GO47" s="441"/>
      <c r="GP47" s="445"/>
      <c r="GQ47" s="445"/>
      <c r="GR47" s="440"/>
      <c r="GS47" s="440"/>
      <c r="GT47" s="446"/>
      <c r="GV47" s="437" t="str">
        <f t="shared" si="398"/>
        <v>Round of 16</v>
      </c>
      <c r="GW47" s="439"/>
      <c r="GX47" s="439"/>
      <c r="GY47" s="440"/>
      <c r="GZ47" s="443"/>
      <c r="HA47" s="444"/>
      <c r="HB47" s="441"/>
      <c r="HC47" s="445"/>
      <c r="HD47" s="445"/>
      <c r="HE47" s="440"/>
      <c r="HF47" s="440"/>
      <c r="HG47" s="446"/>
      <c r="HI47" s="437" t="str">
        <f t="shared" si="402"/>
        <v>Round of 16</v>
      </c>
      <c r="HJ47" s="439"/>
      <c r="HK47" s="439"/>
      <c r="HL47" s="440"/>
      <c r="HM47" s="443"/>
      <c r="HN47" s="444"/>
      <c r="HO47" s="441"/>
      <c r="HP47" s="445"/>
      <c r="HQ47" s="445"/>
      <c r="HR47" s="440"/>
      <c r="HS47" s="440"/>
      <c r="HT47" s="446"/>
      <c r="HV47" s="437" t="str">
        <f t="shared" si="406"/>
        <v>Round of 16</v>
      </c>
      <c r="HW47" s="439"/>
      <c r="HX47" s="439"/>
      <c r="HY47" s="440"/>
      <c r="HZ47" s="443"/>
      <c r="IA47" s="444"/>
      <c r="IB47" s="441"/>
      <c r="IC47" s="445"/>
      <c r="ID47" s="445"/>
      <c r="IE47" s="440"/>
      <c r="IF47" s="440"/>
      <c r="IG47" s="446"/>
      <c r="II47" s="437" t="str">
        <f t="shared" si="410"/>
        <v>Round of 16</v>
      </c>
      <c r="IJ47" s="439"/>
      <c r="IK47" s="439"/>
      <c r="IL47" s="440"/>
      <c r="IM47" s="443"/>
      <c r="IN47" s="444"/>
      <c r="IO47" s="441"/>
      <c r="IP47" s="445"/>
      <c r="IQ47" s="445"/>
      <c r="IR47" s="440"/>
      <c r="IS47" s="440"/>
      <c r="IT47" s="446"/>
      <c r="IV47" s="437" t="str">
        <f t="shared" si="414"/>
        <v>Round of 16</v>
      </c>
      <c r="IW47" s="439"/>
      <c r="IX47" s="439"/>
      <c r="IY47" s="440"/>
      <c r="IZ47" s="443"/>
      <c r="JA47" s="444"/>
      <c r="JB47" s="441"/>
      <c r="JC47" s="445"/>
      <c r="JD47" s="445"/>
      <c r="JE47" s="440"/>
      <c r="JF47" s="440"/>
      <c r="JG47" s="446"/>
      <c r="JI47" s="437" t="str">
        <f t="shared" si="418"/>
        <v>Round of 16</v>
      </c>
      <c r="JJ47" s="439"/>
      <c r="JK47" s="439"/>
      <c r="JL47" s="440"/>
      <c r="JM47" s="443"/>
      <c r="JN47" s="444"/>
      <c r="JO47" s="441"/>
      <c r="JP47" s="445"/>
      <c r="JQ47" s="445"/>
      <c r="JR47" s="440"/>
      <c r="JS47" s="440"/>
      <c r="JT47" s="446"/>
      <c r="JV47" s="437" t="str">
        <f t="shared" si="422"/>
        <v>Round of 16</v>
      </c>
      <c r="JW47" s="439"/>
      <c r="JX47" s="439"/>
      <c r="JY47" s="440"/>
      <c r="JZ47" s="443"/>
      <c r="KA47" s="444"/>
      <c r="KB47" s="441"/>
      <c r="KC47" s="445"/>
      <c r="KD47" s="445"/>
      <c r="KE47" s="440"/>
      <c r="KF47" s="440"/>
      <c r="KG47" s="446"/>
      <c r="KI47" s="437" t="str">
        <f t="shared" si="426"/>
        <v>Round of 16</v>
      </c>
      <c r="KJ47" s="439"/>
      <c r="KK47" s="439"/>
      <c r="KL47" s="440"/>
      <c r="KM47" s="443"/>
      <c r="KN47" s="444"/>
      <c r="KO47" s="441"/>
      <c r="KP47" s="445"/>
      <c r="KQ47" s="445"/>
      <c r="KR47" s="440"/>
      <c r="KS47" s="440"/>
      <c r="KT47" s="446"/>
      <c r="KV47" s="437" t="str">
        <f t="shared" si="430"/>
        <v>Round of 16</v>
      </c>
      <c r="KW47" s="439"/>
      <c r="KX47" s="439"/>
      <c r="KY47" s="440"/>
      <c r="KZ47" s="443"/>
      <c r="LA47" s="444"/>
      <c r="LB47" s="441"/>
      <c r="LC47" s="445"/>
      <c r="LD47" s="445"/>
      <c r="LE47" s="440"/>
      <c r="LF47" s="440"/>
      <c r="LG47" s="446"/>
      <c r="LI47" s="437" t="str">
        <f t="shared" si="434"/>
        <v>Round of 16</v>
      </c>
      <c r="LJ47" s="439"/>
      <c r="LK47" s="439"/>
      <c r="LL47" s="440"/>
      <c r="LM47" s="443"/>
      <c r="LN47" s="444"/>
      <c r="LO47" s="441"/>
      <c r="LP47" s="445"/>
      <c r="LQ47" s="445"/>
      <c r="LR47" s="440"/>
      <c r="LS47" s="440"/>
      <c r="LT47" s="446"/>
      <c r="LV47" s="437" t="str">
        <f t="shared" si="438"/>
        <v>Round of 16</v>
      </c>
      <c r="LW47" s="439"/>
      <c r="LX47" s="439"/>
      <c r="LY47" s="440"/>
      <c r="LZ47" s="443"/>
      <c r="MA47" s="444"/>
      <c r="MB47" s="441"/>
      <c r="MC47" s="445"/>
      <c r="MD47" s="445"/>
      <c r="ME47" s="440"/>
      <c r="MF47" s="440"/>
      <c r="MG47" s="446"/>
    </row>
    <row r="48" spans="1:345" s="25" customFormat="1" x14ac:dyDescent="0.25">
      <c r="A48" s="428"/>
      <c r="B48" s="447" t="str">
        <f ca="1">IF(C48="","",INDEX(Groups!$C$7:$C$35,MATCH(C48,Groups!$D$7:$D$35,0)))</f>
        <v/>
      </c>
      <c r="C48" s="448" t="str">
        <f ca="1">INDIRECT("'"&amp;References!$A$1&amp;"'!"&amp;"$B$54")</f>
        <v/>
      </c>
      <c r="D48" s="449" t="str">
        <f ca="1">IF(E48="","",INDEX(Groups!$C$7:$C$35,MATCH(E48,Groups!$D$7:$D$35,0)))</f>
        <v/>
      </c>
      <c r="E48" s="448" t="str">
        <f ca="1">INDIRECT("'"&amp;References!$A$1&amp;"'!"&amp;"$C$54")</f>
        <v/>
      </c>
      <c r="F48" s="450" t="str">
        <f ca="1">IF(AND(INDIRECT("'"&amp;References!$A$1&amp;"'!"&amp;"$B$55")&lt;&gt;"",INDIRECT("'"&amp;References!$A$1&amp;"'!"&amp;"$C$55")&lt;&gt;""),INDIRECT("'"&amp;References!$A$1&amp;"'!"&amp;"$B$55"),"")</f>
        <v/>
      </c>
      <c r="G48" s="451" t="str">
        <f ca="1">IF(AND(INDIRECT("'"&amp;References!$A$1&amp;"'!"&amp;"$B$55")&lt;&gt;"",INDIRECT("'"&amp;References!$A$1&amp;"'!"&amp;"$C$55")&lt;&gt;""),INDIRECT("'"&amp;References!$A$1&amp;"'!"&amp;"$C$55"),"")</f>
        <v/>
      </c>
      <c r="I48" s="447" t="str">
        <f ca="1">$B48</f>
        <v/>
      </c>
      <c r="J48" s="448" t="str">
        <f ca="1">$C48</f>
        <v/>
      </c>
      <c r="K48" s="449" t="str">
        <f ca="1">$D48</f>
        <v/>
      </c>
      <c r="L48" s="448" t="str">
        <f ca="1">$E48</f>
        <v/>
      </c>
      <c r="M48" s="452"/>
      <c r="N48" s="452"/>
      <c r="O48" s="539"/>
      <c r="P48" s="449" t="str">
        <f t="shared" ref="P48:P55" ca="1" si="520">IF(($F48&lt;&gt;"")*($G48&lt;&gt;"")*(M48&lt;&gt;"")*(N48&lt;&gt;""),IF(T48&lt;&gt;2,"0",($F48&gt;$G48)*(M48&gt;N48)+($F48=$G48)*(M48=N48)+($F48&lt;$G48)*(M48&lt;N48)),"")</f>
        <v/>
      </c>
      <c r="Q48" s="449" t="str">
        <f ca="1">IF((P48&lt;&gt;""),IF(OR($F48&lt;&gt;$G48,PrSettings!$M$4="●"),(($F48-$G48)=(M48-N48))*1,0),"")</f>
        <v/>
      </c>
      <c r="R48" s="449" t="str">
        <f ca="1">IF((Q48&lt;&gt;""),($F48=M48)*($G48=N48),"")</f>
        <v/>
      </c>
      <c r="S48" s="449" t="str">
        <f ca="1">IF(P48&lt;&gt;"",IF(ABS($F48-$G48)&gt;=PrSettings!$M$7,(ABS($F48-$G48-M48+N48)&lt;=1)*1,IF(AND(P48,$F48=$G48,$F48&gt;=PrSettings!$M$6),(ABS(M48-$F48)&lt;=1)*1,IF(AND(ABS($F48-$G48-M48+N48)&lt;=1,$F48+$G48&gt;=PrSettings!$M$8),(ABS(M48-$F48)&lt;=1)*(ABS(N48-$G48)&lt;=1)*1,""))),"")</f>
        <v/>
      </c>
      <c r="T48" s="540" t="str">
        <f t="shared" ref="T48:T55" ca="1" si="521">IF(OR(($C48&lt;&gt;"")*(I48&lt;&gt;""),($E48&lt;&gt;"")*(K48&lt;&gt;"")),($B48=I48)*1+($D48=K48)*1,"")</f>
        <v/>
      </c>
      <c r="V48" s="447" t="str">
        <f ca="1">$B48</f>
        <v/>
      </c>
      <c r="W48" s="448" t="str">
        <f ca="1">$C48</f>
        <v/>
      </c>
      <c r="X48" s="449" t="str">
        <f ca="1">$D48</f>
        <v/>
      </c>
      <c r="Y48" s="448" t="str">
        <f ca="1">$E48</f>
        <v/>
      </c>
      <c r="Z48" s="452"/>
      <c r="AA48" s="452"/>
      <c r="AB48" s="539"/>
      <c r="AC48" s="449" t="str">
        <f t="shared" ref="AC48:AC55" ca="1" si="522">IF(($F48&lt;&gt;"")*($G48&lt;&gt;"")*(Z48&lt;&gt;"")*(AA48&lt;&gt;""),IF(AG48&lt;&gt;2,"0",($F48&gt;$G48)*(Z48&gt;AA48)+($F48=$G48)*(Z48=AA48)+($F48&lt;$G48)*(Z48&lt;AA48)),"")</f>
        <v/>
      </c>
      <c r="AD48" s="449" t="str">
        <f ca="1">IF((AC48&lt;&gt;""),IF(OR($F48&lt;&gt;$G48,PrSettings!$M$4="●"),(($F48-$G48)=(Z48-AA48))*1,0),"")</f>
        <v/>
      </c>
      <c r="AE48" s="449" t="str">
        <f ca="1">IF((AD48&lt;&gt;""),($F48=Z48)*($G48=AA48),"")</f>
        <v/>
      </c>
      <c r="AF48" s="449" t="str">
        <f ca="1">IF(AC48&lt;&gt;"",IF(ABS($F48-$G48)&gt;=PrSettings!$M$7,(ABS($F48-$G48-Z48+AA48)&lt;=1)*1,IF(AND(AC48,$F48=$G48,$F48&gt;=PrSettings!$M$6),(ABS(Z48-$F48)&lt;=1)*1,IF(AND(ABS($F48-$G48-Z48+AA48)&lt;=1,$F48+$G48&gt;=PrSettings!$M$8),(ABS(Z48-$F48)&lt;=1)*(ABS(AA48-$G48)&lt;=1)*1,""))),"")</f>
        <v/>
      </c>
      <c r="AG48" s="540" t="str">
        <f t="shared" ref="AG48:AG55" ca="1" si="523">IF(OR(($C48&lt;&gt;"")*(V48&lt;&gt;""),($E48&lt;&gt;"")*(X48&lt;&gt;"")),($B48=V48)*1+($D48=X48)*1,"")</f>
        <v/>
      </c>
      <c r="AI48" s="447" t="str">
        <f ca="1">$B48</f>
        <v/>
      </c>
      <c r="AJ48" s="448" t="str">
        <f ca="1">$C48</f>
        <v/>
      </c>
      <c r="AK48" s="449" t="str">
        <f ca="1">$D48</f>
        <v/>
      </c>
      <c r="AL48" s="448" t="str">
        <f ca="1">$E48</f>
        <v/>
      </c>
      <c r="AM48" s="452"/>
      <c r="AN48" s="452"/>
      <c r="AO48" s="539"/>
      <c r="AP48" s="449" t="str">
        <f t="shared" ref="AP48:AP55" ca="1" si="524">IF(($F48&lt;&gt;"")*($G48&lt;&gt;"")*(AM48&lt;&gt;"")*(AN48&lt;&gt;""),IF(AT48&lt;&gt;2,"0",($F48&gt;$G48)*(AM48&gt;AN48)+($F48=$G48)*(AM48=AN48)+($F48&lt;$G48)*(AM48&lt;AN48)),"")</f>
        <v/>
      </c>
      <c r="AQ48" s="449" t="str">
        <f ca="1">IF((AP48&lt;&gt;""),IF(OR($F48&lt;&gt;$G48,PrSettings!$M$4="●"),(($F48-$G48)=(AM48-AN48))*1,0),"")</f>
        <v/>
      </c>
      <c r="AR48" s="449" t="str">
        <f ca="1">IF((AQ48&lt;&gt;""),($F48=AM48)*($G48=AN48),"")</f>
        <v/>
      </c>
      <c r="AS48" s="449" t="str">
        <f ca="1">IF(AP48&lt;&gt;"",IF(ABS($F48-$G48)&gt;=PrSettings!$M$7,(ABS($F48-$G48-AM48+AN48)&lt;=1)*1,IF(AND(AP48,$F48=$G48,$F48&gt;=PrSettings!$M$6),(ABS(AM48-$F48)&lt;=1)*1,IF(AND(ABS($F48-$G48-AM48+AN48)&lt;=1,$F48+$G48&gt;=PrSettings!$M$8),(ABS(AM48-$F48)&lt;=1)*(ABS(AN48-$G48)&lt;=1)*1,""))),"")</f>
        <v/>
      </c>
      <c r="AT48" s="540" t="str">
        <f t="shared" ref="AT48:AT55" ca="1" si="525">IF(OR(($C48&lt;&gt;"")*(AI48&lt;&gt;""),($E48&lt;&gt;"")*(AK48&lt;&gt;"")),($B48=AI48)*1+($D48=AK48)*1,"")</f>
        <v/>
      </c>
      <c r="AV48" s="447" t="str">
        <f ca="1">$B48</f>
        <v/>
      </c>
      <c r="AW48" s="448" t="str">
        <f ca="1">$C48</f>
        <v/>
      </c>
      <c r="AX48" s="449" t="str">
        <f ca="1">$D48</f>
        <v/>
      </c>
      <c r="AY48" s="448" t="str">
        <f ca="1">$E48</f>
        <v/>
      </c>
      <c r="AZ48" s="452"/>
      <c r="BA48" s="452"/>
      <c r="BB48" s="539"/>
      <c r="BC48" s="449" t="str">
        <f t="shared" ref="BC48:BC55" ca="1" si="526">IF(($F48&lt;&gt;"")*($G48&lt;&gt;"")*(AZ48&lt;&gt;"")*(BA48&lt;&gt;""),IF(BG48&lt;&gt;2,"0",($F48&gt;$G48)*(AZ48&gt;BA48)+($F48=$G48)*(AZ48=BA48)+($F48&lt;$G48)*(AZ48&lt;BA48)),"")</f>
        <v/>
      </c>
      <c r="BD48" s="449" t="str">
        <f ca="1">IF((BC48&lt;&gt;""),IF(OR($F48&lt;&gt;$G48,PrSettings!$M$4="●"),(($F48-$G48)=(AZ48-BA48))*1,0),"")</f>
        <v/>
      </c>
      <c r="BE48" s="449" t="str">
        <f ca="1">IF((BD48&lt;&gt;""),($F48=AZ48)*($G48=BA48),"")</f>
        <v/>
      </c>
      <c r="BF48" s="449" t="str">
        <f ca="1">IF(BC48&lt;&gt;"",IF(ABS($F48-$G48)&gt;=PrSettings!$M$7,(ABS($F48-$G48-AZ48+BA48)&lt;=1)*1,IF(AND(BC48,$F48=$G48,$F48&gt;=PrSettings!$M$6),(ABS(AZ48-$F48)&lt;=1)*1,IF(AND(ABS($F48-$G48-AZ48+BA48)&lt;=1,$F48+$G48&gt;=PrSettings!$M$8),(ABS(AZ48-$F48)&lt;=1)*(ABS(BA48-$G48)&lt;=1)*1,""))),"")</f>
        <v/>
      </c>
      <c r="BG48" s="540" t="str">
        <f t="shared" ref="BG48:BG55" ca="1" si="527">IF(OR(($C48&lt;&gt;"")*(AV48&lt;&gt;""),($E48&lt;&gt;"")*(AX48&lt;&gt;"")),($B48=AV48)*1+($D48=AX48)*1,"")</f>
        <v/>
      </c>
      <c r="BI48" s="447" t="str">
        <f ca="1">$B48</f>
        <v/>
      </c>
      <c r="BJ48" s="448" t="str">
        <f ca="1">$C48</f>
        <v/>
      </c>
      <c r="BK48" s="449" t="str">
        <f ca="1">$D48</f>
        <v/>
      </c>
      <c r="BL48" s="448" t="str">
        <f ca="1">$E48</f>
        <v/>
      </c>
      <c r="BM48" s="452"/>
      <c r="BN48" s="452"/>
      <c r="BO48" s="539"/>
      <c r="BP48" s="449" t="str">
        <f t="shared" ref="BP48:BP55" ca="1" si="528">IF(($F48&lt;&gt;"")*($G48&lt;&gt;"")*(BM48&lt;&gt;"")*(BN48&lt;&gt;""),IF(BT48&lt;&gt;2,"0",($F48&gt;$G48)*(BM48&gt;BN48)+($F48=$G48)*(BM48=BN48)+($F48&lt;$G48)*(BM48&lt;BN48)),"")</f>
        <v/>
      </c>
      <c r="BQ48" s="449" t="str">
        <f ca="1">IF((BP48&lt;&gt;""),IF(OR($F48&lt;&gt;$G48,PrSettings!$M$4="●"),(($F48-$G48)=(BM48-BN48))*1,0),"")</f>
        <v/>
      </c>
      <c r="BR48" s="449" t="str">
        <f ca="1">IF((BQ48&lt;&gt;""),($F48=BM48)*($G48=BN48),"")</f>
        <v/>
      </c>
      <c r="BS48" s="449" t="str">
        <f ca="1">IF(BP48&lt;&gt;"",IF(ABS($F48-$G48)&gt;=PrSettings!$M$7,(ABS($F48-$G48-BM48+BN48)&lt;=1)*1,IF(AND(BP48,$F48=$G48,$F48&gt;=PrSettings!$M$6),(ABS(BM48-$F48)&lt;=1)*1,IF(AND(ABS($F48-$G48-BM48+BN48)&lt;=1,$F48+$G48&gt;=PrSettings!$M$8),(ABS(BM48-$F48)&lt;=1)*(ABS(BN48-$G48)&lt;=1)*1,""))),"")</f>
        <v/>
      </c>
      <c r="BT48" s="540" t="str">
        <f t="shared" ref="BT48:BT55" ca="1" si="529">IF(OR(($C48&lt;&gt;"")*(BI48&lt;&gt;""),($E48&lt;&gt;"")*(BK48&lt;&gt;"")),($B48=BI48)*1+($D48=BK48)*1,"")</f>
        <v/>
      </c>
      <c r="BV48" s="447" t="str">
        <f ca="1">$B48</f>
        <v/>
      </c>
      <c r="BW48" s="448" t="str">
        <f ca="1">$C48</f>
        <v/>
      </c>
      <c r="BX48" s="449" t="str">
        <f ca="1">$D48</f>
        <v/>
      </c>
      <c r="BY48" s="448" t="str">
        <f ca="1">$E48</f>
        <v/>
      </c>
      <c r="BZ48" s="452"/>
      <c r="CA48" s="452"/>
      <c r="CB48" s="539"/>
      <c r="CC48" s="449" t="str">
        <f t="shared" ref="CC48:CC55" ca="1" si="530">IF(($F48&lt;&gt;"")*($G48&lt;&gt;"")*(BZ48&lt;&gt;"")*(CA48&lt;&gt;""),IF(CG48&lt;&gt;2,"0",($F48&gt;$G48)*(BZ48&gt;CA48)+($F48=$G48)*(BZ48=CA48)+($F48&lt;$G48)*(BZ48&lt;CA48)),"")</f>
        <v/>
      </c>
      <c r="CD48" s="449" t="str">
        <f ca="1">IF((CC48&lt;&gt;""),IF(OR($F48&lt;&gt;$G48,PrSettings!$M$4="●"),(($F48-$G48)=(BZ48-CA48))*1,0),"")</f>
        <v/>
      </c>
      <c r="CE48" s="449" t="str">
        <f ca="1">IF((CD48&lt;&gt;""),($F48=BZ48)*($G48=CA48),"")</f>
        <v/>
      </c>
      <c r="CF48" s="449" t="str">
        <f ca="1">IF(CC48&lt;&gt;"",IF(ABS($F48-$G48)&gt;=PrSettings!$M$7,(ABS($F48-$G48-BZ48+CA48)&lt;=1)*1,IF(AND(CC48,$F48=$G48,$F48&gt;=PrSettings!$M$6),(ABS(BZ48-$F48)&lt;=1)*1,IF(AND(ABS($F48-$G48-BZ48+CA48)&lt;=1,$F48+$G48&gt;=PrSettings!$M$8),(ABS(BZ48-$F48)&lt;=1)*(ABS(CA48-$G48)&lt;=1)*1,""))),"")</f>
        <v/>
      </c>
      <c r="CG48" s="540" t="str">
        <f t="shared" ref="CG48:CG55" ca="1" si="531">IF(OR(($C48&lt;&gt;"")*(BV48&lt;&gt;""),($E48&lt;&gt;"")*(BX48&lt;&gt;"")),($B48=BV48)*1+($D48=BX48)*1,"")</f>
        <v/>
      </c>
      <c r="CI48" s="447" t="str">
        <f ca="1">$B48</f>
        <v/>
      </c>
      <c r="CJ48" s="448" t="str">
        <f ca="1">$C48</f>
        <v/>
      </c>
      <c r="CK48" s="449" t="str">
        <f ca="1">$D48</f>
        <v/>
      </c>
      <c r="CL48" s="448" t="str">
        <f ca="1">$E48</f>
        <v/>
      </c>
      <c r="CM48" s="452"/>
      <c r="CN48" s="452"/>
      <c r="CO48" s="539"/>
      <c r="CP48" s="449" t="str">
        <f t="shared" ref="CP48:CP55" ca="1" si="532">IF(($F48&lt;&gt;"")*($G48&lt;&gt;"")*(CM48&lt;&gt;"")*(CN48&lt;&gt;""),IF(CT48&lt;&gt;2,"0",($F48&gt;$G48)*(CM48&gt;CN48)+($F48=$G48)*(CM48=CN48)+($F48&lt;$G48)*(CM48&lt;CN48)),"")</f>
        <v/>
      </c>
      <c r="CQ48" s="449" t="str">
        <f ca="1">IF((CP48&lt;&gt;""),IF(OR($F48&lt;&gt;$G48,PrSettings!$M$4="●"),(($F48-$G48)=(CM48-CN48))*1,0),"")</f>
        <v/>
      </c>
      <c r="CR48" s="449" t="str">
        <f ca="1">IF((CQ48&lt;&gt;""),($F48=CM48)*($G48=CN48),"")</f>
        <v/>
      </c>
      <c r="CS48" s="449" t="str">
        <f ca="1">IF(CP48&lt;&gt;"",IF(ABS($F48-$G48)&gt;=PrSettings!$M$7,(ABS($F48-$G48-CM48+CN48)&lt;=1)*1,IF(AND(CP48,$F48=$G48,$F48&gt;=PrSettings!$M$6),(ABS(CM48-$F48)&lt;=1)*1,IF(AND(ABS($F48-$G48-CM48+CN48)&lt;=1,$F48+$G48&gt;=PrSettings!$M$8),(ABS(CM48-$F48)&lt;=1)*(ABS(CN48-$G48)&lt;=1)*1,""))),"")</f>
        <v/>
      </c>
      <c r="CT48" s="540" t="str">
        <f t="shared" ref="CT48:CT55" ca="1" si="533">IF(OR(($C48&lt;&gt;"")*(CI48&lt;&gt;""),($E48&lt;&gt;"")*(CK48&lt;&gt;"")),($B48=CI48)*1+($D48=CK48)*1,"")</f>
        <v/>
      </c>
      <c r="CV48" s="447" t="str">
        <f ca="1">$B48</f>
        <v/>
      </c>
      <c r="CW48" s="448" t="str">
        <f ca="1">$C48</f>
        <v/>
      </c>
      <c r="CX48" s="449" t="str">
        <f ca="1">$D48</f>
        <v/>
      </c>
      <c r="CY48" s="448" t="str">
        <f ca="1">$E48</f>
        <v/>
      </c>
      <c r="CZ48" s="452"/>
      <c r="DA48" s="452"/>
      <c r="DB48" s="539"/>
      <c r="DC48" s="449" t="str">
        <f t="shared" ref="DC48:DC55" ca="1" si="534">IF(($F48&lt;&gt;"")*($G48&lt;&gt;"")*(CZ48&lt;&gt;"")*(DA48&lt;&gt;""),IF(DG48&lt;&gt;2,"0",($F48&gt;$G48)*(CZ48&gt;DA48)+($F48=$G48)*(CZ48=DA48)+($F48&lt;$G48)*(CZ48&lt;DA48)),"")</f>
        <v/>
      </c>
      <c r="DD48" s="449" t="str">
        <f ca="1">IF((DC48&lt;&gt;""),IF(OR($F48&lt;&gt;$G48,PrSettings!$M$4="●"),(($F48-$G48)=(CZ48-DA48))*1,0),"")</f>
        <v/>
      </c>
      <c r="DE48" s="449" t="str">
        <f ca="1">IF((DD48&lt;&gt;""),($F48=CZ48)*($G48=DA48),"")</f>
        <v/>
      </c>
      <c r="DF48" s="449" t="str">
        <f ca="1">IF(DC48&lt;&gt;"",IF(ABS($F48-$G48)&gt;=PrSettings!$M$7,(ABS($F48-$G48-CZ48+DA48)&lt;=1)*1,IF(AND(DC48,$F48=$G48,$F48&gt;=PrSettings!$M$6),(ABS(CZ48-$F48)&lt;=1)*1,IF(AND(ABS($F48-$G48-CZ48+DA48)&lt;=1,$F48+$G48&gt;=PrSettings!$M$8),(ABS(CZ48-$F48)&lt;=1)*(ABS(DA48-$G48)&lt;=1)*1,""))),"")</f>
        <v/>
      </c>
      <c r="DG48" s="540" t="str">
        <f t="shared" ref="DG48:DG55" ca="1" si="535">IF(OR(($C48&lt;&gt;"")*(CV48&lt;&gt;""),($E48&lt;&gt;"")*(CX48&lt;&gt;"")),($B48=CV48)*1+($D48=CX48)*1,"")</f>
        <v/>
      </c>
      <c r="DI48" s="447" t="str">
        <f ca="1">$B48</f>
        <v/>
      </c>
      <c r="DJ48" s="448" t="str">
        <f ca="1">$C48</f>
        <v/>
      </c>
      <c r="DK48" s="449" t="str">
        <f ca="1">$D48</f>
        <v/>
      </c>
      <c r="DL48" s="448" t="str">
        <f ca="1">$E48</f>
        <v/>
      </c>
      <c r="DM48" s="452"/>
      <c r="DN48" s="452"/>
      <c r="DO48" s="539"/>
      <c r="DP48" s="449" t="str">
        <f t="shared" ref="DP48:DP55" ca="1" si="536">IF(($F48&lt;&gt;"")*($G48&lt;&gt;"")*(DM48&lt;&gt;"")*(DN48&lt;&gt;""),IF(DT48&lt;&gt;2,"0",($F48&gt;$G48)*(DM48&gt;DN48)+($F48=$G48)*(DM48=DN48)+($F48&lt;$G48)*(DM48&lt;DN48)),"")</f>
        <v/>
      </c>
      <c r="DQ48" s="449" t="str">
        <f ca="1">IF((DP48&lt;&gt;""),IF(OR($F48&lt;&gt;$G48,PrSettings!$M$4="●"),(($F48-$G48)=(DM48-DN48))*1,0),"")</f>
        <v/>
      </c>
      <c r="DR48" s="449" t="str">
        <f ca="1">IF((DQ48&lt;&gt;""),($F48=DM48)*($G48=DN48),"")</f>
        <v/>
      </c>
      <c r="DS48" s="449" t="str">
        <f ca="1">IF(DP48&lt;&gt;"",IF(ABS($F48-$G48)&gt;=PrSettings!$M$7,(ABS($F48-$G48-DM48+DN48)&lt;=1)*1,IF(AND(DP48,$F48=$G48,$F48&gt;=PrSettings!$M$6),(ABS(DM48-$F48)&lt;=1)*1,IF(AND(ABS($F48-$G48-DM48+DN48)&lt;=1,$F48+$G48&gt;=PrSettings!$M$8),(ABS(DM48-$F48)&lt;=1)*(ABS(DN48-$G48)&lt;=1)*1,""))),"")</f>
        <v/>
      </c>
      <c r="DT48" s="540" t="str">
        <f t="shared" ref="DT48:DT55" ca="1" si="537">IF(OR(($C48&lt;&gt;"")*(DI48&lt;&gt;""),($E48&lt;&gt;"")*(DK48&lt;&gt;"")),($B48=DI48)*1+($D48=DK48)*1,"")</f>
        <v/>
      </c>
      <c r="DV48" s="447" t="str">
        <f ca="1">$B48</f>
        <v/>
      </c>
      <c r="DW48" s="448" t="str">
        <f ca="1">$C48</f>
        <v/>
      </c>
      <c r="DX48" s="449" t="str">
        <f ca="1">$D48</f>
        <v/>
      </c>
      <c r="DY48" s="448" t="str">
        <f ca="1">$E48</f>
        <v/>
      </c>
      <c r="DZ48" s="452"/>
      <c r="EA48" s="452"/>
      <c r="EB48" s="539"/>
      <c r="EC48" s="449" t="str">
        <f t="shared" ref="EC48:EC55" ca="1" si="538">IF(($F48&lt;&gt;"")*($G48&lt;&gt;"")*(DZ48&lt;&gt;"")*(EA48&lt;&gt;""),IF(EG48&lt;&gt;2,"0",($F48&gt;$G48)*(DZ48&gt;EA48)+($F48=$G48)*(DZ48=EA48)+($F48&lt;$G48)*(DZ48&lt;EA48)),"")</f>
        <v/>
      </c>
      <c r="ED48" s="449" t="str">
        <f ca="1">IF((EC48&lt;&gt;""),IF(OR($F48&lt;&gt;$G48,PrSettings!$M$4="●"),(($F48-$G48)=(DZ48-EA48))*1,0),"")</f>
        <v/>
      </c>
      <c r="EE48" s="449" t="str">
        <f ca="1">IF((ED48&lt;&gt;""),($F48=DZ48)*($G48=EA48),"")</f>
        <v/>
      </c>
      <c r="EF48" s="449" t="str">
        <f ca="1">IF(EC48&lt;&gt;"",IF(ABS($F48-$G48)&gt;=PrSettings!$M$7,(ABS($F48-$G48-DZ48+EA48)&lt;=1)*1,IF(AND(EC48,$F48=$G48,$F48&gt;=PrSettings!$M$6),(ABS(DZ48-$F48)&lt;=1)*1,IF(AND(ABS($F48-$G48-DZ48+EA48)&lt;=1,$F48+$G48&gt;=PrSettings!$M$8),(ABS(DZ48-$F48)&lt;=1)*(ABS(EA48-$G48)&lt;=1)*1,""))),"")</f>
        <v/>
      </c>
      <c r="EG48" s="540" t="str">
        <f t="shared" ref="EG48:EG55" ca="1" si="539">IF(OR(($C48&lt;&gt;"")*(DV48&lt;&gt;""),($E48&lt;&gt;"")*(DX48&lt;&gt;"")),($B48=DV48)*1+($D48=DX48)*1,"")</f>
        <v/>
      </c>
      <c r="EI48" s="447" t="str">
        <f ca="1">$B48</f>
        <v/>
      </c>
      <c r="EJ48" s="448" t="str">
        <f ca="1">$C48</f>
        <v/>
      </c>
      <c r="EK48" s="449" t="str">
        <f ca="1">$D48</f>
        <v/>
      </c>
      <c r="EL48" s="448" t="str">
        <f ca="1">$E48</f>
        <v/>
      </c>
      <c r="EM48" s="452"/>
      <c r="EN48" s="452"/>
      <c r="EO48" s="539"/>
      <c r="EP48" s="449" t="str">
        <f t="shared" ref="EP48:EP55" ca="1" si="540">IF(($F48&lt;&gt;"")*($G48&lt;&gt;"")*(EM48&lt;&gt;"")*(EN48&lt;&gt;""),IF(ET48&lt;&gt;2,"0",($F48&gt;$G48)*(EM48&gt;EN48)+($F48=$G48)*(EM48=EN48)+($F48&lt;$G48)*(EM48&lt;EN48)),"")</f>
        <v/>
      </c>
      <c r="EQ48" s="449" t="str">
        <f ca="1">IF((EP48&lt;&gt;""),IF(OR($F48&lt;&gt;$G48,PrSettings!$M$4="●"),(($F48-$G48)=(EM48-EN48))*1,0),"")</f>
        <v/>
      </c>
      <c r="ER48" s="449" t="str">
        <f ca="1">IF((EQ48&lt;&gt;""),($F48=EM48)*($G48=EN48),"")</f>
        <v/>
      </c>
      <c r="ES48" s="449" t="str">
        <f ca="1">IF(EP48&lt;&gt;"",IF(ABS($F48-$G48)&gt;=PrSettings!$M$7,(ABS($F48-$G48-EM48+EN48)&lt;=1)*1,IF(AND(EP48,$F48=$G48,$F48&gt;=PrSettings!$M$6),(ABS(EM48-$F48)&lt;=1)*1,IF(AND(ABS($F48-$G48-EM48+EN48)&lt;=1,$F48+$G48&gt;=PrSettings!$M$8),(ABS(EM48-$F48)&lt;=1)*(ABS(EN48-$G48)&lt;=1)*1,""))),"")</f>
        <v/>
      </c>
      <c r="ET48" s="540" t="str">
        <f t="shared" ref="ET48:ET55" ca="1" si="541">IF(OR(($C48&lt;&gt;"")*(EI48&lt;&gt;""),($E48&lt;&gt;"")*(EK48&lt;&gt;"")),($B48=EI48)*1+($D48=EK48)*1,"")</f>
        <v/>
      </c>
      <c r="EV48" s="447" t="str">
        <f ca="1">$B48</f>
        <v/>
      </c>
      <c r="EW48" s="448" t="str">
        <f ca="1">$C48</f>
        <v/>
      </c>
      <c r="EX48" s="449" t="str">
        <f ca="1">$D48</f>
        <v/>
      </c>
      <c r="EY48" s="448" t="str">
        <f ca="1">$E48</f>
        <v/>
      </c>
      <c r="EZ48" s="452"/>
      <c r="FA48" s="452"/>
      <c r="FB48" s="539"/>
      <c r="FC48" s="449" t="str">
        <f t="shared" ref="FC48:FC55" ca="1" si="542">IF(($F48&lt;&gt;"")*($G48&lt;&gt;"")*(EZ48&lt;&gt;"")*(FA48&lt;&gt;""),IF(FG48&lt;&gt;2,"0",($F48&gt;$G48)*(EZ48&gt;FA48)+($F48=$G48)*(EZ48=FA48)+($F48&lt;$G48)*(EZ48&lt;FA48)),"")</f>
        <v/>
      </c>
      <c r="FD48" s="449" t="str">
        <f ca="1">IF((FC48&lt;&gt;""),IF(OR($F48&lt;&gt;$G48,PrSettings!$M$4="●"),(($F48-$G48)=(EZ48-FA48))*1,0),"")</f>
        <v/>
      </c>
      <c r="FE48" s="449" t="str">
        <f ca="1">IF((FD48&lt;&gt;""),($F48=EZ48)*($G48=FA48),"")</f>
        <v/>
      </c>
      <c r="FF48" s="449" t="str">
        <f ca="1">IF(FC48&lt;&gt;"",IF(ABS($F48-$G48)&gt;=PrSettings!$M$7,(ABS($F48-$G48-EZ48+FA48)&lt;=1)*1,IF(AND(FC48,$F48=$G48,$F48&gt;=PrSettings!$M$6),(ABS(EZ48-$F48)&lt;=1)*1,IF(AND(ABS($F48-$G48-EZ48+FA48)&lt;=1,$F48+$G48&gt;=PrSettings!$M$8),(ABS(EZ48-$F48)&lt;=1)*(ABS(FA48-$G48)&lt;=1)*1,""))),"")</f>
        <v/>
      </c>
      <c r="FG48" s="540" t="str">
        <f t="shared" ref="FG48:FG55" ca="1" si="543">IF(OR(($C48&lt;&gt;"")*(EV48&lt;&gt;""),($E48&lt;&gt;"")*(EX48&lt;&gt;"")),($B48=EV48)*1+($D48=EX48)*1,"")</f>
        <v/>
      </c>
      <c r="FI48" s="447" t="str">
        <f ca="1">$B48</f>
        <v/>
      </c>
      <c r="FJ48" s="448" t="str">
        <f ca="1">$C48</f>
        <v/>
      </c>
      <c r="FK48" s="449" t="str">
        <f ca="1">$D48</f>
        <v/>
      </c>
      <c r="FL48" s="448" t="str">
        <f ca="1">$E48</f>
        <v/>
      </c>
      <c r="FM48" s="452"/>
      <c r="FN48" s="452"/>
      <c r="FO48" s="539"/>
      <c r="FP48" s="449" t="str">
        <f t="shared" ref="FP48:FP55" ca="1" si="544">IF(($F48&lt;&gt;"")*($G48&lt;&gt;"")*(FM48&lt;&gt;"")*(FN48&lt;&gt;""),IF(FT48&lt;&gt;2,"0",($F48&gt;$G48)*(FM48&gt;FN48)+($F48=$G48)*(FM48=FN48)+($F48&lt;$G48)*(FM48&lt;FN48)),"")</f>
        <v/>
      </c>
      <c r="FQ48" s="449" t="str">
        <f ca="1">IF((FP48&lt;&gt;""),IF(OR($F48&lt;&gt;$G48,PrSettings!$M$4="●"),(($F48-$G48)=(FM48-FN48))*1,0),"")</f>
        <v/>
      </c>
      <c r="FR48" s="449" t="str">
        <f ca="1">IF((FQ48&lt;&gt;""),($F48=FM48)*($G48=FN48),"")</f>
        <v/>
      </c>
      <c r="FS48" s="449" t="str">
        <f ca="1">IF(FP48&lt;&gt;"",IF(ABS($F48-$G48)&gt;=PrSettings!$M$7,(ABS($F48-$G48-FM48+FN48)&lt;=1)*1,IF(AND(FP48,$F48=$G48,$F48&gt;=PrSettings!$M$6),(ABS(FM48-$F48)&lt;=1)*1,IF(AND(ABS($F48-$G48-FM48+FN48)&lt;=1,$F48+$G48&gt;=PrSettings!$M$8),(ABS(FM48-$F48)&lt;=1)*(ABS(FN48-$G48)&lt;=1)*1,""))),"")</f>
        <v/>
      </c>
      <c r="FT48" s="540" t="str">
        <f t="shared" ref="FT48:FT55" ca="1" si="545">IF(OR(($C48&lt;&gt;"")*(FI48&lt;&gt;""),($E48&lt;&gt;"")*(FK48&lt;&gt;"")),($B48=FI48)*1+($D48=FK48)*1,"")</f>
        <v/>
      </c>
      <c r="FV48" s="447" t="str">
        <f ca="1">$B48</f>
        <v/>
      </c>
      <c r="FW48" s="448" t="str">
        <f ca="1">$C48</f>
        <v/>
      </c>
      <c r="FX48" s="449" t="str">
        <f ca="1">$D48</f>
        <v/>
      </c>
      <c r="FY48" s="448" t="str">
        <f ca="1">$E48</f>
        <v/>
      </c>
      <c r="FZ48" s="452"/>
      <c r="GA48" s="452"/>
      <c r="GB48" s="539"/>
      <c r="GC48" s="449" t="str">
        <f t="shared" ref="GC48:GC55" ca="1" si="546">IF(($F48&lt;&gt;"")*($G48&lt;&gt;"")*(FZ48&lt;&gt;"")*(GA48&lt;&gt;""),IF(GG48&lt;&gt;2,"0",($F48&gt;$G48)*(FZ48&gt;GA48)+($F48=$G48)*(FZ48=GA48)+($F48&lt;$G48)*(FZ48&lt;GA48)),"")</f>
        <v/>
      </c>
      <c r="GD48" s="449" t="str">
        <f ca="1">IF((GC48&lt;&gt;""),IF(OR($F48&lt;&gt;$G48,PrSettings!$M$4="●"),(($F48-$G48)=(FZ48-GA48))*1,0),"")</f>
        <v/>
      </c>
      <c r="GE48" s="449" t="str">
        <f ca="1">IF((GD48&lt;&gt;""),($F48=FZ48)*($G48=GA48),"")</f>
        <v/>
      </c>
      <c r="GF48" s="449" t="str">
        <f ca="1">IF(GC48&lt;&gt;"",IF(ABS($F48-$G48)&gt;=PrSettings!$M$7,(ABS($F48-$G48-FZ48+GA48)&lt;=1)*1,IF(AND(GC48,$F48=$G48,$F48&gt;=PrSettings!$M$6),(ABS(FZ48-$F48)&lt;=1)*1,IF(AND(ABS($F48-$G48-FZ48+GA48)&lt;=1,$F48+$G48&gt;=PrSettings!$M$8),(ABS(FZ48-$F48)&lt;=1)*(ABS(GA48-$G48)&lt;=1)*1,""))),"")</f>
        <v/>
      </c>
      <c r="GG48" s="540" t="str">
        <f t="shared" ref="GG48:GG55" ca="1" si="547">IF(OR(($C48&lt;&gt;"")*(FV48&lt;&gt;""),($E48&lt;&gt;"")*(FX48&lt;&gt;"")),($B48=FV48)*1+($D48=FX48)*1,"")</f>
        <v/>
      </c>
      <c r="GI48" s="447" t="str">
        <f ca="1">$B48</f>
        <v/>
      </c>
      <c r="GJ48" s="448" t="str">
        <f ca="1">$C48</f>
        <v/>
      </c>
      <c r="GK48" s="449" t="str">
        <f ca="1">$D48</f>
        <v/>
      </c>
      <c r="GL48" s="448" t="str">
        <f ca="1">$E48</f>
        <v/>
      </c>
      <c r="GM48" s="452"/>
      <c r="GN48" s="452"/>
      <c r="GO48" s="539"/>
      <c r="GP48" s="449" t="str">
        <f t="shared" ref="GP48:GP55" ca="1" si="548">IF(($F48&lt;&gt;"")*($G48&lt;&gt;"")*(GM48&lt;&gt;"")*(GN48&lt;&gt;""),IF(GT48&lt;&gt;2,"0",($F48&gt;$G48)*(GM48&gt;GN48)+($F48=$G48)*(GM48=GN48)+($F48&lt;$G48)*(GM48&lt;GN48)),"")</f>
        <v/>
      </c>
      <c r="GQ48" s="449" t="str">
        <f ca="1">IF((GP48&lt;&gt;""),IF(OR($F48&lt;&gt;$G48,PrSettings!$M$4="●"),(($F48-$G48)=(GM48-GN48))*1,0),"")</f>
        <v/>
      </c>
      <c r="GR48" s="449" t="str">
        <f ca="1">IF((GQ48&lt;&gt;""),($F48=GM48)*($G48=GN48),"")</f>
        <v/>
      </c>
      <c r="GS48" s="449" t="str">
        <f ca="1">IF(GP48&lt;&gt;"",IF(ABS($F48-$G48)&gt;=PrSettings!$M$7,(ABS($F48-$G48-GM48+GN48)&lt;=1)*1,IF(AND(GP48,$F48=$G48,$F48&gt;=PrSettings!$M$6),(ABS(GM48-$F48)&lt;=1)*1,IF(AND(ABS($F48-$G48-GM48+GN48)&lt;=1,$F48+$G48&gt;=PrSettings!$M$8),(ABS(GM48-$F48)&lt;=1)*(ABS(GN48-$G48)&lt;=1)*1,""))),"")</f>
        <v/>
      </c>
      <c r="GT48" s="540" t="str">
        <f t="shared" ref="GT48:GT55" ca="1" si="549">IF(OR(($C48&lt;&gt;"")*(GI48&lt;&gt;""),($E48&lt;&gt;"")*(GK48&lt;&gt;"")),($B48=GI48)*1+($D48=GK48)*1,"")</f>
        <v/>
      </c>
      <c r="GV48" s="447" t="str">
        <f ca="1">$B48</f>
        <v/>
      </c>
      <c r="GW48" s="448" t="str">
        <f ca="1">$C48</f>
        <v/>
      </c>
      <c r="GX48" s="449" t="str">
        <f ca="1">$D48</f>
        <v/>
      </c>
      <c r="GY48" s="448" t="str">
        <f ca="1">$E48</f>
        <v/>
      </c>
      <c r="GZ48" s="452"/>
      <c r="HA48" s="452"/>
      <c r="HB48" s="539"/>
      <c r="HC48" s="449" t="str">
        <f t="shared" ref="HC48:HC55" ca="1" si="550">IF(($F48&lt;&gt;"")*($G48&lt;&gt;"")*(GZ48&lt;&gt;"")*(HA48&lt;&gt;""),IF(HG48&lt;&gt;2,"0",($F48&gt;$G48)*(GZ48&gt;HA48)+($F48=$G48)*(GZ48=HA48)+($F48&lt;$G48)*(GZ48&lt;HA48)),"")</f>
        <v/>
      </c>
      <c r="HD48" s="449" t="str">
        <f ca="1">IF((HC48&lt;&gt;""),IF(OR($F48&lt;&gt;$G48,PrSettings!$M$4="●"),(($F48-$G48)=(GZ48-HA48))*1,0),"")</f>
        <v/>
      </c>
      <c r="HE48" s="449" t="str">
        <f ca="1">IF((HD48&lt;&gt;""),($F48=GZ48)*($G48=HA48),"")</f>
        <v/>
      </c>
      <c r="HF48" s="449" t="str">
        <f ca="1">IF(HC48&lt;&gt;"",IF(ABS($F48-$G48)&gt;=PrSettings!$M$7,(ABS($F48-$G48-GZ48+HA48)&lt;=1)*1,IF(AND(HC48,$F48=$G48,$F48&gt;=PrSettings!$M$6),(ABS(GZ48-$F48)&lt;=1)*1,IF(AND(ABS($F48-$G48-GZ48+HA48)&lt;=1,$F48+$G48&gt;=PrSettings!$M$8),(ABS(GZ48-$F48)&lt;=1)*(ABS(HA48-$G48)&lt;=1)*1,""))),"")</f>
        <v/>
      </c>
      <c r="HG48" s="540" t="str">
        <f t="shared" ref="HG48:HG55" ca="1" si="551">IF(OR(($C48&lt;&gt;"")*(GV48&lt;&gt;""),($E48&lt;&gt;"")*(GX48&lt;&gt;"")),($B48=GV48)*1+($D48=GX48)*1,"")</f>
        <v/>
      </c>
      <c r="HI48" s="447" t="str">
        <f ca="1">$B48</f>
        <v/>
      </c>
      <c r="HJ48" s="448" t="str">
        <f ca="1">$C48</f>
        <v/>
      </c>
      <c r="HK48" s="449" t="str">
        <f ca="1">$D48</f>
        <v/>
      </c>
      <c r="HL48" s="448" t="str">
        <f ca="1">$E48</f>
        <v/>
      </c>
      <c r="HM48" s="452"/>
      <c r="HN48" s="452"/>
      <c r="HO48" s="539"/>
      <c r="HP48" s="449" t="str">
        <f t="shared" ref="HP48:HP55" ca="1" si="552">IF(($F48&lt;&gt;"")*($G48&lt;&gt;"")*(HM48&lt;&gt;"")*(HN48&lt;&gt;""),IF(HT48&lt;&gt;2,"0",($F48&gt;$G48)*(HM48&gt;HN48)+($F48=$G48)*(HM48=HN48)+($F48&lt;$G48)*(HM48&lt;HN48)),"")</f>
        <v/>
      </c>
      <c r="HQ48" s="449" t="str">
        <f ca="1">IF((HP48&lt;&gt;""),IF(OR($F48&lt;&gt;$G48,PrSettings!$M$4="●"),(($F48-$G48)=(HM48-HN48))*1,0),"")</f>
        <v/>
      </c>
      <c r="HR48" s="449" t="str">
        <f ca="1">IF((HQ48&lt;&gt;""),($F48=HM48)*($G48=HN48),"")</f>
        <v/>
      </c>
      <c r="HS48" s="449" t="str">
        <f ca="1">IF(HP48&lt;&gt;"",IF(ABS($F48-$G48)&gt;=PrSettings!$M$7,(ABS($F48-$G48-HM48+HN48)&lt;=1)*1,IF(AND(HP48,$F48=$G48,$F48&gt;=PrSettings!$M$6),(ABS(HM48-$F48)&lt;=1)*1,IF(AND(ABS($F48-$G48-HM48+HN48)&lt;=1,$F48+$G48&gt;=PrSettings!$M$8),(ABS(HM48-$F48)&lt;=1)*(ABS(HN48-$G48)&lt;=1)*1,""))),"")</f>
        <v/>
      </c>
      <c r="HT48" s="540" t="str">
        <f t="shared" ref="HT48:HT55" ca="1" si="553">IF(OR(($C48&lt;&gt;"")*(HI48&lt;&gt;""),($E48&lt;&gt;"")*(HK48&lt;&gt;"")),($B48=HI48)*1+($D48=HK48)*1,"")</f>
        <v/>
      </c>
      <c r="HV48" s="447" t="str">
        <f ca="1">$B48</f>
        <v/>
      </c>
      <c r="HW48" s="448" t="str">
        <f ca="1">$C48</f>
        <v/>
      </c>
      <c r="HX48" s="449" t="str">
        <f ca="1">$D48</f>
        <v/>
      </c>
      <c r="HY48" s="448" t="str">
        <f ca="1">$E48</f>
        <v/>
      </c>
      <c r="HZ48" s="452"/>
      <c r="IA48" s="452"/>
      <c r="IB48" s="539"/>
      <c r="IC48" s="449" t="str">
        <f t="shared" ref="IC48:IC55" ca="1" si="554">IF(($F48&lt;&gt;"")*($G48&lt;&gt;"")*(HZ48&lt;&gt;"")*(IA48&lt;&gt;""),IF(IG48&lt;&gt;2,"0",($F48&gt;$G48)*(HZ48&gt;IA48)+($F48=$G48)*(HZ48=IA48)+($F48&lt;$G48)*(HZ48&lt;IA48)),"")</f>
        <v/>
      </c>
      <c r="ID48" s="449" t="str">
        <f ca="1">IF((IC48&lt;&gt;""),IF(OR($F48&lt;&gt;$G48,PrSettings!$M$4="●"),(($F48-$G48)=(HZ48-IA48))*1,0),"")</f>
        <v/>
      </c>
      <c r="IE48" s="449" t="str">
        <f ca="1">IF((ID48&lt;&gt;""),($F48=HZ48)*($G48=IA48),"")</f>
        <v/>
      </c>
      <c r="IF48" s="449" t="str">
        <f ca="1">IF(IC48&lt;&gt;"",IF(ABS($F48-$G48)&gt;=PrSettings!$M$7,(ABS($F48-$G48-HZ48+IA48)&lt;=1)*1,IF(AND(IC48,$F48=$G48,$F48&gt;=PrSettings!$M$6),(ABS(HZ48-$F48)&lt;=1)*1,IF(AND(ABS($F48-$G48-HZ48+IA48)&lt;=1,$F48+$G48&gt;=PrSettings!$M$8),(ABS(HZ48-$F48)&lt;=1)*(ABS(IA48-$G48)&lt;=1)*1,""))),"")</f>
        <v/>
      </c>
      <c r="IG48" s="540" t="str">
        <f t="shared" ref="IG48:IG55" ca="1" si="555">IF(OR(($C48&lt;&gt;"")*(HV48&lt;&gt;""),($E48&lt;&gt;"")*(HX48&lt;&gt;"")),($B48=HV48)*1+($D48=HX48)*1,"")</f>
        <v/>
      </c>
      <c r="II48" s="447" t="str">
        <f ca="1">$B48</f>
        <v/>
      </c>
      <c r="IJ48" s="448" t="str">
        <f ca="1">$C48</f>
        <v/>
      </c>
      <c r="IK48" s="449" t="str">
        <f ca="1">$D48</f>
        <v/>
      </c>
      <c r="IL48" s="448" t="str">
        <f ca="1">$E48</f>
        <v/>
      </c>
      <c r="IM48" s="452"/>
      <c r="IN48" s="452"/>
      <c r="IO48" s="539"/>
      <c r="IP48" s="449" t="str">
        <f t="shared" ref="IP48:IP55" ca="1" si="556">IF(($F48&lt;&gt;"")*($G48&lt;&gt;"")*(IM48&lt;&gt;"")*(IN48&lt;&gt;""),IF(IT48&lt;&gt;2,"0",($F48&gt;$G48)*(IM48&gt;IN48)+($F48=$G48)*(IM48=IN48)+($F48&lt;$G48)*(IM48&lt;IN48)),"")</f>
        <v/>
      </c>
      <c r="IQ48" s="449" t="str">
        <f ca="1">IF((IP48&lt;&gt;""),IF(OR($F48&lt;&gt;$G48,PrSettings!$M$4="●"),(($F48-$G48)=(IM48-IN48))*1,0),"")</f>
        <v/>
      </c>
      <c r="IR48" s="449" t="str">
        <f ca="1">IF((IQ48&lt;&gt;""),($F48=IM48)*($G48=IN48),"")</f>
        <v/>
      </c>
      <c r="IS48" s="449" t="str">
        <f ca="1">IF(IP48&lt;&gt;"",IF(ABS($F48-$G48)&gt;=PrSettings!$M$7,(ABS($F48-$G48-IM48+IN48)&lt;=1)*1,IF(AND(IP48,$F48=$G48,$F48&gt;=PrSettings!$M$6),(ABS(IM48-$F48)&lt;=1)*1,IF(AND(ABS($F48-$G48-IM48+IN48)&lt;=1,$F48+$G48&gt;=PrSettings!$M$8),(ABS(IM48-$F48)&lt;=1)*(ABS(IN48-$G48)&lt;=1)*1,""))),"")</f>
        <v/>
      </c>
      <c r="IT48" s="540" t="str">
        <f t="shared" ref="IT48:IT55" ca="1" si="557">IF(OR(($C48&lt;&gt;"")*(II48&lt;&gt;""),($E48&lt;&gt;"")*(IK48&lt;&gt;"")),($B48=II48)*1+($D48=IK48)*1,"")</f>
        <v/>
      </c>
      <c r="IV48" s="447" t="str">
        <f ca="1">$B48</f>
        <v/>
      </c>
      <c r="IW48" s="448" t="str">
        <f ca="1">$C48</f>
        <v/>
      </c>
      <c r="IX48" s="449" t="str">
        <f ca="1">$D48</f>
        <v/>
      </c>
      <c r="IY48" s="448" t="str">
        <f ca="1">$E48</f>
        <v/>
      </c>
      <c r="IZ48" s="452"/>
      <c r="JA48" s="452"/>
      <c r="JB48" s="539"/>
      <c r="JC48" s="449" t="str">
        <f t="shared" ref="JC48:JC55" ca="1" si="558">IF(($F48&lt;&gt;"")*($G48&lt;&gt;"")*(IZ48&lt;&gt;"")*(JA48&lt;&gt;""),IF(JG48&lt;&gt;2,"0",($F48&gt;$G48)*(IZ48&gt;JA48)+($F48=$G48)*(IZ48=JA48)+($F48&lt;$G48)*(IZ48&lt;JA48)),"")</f>
        <v/>
      </c>
      <c r="JD48" s="449" t="str">
        <f ca="1">IF((JC48&lt;&gt;""),IF(OR($F48&lt;&gt;$G48,PrSettings!$M$4="●"),(($F48-$G48)=(IZ48-JA48))*1,0),"")</f>
        <v/>
      </c>
      <c r="JE48" s="449" t="str">
        <f ca="1">IF((JD48&lt;&gt;""),($F48=IZ48)*($G48=JA48),"")</f>
        <v/>
      </c>
      <c r="JF48" s="449" t="str">
        <f ca="1">IF(JC48&lt;&gt;"",IF(ABS($F48-$G48)&gt;=PrSettings!$M$7,(ABS($F48-$G48-IZ48+JA48)&lt;=1)*1,IF(AND(JC48,$F48=$G48,$F48&gt;=PrSettings!$M$6),(ABS(IZ48-$F48)&lt;=1)*1,IF(AND(ABS($F48-$G48-IZ48+JA48)&lt;=1,$F48+$G48&gt;=PrSettings!$M$8),(ABS(IZ48-$F48)&lt;=1)*(ABS(JA48-$G48)&lt;=1)*1,""))),"")</f>
        <v/>
      </c>
      <c r="JG48" s="540" t="str">
        <f t="shared" ref="JG48:JG55" ca="1" si="559">IF(OR(($C48&lt;&gt;"")*(IV48&lt;&gt;""),($E48&lt;&gt;"")*(IX48&lt;&gt;"")),($B48=IV48)*1+($D48=IX48)*1,"")</f>
        <v/>
      </c>
      <c r="JI48" s="447" t="str">
        <f ca="1">$B48</f>
        <v/>
      </c>
      <c r="JJ48" s="448" t="str">
        <f ca="1">$C48</f>
        <v/>
      </c>
      <c r="JK48" s="449" t="str">
        <f ca="1">$D48</f>
        <v/>
      </c>
      <c r="JL48" s="448" t="str">
        <f ca="1">$E48</f>
        <v/>
      </c>
      <c r="JM48" s="452"/>
      <c r="JN48" s="452"/>
      <c r="JO48" s="539"/>
      <c r="JP48" s="449" t="str">
        <f t="shared" ref="JP48:JP55" ca="1" si="560">IF(($F48&lt;&gt;"")*($G48&lt;&gt;"")*(JM48&lt;&gt;"")*(JN48&lt;&gt;""),IF(JT48&lt;&gt;2,"0",($F48&gt;$G48)*(JM48&gt;JN48)+($F48=$G48)*(JM48=JN48)+($F48&lt;$G48)*(JM48&lt;JN48)),"")</f>
        <v/>
      </c>
      <c r="JQ48" s="449" t="str">
        <f ca="1">IF((JP48&lt;&gt;""),IF(OR($F48&lt;&gt;$G48,PrSettings!$M$4="●"),(($F48-$G48)=(JM48-JN48))*1,0),"")</f>
        <v/>
      </c>
      <c r="JR48" s="449" t="str">
        <f ca="1">IF((JQ48&lt;&gt;""),($F48=JM48)*($G48=JN48),"")</f>
        <v/>
      </c>
      <c r="JS48" s="449" t="str">
        <f ca="1">IF(JP48&lt;&gt;"",IF(ABS($F48-$G48)&gt;=PrSettings!$M$7,(ABS($F48-$G48-JM48+JN48)&lt;=1)*1,IF(AND(JP48,$F48=$G48,$F48&gt;=PrSettings!$M$6),(ABS(JM48-$F48)&lt;=1)*1,IF(AND(ABS($F48-$G48-JM48+JN48)&lt;=1,$F48+$G48&gt;=PrSettings!$M$8),(ABS(JM48-$F48)&lt;=1)*(ABS(JN48-$G48)&lt;=1)*1,""))),"")</f>
        <v/>
      </c>
      <c r="JT48" s="540" t="str">
        <f t="shared" ref="JT48:JT55" ca="1" si="561">IF(OR(($C48&lt;&gt;"")*(JI48&lt;&gt;""),($E48&lt;&gt;"")*(JK48&lt;&gt;"")),($B48=JI48)*1+($D48=JK48)*1,"")</f>
        <v/>
      </c>
      <c r="JV48" s="447" t="str">
        <f ca="1">$B48</f>
        <v/>
      </c>
      <c r="JW48" s="448" t="str">
        <f ca="1">$C48</f>
        <v/>
      </c>
      <c r="JX48" s="449" t="str">
        <f ca="1">$D48</f>
        <v/>
      </c>
      <c r="JY48" s="448" t="str">
        <f ca="1">$E48</f>
        <v/>
      </c>
      <c r="JZ48" s="452"/>
      <c r="KA48" s="452"/>
      <c r="KB48" s="539"/>
      <c r="KC48" s="449" t="str">
        <f t="shared" ref="KC48:KC55" ca="1" si="562">IF(($F48&lt;&gt;"")*($G48&lt;&gt;"")*(JZ48&lt;&gt;"")*(KA48&lt;&gt;""),IF(KG48&lt;&gt;2,"0",($F48&gt;$G48)*(JZ48&gt;KA48)+($F48=$G48)*(JZ48=KA48)+($F48&lt;$G48)*(JZ48&lt;KA48)),"")</f>
        <v/>
      </c>
      <c r="KD48" s="449" t="str">
        <f ca="1">IF((KC48&lt;&gt;""),IF(OR($F48&lt;&gt;$G48,PrSettings!$M$4="●"),(($F48-$G48)=(JZ48-KA48))*1,0),"")</f>
        <v/>
      </c>
      <c r="KE48" s="449" t="str">
        <f ca="1">IF((KD48&lt;&gt;""),($F48=JZ48)*($G48=KA48),"")</f>
        <v/>
      </c>
      <c r="KF48" s="449" t="str">
        <f ca="1">IF(KC48&lt;&gt;"",IF(ABS($F48-$G48)&gt;=PrSettings!$M$7,(ABS($F48-$G48-JZ48+KA48)&lt;=1)*1,IF(AND(KC48,$F48=$G48,$F48&gt;=PrSettings!$M$6),(ABS(JZ48-$F48)&lt;=1)*1,IF(AND(ABS($F48-$G48-JZ48+KA48)&lt;=1,$F48+$G48&gt;=PrSettings!$M$8),(ABS(JZ48-$F48)&lt;=1)*(ABS(KA48-$G48)&lt;=1)*1,""))),"")</f>
        <v/>
      </c>
      <c r="KG48" s="540" t="str">
        <f t="shared" ref="KG48:KG55" ca="1" si="563">IF(OR(($C48&lt;&gt;"")*(JV48&lt;&gt;""),($E48&lt;&gt;"")*(JX48&lt;&gt;"")),($B48=JV48)*1+($D48=JX48)*1,"")</f>
        <v/>
      </c>
      <c r="KI48" s="447" t="str">
        <f ca="1">$B48</f>
        <v/>
      </c>
      <c r="KJ48" s="448" t="str">
        <f ca="1">$C48</f>
        <v/>
      </c>
      <c r="KK48" s="449" t="str">
        <f ca="1">$D48</f>
        <v/>
      </c>
      <c r="KL48" s="448" t="str">
        <f ca="1">$E48</f>
        <v/>
      </c>
      <c r="KM48" s="452"/>
      <c r="KN48" s="452"/>
      <c r="KO48" s="539"/>
      <c r="KP48" s="449" t="str">
        <f t="shared" ref="KP48:KP55" ca="1" si="564">IF(($F48&lt;&gt;"")*($G48&lt;&gt;"")*(KM48&lt;&gt;"")*(KN48&lt;&gt;""),IF(KT48&lt;&gt;2,"0",($F48&gt;$G48)*(KM48&gt;KN48)+($F48=$G48)*(KM48=KN48)+($F48&lt;$G48)*(KM48&lt;KN48)),"")</f>
        <v/>
      </c>
      <c r="KQ48" s="449" t="str">
        <f ca="1">IF((KP48&lt;&gt;""),IF(OR($F48&lt;&gt;$G48,PrSettings!$M$4="●"),(($F48-$G48)=(KM48-KN48))*1,0),"")</f>
        <v/>
      </c>
      <c r="KR48" s="449" t="str">
        <f ca="1">IF((KQ48&lt;&gt;""),($F48=KM48)*($G48=KN48),"")</f>
        <v/>
      </c>
      <c r="KS48" s="449" t="str">
        <f ca="1">IF(KP48&lt;&gt;"",IF(ABS($F48-$G48)&gt;=PrSettings!$M$7,(ABS($F48-$G48-KM48+KN48)&lt;=1)*1,IF(AND(KP48,$F48=$G48,$F48&gt;=PrSettings!$M$6),(ABS(KM48-$F48)&lt;=1)*1,IF(AND(ABS($F48-$G48-KM48+KN48)&lt;=1,$F48+$G48&gt;=PrSettings!$M$8),(ABS(KM48-$F48)&lt;=1)*(ABS(KN48-$G48)&lt;=1)*1,""))),"")</f>
        <v/>
      </c>
      <c r="KT48" s="540" t="str">
        <f t="shared" ref="KT48:KT55" ca="1" si="565">IF(OR(($C48&lt;&gt;"")*(KI48&lt;&gt;""),($E48&lt;&gt;"")*(KK48&lt;&gt;"")),($B48=KI48)*1+($D48=KK48)*1,"")</f>
        <v/>
      </c>
      <c r="KV48" s="447" t="str">
        <f ca="1">$B48</f>
        <v/>
      </c>
      <c r="KW48" s="448" t="str">
        <f ca="1">$C48</f>
        <v/>
      </c>
      <c r="KX48" s="449" t="str">
        <f ca="1">$D48</f>
        <v/>
      </c>
      <c r="KY48" s="448" t="str">
        <f ca="1">$E48</f>
        <v/>
      </c>
      <c r="KZ48" s="452"/>
      <c r="LA48" s="452"/>
      <c r="LB48" s="539"/>
      <c r="LC48" s="449" t="str">
        <f t="shared" ref="LC48:LC55" ca="1" si="566">IF(($F48&lt;&gt;"")*($G48&lt;&gt;"")*(KZ48&lt;&gt;"")*(LA48&lt;&gt;""),IF(LG48&lt;&gt;2,"0",($F48&gt;$G48)*(KZ48&gt;LA48)+($F48=$G48)*(KZ48=LA48)+($F48&lt;$G48)*(KZ48&lt;LA48)),"")</f>
        <v/>
      </c>
      <c r="LD48" s="449" t="str">
        <f ca="1">IF((LC48&lt;&gt;""),IF(OR($F48&lt;&gt;$G48,PrSettings!$M$4="●"),(($F48-$G48)=(KZ48-LA48))*1,0),"")</f>
        <v/>
      </c>
      <c r="LE48" s="449" t="str">
        <f ca="1">IF((LD48&lt;&gt;""),($F48=KZ48)*($G48=LA48),"")</f>
        <v/>
      </c>
      <c r="LF48" s="449" t="str">
        <f ca="1">IF(LC48&lt;&gt;"",IF(ABS($F48-$G48)&gt;=PrSettings!$M$7,(ABS($F48-$G48-KZ48+LA48)&lt;=1)*1,IF(AND(LC48,$F48=$G48,$F48&gt;=PrSettings!$M$6),(ABS(KZ48-$F48)&lt;=1)*1,IF(AND(ABS($F48-$G48-KZ48+LA48)&lt;=1,$F48+$G48&gt;=PrSettings!$M$8),(ABS(KZ48-$F48)&lt;=1)*(ABS(LA48-$G48)&lt;=1)*1,""))),"")</f>
        <v/>
      </c>
      <c r="LG48" s="540" t="str">
        <f t="shared" ref="LG48:LG55" ca="1" si="567">IF(OR(($C48&lt;&gt;"")*(KV48&lt;&gt;""),($E48&lt;&gt;"")*(KX48&lt;&gt;"")),($B48=KV48)*1+($D48=KX48)*1,"")</f>
        <v/>
      </c>
      <c r="LI48" s="447" t="str">
        <f ca="1">$B48</f>
        <v/>
      </c>
      <c r="LJ48" s="448" t="str">
        <f ca="1">$C48</f>
        <v/>
      </c>
      <c r="LK48" s="449" t="str">
        <f ca="1">$D48</f>
        <v/>
      </c>
      <c r="LL48" s="448" t="str">
        <f ca="1">$E48</f>
        <v/>
      </c>
      <c r="LM48" s="452"/>
      <c r="LN48" s="452"/>
      <c r="LO48" s="539"/>
      <c r="LP48" s="449" t="str">
        <f t="shared" ref="LP48:LP55" ca="1" si="568">IF(($F48&lt;&gt;"")*($G48&lt;&gt;"")*(LM48&lt;&gt;"")*(LN48&lt;&gt;""),IF(LT48&lt;&gt;2,"0",($F48&gt;$G48)*(LM48&gt;LN48)+($F48=$G48)*(LM48=LN48)+($F48&lt;$G48)*(LM48&lt;LN48)),"")</f>
        <v/>
      </c>
      <c r="LQ48" s="449" t="str">
        <f ca="1">IF((LP48&lt;&gt;""),IF(OR($F48&lt;&gt;$G48,PrSettings!$M$4="●"),(($F48-$G48)=(LM48-LN48))*1,0),"")</f>
        <v/>
      </c>
      <c r="LR48" s="449" t="str">
        <f ca="1">IF((LQ48&lt;&gt;""),($F48=LM48)*($G48=LN48),"")</f>
        <v/>
      </c>
      <c r="LS48" s="449" t="str">
        <f ca="1">IF(LP48&lt;&gt;"",IF(ABS($F48-$G48)&gt;=PrSettings!$M$7,(ABS($F48-$G48-LM48+LN48)&lt;=1)*1,IF(AND(LP48,$F48=$G48,$F48&gt;=PrSettings!$M$6),(ABS(LM48-$F48)&lt;=1)*1,IF(AND(ABS($F48-$G48-LM48+LN48)&lt;=1,$F48+$G48&gt;=PrSettings!$M$8),(ABS(LM48-$F48)&lt;=1)*(ABS(LN48-$G48)&lt;=1)*1,""))),"")</f>
        <v/>
      </c>
      <c r="LT48" s="540" t="str">
        <f t="shared" ref="LT48:LT55" ca="1" si="569">IF(OR(($C48&lt;&gt;"")*(LI48&lt;&gt;""),($E48&lt;&gt;"")*(LK48&lt;&gt;"")),($B48=LI48)*1+($D48=LK48)*1,"")</f>
        <v/>
      </c>
      <c r="LV48" s="447" t="str">
        <f ca="1">$B48</f>
        <v/>
      </c>
      <c r="LW48" s="448" t="str">
        <f ca="1">$C48</f>
        <v/>
      </c>
      <c r="LX48" s="449" t="str">
        <f ca="1">$D48</f>
        <v/>
      </c>
      <c r="LY48" s="448" t="str">
        <f ca="1">$E48</f>
        <v/>
      </c>
      <c r="LZ48" s="452"/>
      <c r="MA48" s="452"/>
      <c r="MB48" s="539"/>
      <c r="MC48" s="449" t="str">
        <f t="shared" ref="MC48:MC55" ca="1" si="570">IF(($F48&lt;&gt;"")*($G48&lt;&gt;"")*(LZ48&lt;&gt;"")*(MA48&lt;&gt;""),IF(MG48&lt;&gt;2,"0",($F48&gt;$G48)*(LZ48&gt;MA48)+($F48=$G48)*(LZ48=MA48)+($F48&lt;$G48)*(LZ48&lt;MA48)),"")</f>
        <v/>
      </c>
      <c r="MD48" s="449" t="str">
        <f ca="1">IF((MC48&lt;&gt;""),IF(OR($F48&lt;&gt;$G48,PrSettings!$M$4="●"),(($F48-$G48)=(LZ48-MA48))*1,0),"")</f>
        <v/>
      </c>
      <c r="ME48" s="449" t="str">
        <f ca="1">IF((MD48&lt;&gt;""),($F48=LZ48)*($G48=MA48),"")</f>
        <v/>
      </c>
      <c r="MF48" s="449" t="str">
        <f ca="1">IF(MC48&lt;&gt;"",IF(ABS($F48-$G48)&gt;=PrSettings!$M$7,(ABS($F48-$G48-LZ48+MA48)&lt;=1)*1,IF(AND(MC48,$F48=$G48,$F48&gt;=PrSettings!$M$6),(ABS(LZ48-$F48)&lt;=1)*1,IF(AND(ABS($F48-$G48-LZ48+MA48)&lt;=1,$F48+$G48&gt;=PrSettings!$M$8),(ABS(LZ48-$F48)&lt;=1)*(ABS(MA48-$G48)&lt;=1)*1,""))),"")</f>
        <v/>
      </c>
      <c r="MG48" s="540" t="str">
        <f t="shared" ref="MG48:MG55" ca="1" si="571">IF(OR(($C48&lt;&gt;"")*(LV48&lt;&gt;""),($E48&lt;&gt;"")*(LX48&lt;&gt;"")),($B48=LV48)*1+($D48=LX48)*1,"")</f>
        <v/>
      </c>
    </row>
    <row r="49" spans="1:345" s="25" customFormat="1" x14ac:dyDescent="0.25">
      <c r="A49" s="428"/>
      <c r="B49" s="447" t="str">
        <f ca="1">IF(C49="","",INDEX(Groups!$C$7:$C$35,MATCH(C49,Groups!$D$7:$D$35,0)))</f>
        <v/>
      </c>
      <c r="C49" s="448" t="str">
        <f ca="1">INDIRECT("'"&amp;References!$A$1&amp;"'!"&amp;"$E$54")</f>
        <v/>
      </c>
      <c r="D49" s="449" t="str">
        <f ca="1">IF(E49="","",INDEX(Groups!$C$7:$C$35,MATCH(E49,Groups!$D$7:$D$35,0)))</f>
        <v/>
      </c>
      <c r="E49" s="448" t="str">
        <f ca="1">INDIRECT("'"&amp;References!$A$1&amp;"'!"&amp;"$F$54")</f>
        <v/>
      </c>
      <c r="F49" s="450" t="str">
        <f ca="1">IF(AND(INDIRECT("'"&amp;References!$A$1&amp;"'!"&amp;"$E$55")&lt;&gt;"",INDIRECT("'"&amp;References!$A$1&amp;"'!"&amp;"$F$55")&lt;&gt;""),INDIRECT("'"&amp;References!$A$1&amp;"'!"&amp;"$E$55"),"")</f>
        <v/>
      </c>
      <c r="G49" s="451" t="str">
        <f ca="1">IF(AND(INDIRECT("'"&amp;References!$A$1&amp;"'!"&amp;"$E$55")&lt;&gt;"",INDIRECT("'"&amp;References!$A$1&amp;"'!"&amp;"$F$55")&lt;&gt;""),INDIRECT("'"&amp;References!$A$1&amp;"'!"&amp;"$F$55"),"")</f>
        <v/>
      </c>
      <c r="I49" s="447" t="str">
        <f t="shared" ref="I49:I55" ca="1" si="572">$B49</f>
        <v/>
      </c>
      <c r="J49" s="448" t="str">
        <f t="shared" ref="J49:J55" ca="1" si="573">$C49</f>
        <v/>
      </c>
      <c r="K49" s="449" t="str">
        <f t="shared" ref="K49:K55" ca="1" si="574">$D49</f>
        <v/>
      </c>
      <c r="L49" s="448" t="str">
        <f t="shared" ref="L49:L55" ca="1" si="575">$E49</f>
        <v/>
      </c>
      <c r="M49" s="452"/>
      <c r="N49" s="452"/>
      <c r="O49" s="541">
        <f>COUNTIF(I$65:I$65,K65)+COUNTIF(K$65:K$65,K65)</f>
        <v>0</v>
      </c>
      <c r="P49" s="449" t="str">
        <f t="shared" ca="1" si="520"/>
        <v/>
      </c>
      <c r="Q49" s="449" t="str">
        <f ca="1">IF((P49&lt;&gt;""),IF(OR($F49&lt;&gt;$G49,PrSettings!$M$4="●"),(($F49-$G49)=(M49-N49))*1,0),"")</f>
        <v/>
      </c>
      <c r="R49" s="449" t="str">
        <f t="shared" ref="R49:R55" ca="1" si="576">IF((Q49&lt;&gt;""),($F49=M49)*($G49=N49),"")</f>
        <v/>
      </c>
      <c r="S49" s="449" t="str">
        <f ca="1">IF(P49&lt;&gt;"",IF(ABS($F49-$G49)&gt;=PrSettings!$M$7,(ABS($F49-$G49-M49+N49)&lt;=1)*1,IF(AND(P49,$F49=$G49,$F49&gt;=PrSettings!$M$6),(ABS(M49-$F49)&lt;=1)*1,IF(AND(ABS($F49-$G49-M49+N49)&lt;=1,$F49+$G49&gt;=PrSettings!$M$8),(ABS(M49-$F49)&lt;=1)*(ABS(N49-$G49)&lt;=1)*1,""))),"")</f>
        <v/>
      </c>
      <c r="T49" s="542" t="str">
        <f t="shared" ca="1" si="521"/>
        <v/>
      </c>
      <c r="V49" s="447" t="str">
        <f t="shared" ref="V49:V55" ca="1" si="577">$B49</f>
        <v/>
      </c>
      <c r="W49" s="448" t="str">
        <f t="shared" ref="W49:W55" ca="1" si="578">$C49</f>
        <v/>
      </c>
      <c r="X49" s="449" t="str">
        <f t="shared" ref="X49:X55" ca="1" si="579">$D49</f>
        <v/>
      </c>
      <c r="Y49" s="448" t="str">
        <f t="shared" ref="Y49:Y55" ca="1" si="580">$E49</f>
        <v/>
      </c>
      <c r="Z49" s="452"/>
      <c r="AA49" s="452"/>
      <c r="AB49" s="541">
        <f>COUNTIF(V$65:V$65,X65)+COUNTIF(X$65:X$65,X65)</f>
        <v>0</v>
      </c>
      <c r="AC49" s="449" t="str">
        <f t="shared" ca="1" si="522"/>
        <v/>
      </c>
      <c r="AD49" s="449" t="str">
        <f ca="1">IF((AC49&lt;&gt;""),IF(OR($F49&lt;&gt;$G49,PrSettings!$M$4="●"),(($F49-$G49)=(Z49-AA49))*1,0),"")</f>
        <v/>
      </c>
      <c r="AE49" s="449" t="str">
        <f t="shared" ref="AE49:AE55" ca="1" si="581">IF((AD49&lt;&gt;""),($F49=Z49)*($G49=AA49),"")</f>
        <v/>
      </c>
      <c r="AF49" s="449" t="str">
        <f ca="1">IF(AC49&lt;&gt;"",IF(ABS($F49-$G49)&gt;=PrSettings!$M$7,(ABS($F49-$G49-Z49+AA49)&lt;=1)*1,IF(AND(AC49,$F49=$G49,$F49&gt;=PrSettings!$M$6),(ABS(Z49-$F49)&lt;=1)*1,IF(AND(ABS($F49-$G49-Z49+AA49)&lt;=1,$F49+$G49&gt;=PrSettings!$M$8),(ABS(Z49-$F49)&lt;=1)*(ABS(AA49-$G49)&lt;=1)*1,""))),"")</f>
        <v/>
      </c>
      <c r="AG49" s="542" t="str">
        <f t="shared" ca="1" si="523"/>
        <v/>
      </c>
      <c r="AI49" s="447" t="str">
        <f t="shared" ref="AI49:AI55" ca="1" si="582">$B49</f>
        <v/>
      </c>
      <c r="AJ49" s="448" t="str">
        <f t="shared" ref="AJ49:AJ55" ca="1" si="583">$C49</f>
        <v/>
      </c>
      <c r="AK49" s="449" t="str">
        <f t="shared" ref="AK49:AK55" ca="1" si="584">$D49</f>
        <v/>
      </c>
      <c r="AL49" s="448" t="str">
        <f t="shared" ref="AL49:AL55" ca="1" si="585">$E49</f>
        <v/>
      </c>
      <c r="AM49" s="452"/>
      <c r="AN49" s="452"/>
      <c r="AO49" s="541">
        <f>COUNTIF(AI$65:AI$65,AK65)+COUNTIF(AK$65:AK$65,AK65)</f>
        <v>0</v>
      </c>
      <c r="AP49" s="449" t="str">
        <f t="shared" ca="1" si="524"/>
        <v/>
      </c>
      <c r="AQ49" s="449" t="str">
        <f ca="1">IF((AP49&lt;&gt;""),IF(OR($F49&lt;&gt;$G49,PrSettings!$M$4="●"),(($F49-$G49)=(AM49-AN49))*1,0),"")</f>
        <v/>
      </c>
      <c r="AR49" s="449" t="str">
        <f t="shared" ref="AR49:AR55" ca="1" si="586">IF((AQ49&lt;&gt;""),($F49=AM49)*($G49=AN49),"")</f>
        <v/>
      </c>
      <c r="AS49" s="449" t="str">
        <f ca="1">IF(AP49&lt;&gt;"",IF(ABS($F49-$G49)&gt;=PrSettings!$M$7,(ABS($F49-$G49-AM49+AN49)&lt;=1)*1,IF(AND(AP49,$F49=$G49,$F49&gt;=PrSettings!$M$6),(ABS(AM49-$F49)&lt;=1)*1,IF(AND(ABS($F49-$G49-AM49+AN49)&lt;=1,$F49+$G49&gt;=PrSettings!$M$8),(ABS(AM49-$F49)&lt;=1)*(ABS(AN49-$G49)&lt;=1)*1,""))),"")</f>
        <v/>
      </c>
      <c r="AT49" s="542" t="str">
        <f t="shared" ca="1" si="525"/>
        <v/>
      </c>
      <c r="AV49" s="447" t="str">
        <f t="shared" ref="AV49:AV55" ca="1" si="587">$B49</f>
        <v/>
      </c>
      <c r="AW49" s="448" t="str">
        <f t="shared" ref="AW49:AW55" ca="1" si="588">$C49</f>
        <v/>
      </c>
      <c r="AX49" s="449" t="str">
        <f t="shared" ref="AX49:AX55" ca="1" si="589">$D49</f>
        <v/>
      </c>
      <c r="AY49" s="448" t="str">
        <f t="shared" ref="AY49:AY55" ca="1" si="590">$E49</f>
        <v/>
      </c>
      <c r="AZ49" s="452"/>
      <c r="BA49" s="452"/>
      <c r="BB49" s="541">
        <f>COUNTIF(AV$65:AV$65,AX65)+COUNTIF(AX$65:AX$65,AX65)</f>
        <v>0</v>
      </c>
      <c r="BC49" s="449" t="str">
        <f t="shared" ca="1" si="526"/>
        <v/>
      </c>
      <c r="BD49" s="449" t="str">
        <f ca="1">IF((BC49&lt;&gt;""),IF(OR($F49&lt;&gt;$G49,PrSettings!$M$4="●"),(($F49-$G49)=(AZ49-BA49))*1,0),"")</f>
        <v/>
      </c>
      <c r="BE49" s="449" t="str">
        <f t="shared" ref="BE49:BE55" ca="1" si="591">IF((BD49&lt;&gt;""),($F49=AZ49)*($G49=BA49),"")</f>
        <v/>
      </c>
      <c r="BF49" s="449" t="str">
        <f ca="1">IF(BC49&lt;&gt;"",IF(ABS($F49-$G49)&gt;=PrSettings!$M$7,(ABS($F49-$G49-AZ49+BA49)&lt;=1)*1,IF(AND(BC49,$F49=$G49,$F49&gt;=PrSettings!$M$6),(ABS(AZ49-$F49)&lt;=1)*1,IF(AND(ABS($F49-$G49-AZ49+BA49)&lt;=1,$F49+$G49&gt;=PrSettings!$M$8),(ABS(AZ49-$F49)&lt;=1)*(ABS(BA49-$G49)&lt;=1)*1,""))),"")</f>
        <v/>
      </c>
      <c r="BG49" s="542" t="str">
        <f t="shared" ca="1" si="527"/>
        <v/>
      </c>
      <c r="BI49" s="447" t="str">
        <f t="shared" ref="BI49:BI55" ca="1" si="592">$B49</f>
        <v/>
      </c>
      <c r="BJ49" s="448" t="str">
        <f t="shared" ref="BJ49:BJ55" ca="1" si="593">$C49</f>
        <v/>
      </c>
      <c r="BK49" s="449" t="str">
        <f t="shared" ref="BK49:BK55" ca="1" si="594">$D49</f>
        <v/>
      </c>
      <c r="BL49" s="448" t="str">
        <f t="shared" ref="BL49:BL55" ca="1" si="595">$E49</f>
        <v/>
      </c>
      <c r="BM49" s="452"/>
      <c r="BN49" s="452"/>
      <c r="BO49" s="541">
        <f>COUNTIF(BI$65:BI$65,BK65)+COUNTIF(BK$65:BK$65,BK65)</f>
        <v>0</v>
      </c>
      <c r="BP49" s="449" t="str">
        <f t="shared" ca="1" si="528"/>
        <v/>
      </c>
      <c r="BQ49" s="449" t="str">
        <f ca="1">IF((BP49&lt;&gt;""),IF(OR($F49&lt;&gt;$G49,PrSettings!$M$4="●"),(($F49-$G49)=(BM49-BN49))*1,0),"")</f>
        <v/>
      </c>
      <c r="BR49" s="449" t="str">
        <f t="shared" ref="BR49:BR55" ca="1" si="596">IF((BQ49&lt;&gt;""),($F49=BM49)*($G49=BN49),"")</f>
        <v/>
      </c>
      <c r="BS49" s="449" t="str">
        <f ca="1">IF(BP49&lt;&gt;"",IF(ABS($F49-$G49)&gt;=PrSettings!$M$7,(ABS($F49-$G49-BM49+BN49)&lt;=1)*1,IF(AND(BP49,$F49=$G49,$F49&gt;=PrSettings!$M$6),(ABS(BM49-$F49)&lt;=1)*1,IF(AND(ABS($F49-$G49-BM49+BN49)&lt;=1,$F49+$G49&gt;=PrSettings!$M$8),(ABS(BM49-$F49)&lt;=1)*(ABS(BN49-$G49)&lt;=1)*1,""))),"")</f>
        <v/>
      </c>
      <c r="BT49" s="542" t="str">
        <f t="shared" ca="1" si="529"/>
        <v/>
      </c>
      <c r="BV49" s="447" t="str">
        <f t="shared" ref="BV49:BV55" ca="1" si="597">$B49</f>
        <v/>
      </c>
      <c r="BW49" s="448" t="str">
        <f t="shared" ref="BW49:BW55" ca="1" si="598">$C49</f>
        <v/>
      </c>
      <c r="BX49" s="449" t="str">
        <f t="shared" ref="BX49:BX55" ca="1" si="599">$D49</f>
        <v/>
      </c>
      <c r="BY49" s="448" t="str">
        <f t="shared" ref="BY49:BY55" ca="1" si="600">$E49</f>
        <v/>
      </c>
      <c r="BZ49" s="452"/>
      <c r="CA49" s="452"/>
      <c r="CB49" s="541">
        <f>COUNTIF(BV$65:BV$65,BX65)+COUNTIF(BX$65:BX$65,BX65)</f>
        <v>0</v>
      </c>
      <c r="CC49" s="449" t="str">
        <f t="shared" ca="1" si="530"/>
        <v/>
      </c>
      <c r="CD49" s="449" t="str">
        <f ca="1">IF((CC49&lt;&gt;""),IF(OR($F49&lt;&gt;$G49,PrSettings!$M$4="●"),(($F49-$G49)=(BZ49-CA49))*1,0),"")</f>
        <v/>
      </c>
      <c r="CE49" s="449" t="str">
        <f t="shared" ref="CE49:CE55" ca="1" si="601">IF((CD49&lt;&gt;""),($F49=BZ49)*($G49=CA49),"")</f>
        <v/>
      </c>
      <c r="CF49" s="449" t="str">
        <f ca="1">IF(CC49&lt;&gt;"",IF(ABS($F49-$G49)&gt;=PrSettings!$M$7,(ABS($F49-$G49-BZ49+CA49)&lt;=1)*1,IF(AND(CC49,$F49=$G49,$F49&gt;=PrSettings!$M$6),(ABS(BZ49-$F49)&lt;=1)*1,IF(AND(ABS($F49-$G49-BZ49+CA49)&lt;=1,$F49+$G49&gt;=PrSettings!$M$8),(ABS(BZ49-$F49)&lt;=1)*(ABS(CA49-$G49)&lt;=1)*1,""))),"")</f>
        <v/>
      </c>
      <c r="CG49" s="542" t="str">
        <f t="shared" ca="1" si="531"/>
        <v/>
      </c>
      <c r="CI49" s="447" t="str">
        <f t="shared" ref="CI49:CI55" ca="1" si="602">$B49</f>
        <v/>
      </c>
      <c r="CJ49" s="448" t="str">
        <f t="shared" ref="CJ49:CJ55" ca="1" si="603">$C49</f>
        <v/>
      </c>
      <c r="CK49" s="449" t="str">
        <f t="shared" ref="CK49:CK55" ca="1" si="604">$D49</f>
        <v/>
      </c>
      <c r="CL49" s="448" t="str">
        <f t="shared" ref="CL49:CL55" ca="1" si="605">$E49</f>
        <v/>
      </c>
      <c r="CM49" s="452"/>
      <c r="CN49" s="452"/>
      <c r="CO49" s="541">
        <f>COUNTIF(CI$65:CI$65,CK65)+COUNTIF(CK$65:CK$65,CK65)</f>
        <v>0</v>
      </c>
      <c r="CP49" s="449" t="str">
        <f t="shared" ca="1" si="532"/>
        <v/>
      </c>
      <c r="CQ49" s="449" t="str">
        <f ca="1">IF((CP49&lt;&gt;""),IF(OR($F49&lt;&gt;$G49,PrSettings!$M$4="●"),(($F49-$G49)=(CM49-CN49))*1,0),"")</f>
        <v/>
      </c>
      <c r="CR49" s="449" t="str">
        <f t="shared" ref="CR49:CR55" ca="1" si="606">IF((CQ49&lt;&gt;""),($F49=CM49)*($G49=CN49),"")</f>
        <v/>
      </c>
      <c r="CS49" s="449" t="str">
        <f ca="1">IF(CP49&lt;&gt;"",IF(ABS($F49-$G49)&gt;=PrSettings!$M$7,(ABS($F49-$G49-CM49+CN49)&lt;=1)*1,IF(AND(CP49,$F49=$G49,$F49&gt;=PrSettings!$M$6),(ABS(CM49-$F49)&lt;=1)*1,IF(AND(ABS($F49-$G49-CM49+CN49)&lt;=1,$F49+$G49&gt;=PrSettings!$M$8),(ABS(CM49-$F49)&lt;=1)*(ABS(CN49-$G49)&lt;=1)*1,""))),"")</f>
        <v/>
      </c>
      <c r="CT49" s="542" t="str">
        <f t="shared" ca="1" si="533"/>
        <v/>
      </c>
      <c r="CV49" s="447" t="str">
        <f t="shared" ref="CV49:CV55" ca="1" si="607">$B49</f>
        <v/>
      </c>
      <c r="CW49" s="448" t="str">
        <f t="shared" ref="CW49:CW55" ca="1" si="608">$C49</f>
        <v/>
      </c>
      <c r="CX49" s="449" t="str">
        <f t="shared" ref="CX49:CX55" ca="1" si="609">$D49</f>
        <v/>
      </c>
      <c r="CY49" s="448" t="str">
        <f t="shared" ref="CY49:CY55" ca="1" si="610">$E49</f>
        <v/>
      </c>
      <c r="CZ49" s="452"/>
      <c r="DA49" s="452"/>
      <c r="DB49" s="541">
        <f>COUNTIF(CV$65:CV$65,CX65)+COUNTIF(CX$65:CX$65,CX65)</f>
        <v>0</v>
      </c>
      <c r="DC49" s="449" t="str">
        <f t="shared" ca="1" si="534"/>
        <v/>
      </c>
      <c r="DD49" s="449" t="str">
        <f ca="1">IF((DC49&lt;&gt;""),IF(OR($F49&lt;&gt;$G49,PrSettings!$M$4="●"),(($F49-$G49)=(CZ49-DA49))*1,0),"")</f>
        <v/>
      </c>
      <c r="DE49" s="449" t="str">
        <f t="shared" ref="DE49:DE55" ca="1" si="611">IF((DD49&lt;&gt;""),($F49=CZ49)*($G49=DA49),"")</f>
        <v/>
      </c>
      <c r="DF49" s="449" t="str">
        <f ca="1">IF(DC49&lt;&gt;"",IF(ABS($F49-$G49)&gt;=PrSettings!$M$7,(ABS($F49-$G49-CZ49+DA49)&lt;=1)*1,IF(AND(DC49,$F49=$G49,$F49&gt;=PrSettings!$M$6),(ABS(CZ49-$F49)&lt;=1)*1,IF(AND(ABS($F49-$G49-CZ49+DA49)&lt;=1,$F49+$G49&gt;=PrSettings!$M$8),(ABS(CZ49-$F49)&lt;=1)*(ABS(DA49-$G49)&lt;=1)*1,""))),"")</f>
        <v/>
      </c>
      <c r="DG49" s="542" t="str">
        <f t="shared" ca="1" si="535"/>
        <v/>
      </c>
      <c r="DI49" s="447" t="str">
        <f t="shared" ref="DI49:DI55" ca="1" si="612">$B49</f>
        <v/>
      </c>
      <c r="DJ49" s="448" t="str">
        <f t="shared" ref="DJ49:DJ55" ca="1" si="613">$C49</f>
        <v/>
      </c>
      <c r="DK49" s="449" t="str">
        <f t="shared" ref="DK49:DK55" ca="1" si="614">$D49</f>
        <v/>
      </c>
      <c r="DL49" s="448" t="str">
        <f t="shared" ref="DL49:DL55" ca="1" si="615">$E49</f>
        <v/>
      </c>
      <c r="DM49" s="452"/>
      <c r="DN49" s="452"/>
      <c r="DO49" s="541">
        <f>COUNTIF(DI$65:DI$65,DK65)+COUNTIF(DK$65:DK$65,DK65)</f>
        <v>0</v>
      </c>
      <c r="DP49" s="449" t="str">
        <f t="shared" ca="1" si="536"/>
        <v/>
      </c>
      <c r="DQ49" s="449" t="str">
        <f ca="1">IF((DP49&lt;&gt;""),IF(OR($F49&lt;&gt;$G49,PrSettings!$M$4="●"),(($F49-$G49)=(DM49-DN49))*1,0),"")</f>
        <v/>
      </c>
      <c r="DR49" s="449" t="str">
        <f t="shared" ref="DR49:DR55" ca="1" si="616">IF((DQ49&lt;&gt;""),($F49=DM49)*($G49=DN49),"")</f>
        <v/>
      </c>
      <c r="DS49" s="449" t="str">
        <f ca="1">IF(DP49&lt;&gt;"",IF(ABS($F49-$G49)&gt;=PrSettings!$M$7,(ABS($F49-$G49-DM49+DN49)&lt;=1)*1,IF(AND(DP49,$F49=$G49,$F49&gt;=PrSettings!$M$6),(ABS(DM49-$F49)&lt;=1)*1,IF(AND(ABS($F49-$G49-DM49+DN49)&lt;=1,$F49+$G49&gt;=PrSettings!$M$8),(ABS(DM49-$F49)&lt;=1)*(ABS(DN49-$G49)&lt;=1)*1,""))),"")</f>
        <v/>
      </c>
      <c r="DT49" s="542" t="str">
        <f t="shared" ca="1" si="537"/>
        <v/>
      </c>
      <c r="DV49" s="447" t="str">
        <f t="shared" ref="DV49:DV55" ca="1" si="617">$B49</f>
        <v/>
      </c>
      <c r="DW49" s="448" t="str">
        <f t="shared" ref="DW49:DW55" ca="1" si="618">$C49</f>
        <v/>
      </c>
      <c r="DX49" s="449" t="str">
        <f t="shared" ref="DX49:DX55" ca="1" si="619">$D49</f>
        <v/>
      </c>
      <c r="DY49" s="448" t="str">
        <f t="shared" ref="DY49:DY55" ca="1" si="620">$E49</f>
        <v/>
      </c>
      <c r="DZ49" s="452"/>
      <c r="EA49" s="452"/>
      <c r="EB49" s="541">
        <f>COUNTIF(DV$65:DV$65,DX65)+COUNTIF(DX$65:DX$65,DX65)</f>
        <v>0</v>
      </c>
      <c r="EC49" s="449" t="str">
        <f t="shared" ca="1" si="538"/>
        <v/>
      </c>
      <c r="ED49" s="449" t="str">
        <f ca="1">IF((EC49&lt;&gt;""),IF(OR($F49&lt;&gt;$G49,PrSettings!$M$4="●"),(($F49-$G49)=(DZ49-EA49))*1,0),"")</f>
        <v/>
      </c>
      <c r="EE49" s="449" t="str">
        <f t="shared" ref="EE49:EE55" ca="1" si="621">IF((ED49&lt;&gt;""),($F49=DZ49)*($G49=EA49),"")</f>
        <v/>
      </c>
      <c r="EF49" s="449" t="str">
        <f ca="1">IF(EC49&lt;&gt;"",IF(ABS($F49-$G49)&gt;=PrSettings!$M$7,(ABS($F49-$G49-DZ49+EA49)&lt;=1)*1,IF(AND(EC49,$F49=$G49,$F49&gt;=PrSettings!$M$6),(ABS(DZ49-$F49)&lt;=1)*1,IF(AND(ABS($F49-$G49-DZ49+EA49)&lt;=1,$F49+$G49&gt;=PrSettings!$M$8),(ABS(DZ49-$F49)&lt;=1)*(ABS(EA49-$G49)&lt;=1)*1,""))),"")</f>
        <v/>
      </c>
      <c r="EG49" s="542" t="str">
        <f t="shared" ca="1" si="539"/>
        <v/>
      </c>
      <c r="EI49" s="447" t="str">
        <f t="shared" ref="EI49:EI55" ca="1" si="622">$B49</f>
        <v/>
      </c>
      <c r="EJ49" s="448" t="str">
        <f t="shared" ref="EJ49:EJ55" ca="1" si="623">$C49</f>
        <v/>
      </c>
      <c r="EK49" s="449" t="str">
        <f t="shared" ref="EK49:EK55" ca="1" si="624">$D49</f>
        <v/>
      </c>
      <c r="EL49" s="448" t="str">
        <f t="shared" ref="EL49:EL55" ca="1" si="625">$E49</f>
        <v/>
      </c>
      <c r="EM49" s="452"/>
      <c r="EN49" s="452"/>
      <c r="EO49" s="541">
        <f>COUNTIF(EI$65:EI$65,EK65)+COUNTIF(EK$65:EK$65,EK65)</f>
        <v>0</v>
      </c>
      <c r="EP49" s="449" t="str">
        <f t="shared" ca="1" si="540"/>
        <v/>
      </c>
      <c r="EQ49" s="449" t="str">
        <f ca="1">IF((EP49&lt;&gt;""),IF(OR($F49&lt;&gt;$G49,PrSettings!$M$4="●"),(($F49-$G49)=(EM49-EN49))*1,0),"")</f>
        <v/>
      </c>
      <c r="ER49" s="449" t="str">
        <f t="shared" ref="ER49:ER55" ca="1" si="626">IF((EQ49&lt;&gt;""),($F49=EM49)*($G49=EN49),"")</f>
        <v/>
      </c>
      <c r="ES49" s="449" t="str">
        <f ca="1">IF(EP49&lt;&gt;"",IF(ABS($F49-$G49)&gt;=PrSettings!$M$7,(ABS($F49-$G49-EM49+EN49)&lt;=1)*1,IF(AND(EP49,$F49=$G49,$F49&gt;=PrSettings!$M$6),(ABS(EM49-$F49)&lt;=1)*1,IF(AND(ABS($F49-$G49-EM49+EN49)&lt;=1,$F49+$G49&gt;=PrSettings!$M$8),(ABS(EM49-$F49)&lt;=1)*(ABS(EN49-$G49)&lt;=1)*1,""))),"")</f>
        <v/>
      </c>
      <c r="ET49" s="542" t="str">
        <f t="shared" ca="1" si="541"/>
        <v/>
      </c>
      <c r="EV49" s="447" t="str">
        <f t="shared" ref="EV49:EV55" ca="1" si="627">$B49</f>
        <v/>
      </c>
      <c r="EW49" s="448" t="str">
        <f t="shared" ref="EW49:EW55" ca="1" si="628">$C49</f>
        <v/>
      </c>
      <c r="EX49" s="449" t="str">
        <f t="shared" ref="EX49:EX55" ca="1" si="629">$D49</f>
        <v/>
      </c>
      <c r="EY49" s="448" t="str">
        <f t="shared" ref="EY49:EY55" ca="1" si="630">$E49</f>
        <v/>
      </c>
      <c r="EZ49" s="452"/>
      <c r="FA49" s="452"/>
      <c r="FB49" s="541">
        <f>COUNTIF(EV$65:EV$65,EX65)+COUNTIF(EX$65:EX$65,EX65)</f>
        <v>0</v>
      </c>
      <c r="FC49" s="449" t="str">
        <f t="shared" ca="1" si="542"/>
        <v/>
      </c>
      <c r="FD49" s="449" t="str">
        <f ca="1">IF((FC49&lt;&gt;""),IF(OR($F49&lt;&gt;$G49,PrSettings!$M$4="●"),(($F49-$G49)=(EZ49-FA49))*1,0),"")</f>
        <v/>
      </c>
      <c r="FE49" s="449" t="str">
        <f t="shared" ref="FE49:FE55" ca="1" si="631">IF((FD49&lt;&gt;""),($F49=EZ49)*($G49=FA49),"")</f>
        <v/>
      </c>
      <c r="FF49" s="449" t="str">
        <f ca="1">IF(FC49&lt;&gt;"",IF(ABS($F49-$G49)&gt;=PrSettings!$M$7,(ABS($F49-$G49-EZ49+FA49)&lt;=1)*1,IF(AND(FC49,$F49=$G49,$F49&gt;=PrSettings!$M$6),(ABS(EZ49-$F49)&lt;=1)*1,IF(AND(ABS($F49-$G49-EZ49+FA49)&lt;=1,$F49+$G49&gt;=PrSettings!$M$8),(ABS(EZ49-$F49)&lt;=1)*(ABS(FA49-$G49)&lt;=1)*1,""))),"")</f>
        <v/>
      </c>
      <c r="FG49" s="542" t="str">
        <f t="shared" ca="1" si="543"/>
        <v/>
      </c>
      <c r="FI49" s="447" t="str">
        <f t="shared" ref="FI49:FI55" ca="1" si="632">$B49</f>
        <v/>
      </c>
      <c r="FJ49" s="448" t="str">
        <f t="shared" ref="FJ49:FJ55" ca="1" si="633">$C49</f>
        <v/>
      </c>
      <c r="FK49" s="449" t="str">
        <f t="shared" ref="FK49:FK55" ca="1" si="634">$D49</f>
        <v/>
      </c>
      <c r="FL49" s="448" t="str">
        <f t="shared" ref="FL49:FL55" ca="1" si="635">$E49</f>
        <v/>
      </c>
      <c r="FM49" s="452"/>
      <c r="FN49" s="452"/>
      <c r="FO49" s="541">
        <f>COUNTIF(FI$65:FI$65,FK65)+COUNTIF(FK$65:FK$65,FK65)</f>
        <v>0</v>
      </c>
      <c r="FP49" s="449" t="str">
        <f t="shared" ca="1" si="544"/>
        <v/>
      </c>
      <c r="FQ49" s="449" t="str">
        <f ca="1">IF((FP49&lt;&gt;""),IF(OR($F49&lt;&gt;$G49,PrSettings!$M$4="●"),(($F49-$G49)=(FM49-FN49))*1,0),"")</f>
        <v/>
      </c>
      <c r="FR49" s="449" t="str">
        <f t="shared" ref="FR49:FR55" ca="1" si="636">IF((FQ49&lt;&gt;""),($F49=FM49)*($G49=FN49),"")</f>
        <v/>
      </c>
      <c r="FS49" s="449" t="str">
        <f ca="1">IF(FP49&lt;&gt;"",IF(ABS($F49-$G49)&gt;=PrSettings!$M$7,(ABS($F49-$G49-FM49+FN49)&lt;=1)*1,IF(AND(FP49,$F49=$G49,$F49&gt;=PrSettings!$M$6),(ABS(FM49-$F49)&lt;=1)*1,IF(AND(ABS($F49-$G49-FM49+FN49)&lt;=1,$F49+$G49&gt;=PrSettings!$M$8),(ABS(FM49-$F49)&lt;=1)*(ABS(FN49-$G49)&lt;=1)*1,""))),"")</f>
        <v/>
      </c>
      <c r="FT49" s="542" t="str">
        <f t="shared" ca="1" si="545"/>
        <v/>
      </c>
      <c r="FV49" s="447" t="str">
        <f t="shared" ref="FV49:FV55" ca="1" si="637">$B49</f>
        <v/>
      </c>
      <c r="FW49" s="448" t="str">
        <f t="shared" ref="FW49:FW55" ca="1" si="638">$C49</f>
        <v/>
      </c>
      <c r="FX49" s="449" t="str">
        <f t="shared" ref="FX49:FX55" ca="1" si="639">$D49</f>
        <v/>
      </c>
      <c r="FY49" s="448" t="str">
        <f t="shared" ref="FY49:FY55" ca="1" si="640">$E49</f>
        <v/>
      </c>
      <c r="FZ49" s="452"/>
      <c r="GA49" s="452"/>
      <c r="GB49" s="541">
        <f>COUNTIF(FV$65:FV$65,FX65)+COUNTIF(FX$65:FX$65,FX65)</f>
        <v>0</v>
      </c>
      <c r="GC49" s="449" t="str">
        <f t="shared" ca="1" si="546"/>
        <v/>
      </c>
      <c r="GD49" s="449" t="str">
        <f ca="1">IF((GC49&lt;&gt;""),IF(OR($F49&lt;&gt;$G49,PrSettings!$M$4="●"),(($F49-$G49)=(FZ49-GA49))*1,0),"")</f>
        <v/>
      </c>
      <c r="GE49" s="449" t="str">
        <f t="shared" ref="GE49:GE55" ca="1" si="641">IF((GD49&lt;&gt;""),($F49=FZ49)*($G49=GA49),"")</f>
        <v/>
      </c>
      <c r="GF49" s="449" t="str">
        <f ca="1">IF(GC49&lt;&gt;"",IF(ABS($F49-$G49)&gt;=PrSettings!$M$7,(ABS($F49-$G49-FZ49+GA49)&lt;=1)*1,IF(AND(GC49,$F49=$G49,$F49&gt;=PrSettings!$M$6),(ABS(FZ49-$F49)&lt;=1)*1,IF(AND(ABS($F49-$G49-FZ49+GA49)&lt;=1,$F49+$G49&gt;=PrSettings!$M$8),(ABS(FZ49-$F49)&lt;=1)*(ABS(GA49-$G49)&lt;=1)*1,""))),"")</f>
        <v/>
      </c>
      <c r="GG49" s="542" t="str">
        <f t="shared" ca="1" si="547"/>
        <v/>
      </c>
      <c r="GI49" s="447" t="str">
        <f t="shared" ref="GI49:GI55" ca="1" si="642">$B49</f>
        <v/>
      </c>
      <c r="GJ49" s="448" t="str">
        <f t="shared" ref="GJ49:GJ55" ca="1" si="643">$C49</f>
        <v/>
      </c>
      <c r="GK49" s="449" t="str">
        <f t="shared" ref="GK49:GK55" ca="1" si="644">$D49</f>
        <v/>
      </c>
      <c r="GL49" s="448" t="str">
        <f t="shared" ref="GL49:GL55" ca="1" si="645">$E49</f>
        <v/>
      </c>
      <c r="GM49" s="452"/>
      <c r="GN49" s="452"/>
      <c r="GO49" s="541">
        <f>COUNTIF(GI$65:GI$65,GK65)+COUNTIF(GK$65:GK$65,GK65)</f>
        <v>0</v>
      </c>
      <c r="GP49" s="449" t="str">
        <f t="shared" ca="1" si="548"/>
        <v/>
      </c>
      <c r="GQ49" s="449" t="str">
        <f ca="1">IF((GP49&lt;&gt;""),IF(OR($F49&lt;&gt;$G49,PrSettings!$M$4="●"),(($F49-$G49)=(GM49-GN49))*1,0),"")</f>
        <v/>
      </c>
      <c r="GR49" s="449" t="str">
        <f t="shared" ref="GR49:GR55" ca="1" si="646">IF((GQ49&lt;&gt;""),($F49=GM49)*($G49=GN49),"")</f>
        <v/>
      </c>
      <c r="GS49" s="449" t="str">
        <f ca="1">IF(GP49&lt;&gt;"",IF(ABS($F49-$G49)&gt;=PrSettings!$M$7,(ABS($F49-$G49-GM49+GN49)&lt;=1)*1,IF(AND(GP49,$F49=$G49,$F49&gt;=PrSettings!$M$6),(ABS(GM49-$F49)&lt;=1)*1,IF(AND(ABS($F49-$G49-GM49+GN49)&lt;=1,$F49+$G49&gt;=PrSettings!$M$8),(ABS(GM49-$F49)&lt;=1)*(ABS(GN49-$G49)&lt;=1)*1,""))),"")</f>
        <v/>
      </c>
      <c r="GT49" s="542" t="str">
        <f t="shared" ca="1" si="549"/>
        <v/>
      </c>
      <c r="GV49" s="447" t="str">
        <f t="shared" ref="GV49:GV55" ca="1" si="647">$B49</f>
        <v/>
      </c>
      <c r="GW49" s="448" t="str">
        <f t="shared" ref="GW49:GW55" ca="1" si="648">$C49</f>
        <v/>
      </c>
      <c r="GX49" s="449" t="str">
        <f t="shared" ref="GX49:GX55" ca="1" si="649">$D49</f>
        <v/>
      </c>
      <c r="GY49" s="448" t="str">
        <f t="shared" ref="GY49:GY55" ca="1" si="650">$E49</f>
        <v/>
      </c>
      <c r="GZ49" s="452"/>
      <c r="HA49" s="452"/>
      <c r="HB49" s="541">
        <f>COUNTIF(GV$65:GV$65,GX65)+COUNTIF(GX$65:GX$65,GX65)</f>
        <v>0</v>
      </c>
      <c r="HC49" s="449" t="str">
        <f t="shared" ca="1" si="550"/>
        <v/>
      </c>
      <c r="HD49" s="449" t="str">
        <f ca="1">IF((HC49&lt;&gt;""),IF(OR($F49&lt;&gt;$G49,PrSettings!$M$4="●"),(($F49-$G49)=(GZ49-HA49))*1,0),"")</f>
        <v/>
      </c>
      <c r="HE49" s="449" t="str">
        <f t="shared" ref="HE49:HE55" ca="1" si="651">IF((HD49&lt;&gt;""),($F49=GZ49)*($G49=HA49),"")</f>
        <v/>
      </c>
      <c r="HF49" s="449" t="str">
        <f ca="1">IF(HC49&lt;&gt;"",IF(ABS($F49-$G49)&gt;=PrSettings!$M$7,(ABS($F49-$G49-GZ49+HA49)&lt;=1)*1,IF(AND(HC49,$F49=$G49,$F49&gt;=PrSettings!$M$6),(ABS(GZ49-$F49)&lt;=1)*1,IF(AND(ABS($F49-$G49-GZ49+HA49)&lt;=1,$F49+$G49&gt;=PrSettings!$M$8),(ABS(GZ49-$F49)&lt;=1)*(ABS(HA49-$G49)&lt;=1)*1,""))),"")</f>
        <v/>
      </c>
      <c r="HG49" s="542" t="str">
        <f t="shared" ca="1" si="551"/>
        <v/>
      </c>
      <c r="HI49" s="447" t="str">
        <f t="shared" ref="HI49:HI55" ca="1" si="652">$B49</f>
        <v/>
      </c>
      <c r="HJ49" s="448" t="str">
        <f t="shared" ref="HJ49:HJ55" ca="1" si="653">$C49</f>
        <v/>
      </c>
      <c r="HK49" s="449" t="str">
        <f t="shared" ref="HK49:HK55" ca="1" si="654">$D49</f>
        <v/>
      </c>
      <c r="HL49" s="448" t="str">
        <f t="shared" ref="HL49:HL55" ca="1" si="655">$E49</f>
        <v/>
      </c>
      <c r="HM49" s="452"/>
      <c r="HN49" s="452"/>
      <c r="HO49" s="541">
        <f>COUNTIF(HI$65:HI$65,HK65)+COUNTIF(HK$65:HK$65,HK65)</f>
        <v>0</v>
      </c>
      <c r="HP49" s="449" t="str">
        <f t="shared" ca="1" si="552"/>
        <v/>
      </c>
      <c r="HQ49" s="449" t="str">
        <f ca="1">IF((HP49&lt;&gt;""),IF(OR($F49&lt;&gt;$G49,PrSettings!$M$4="●"),(($F49-$G49)=(HM49-HN49))*1,0),"")</f>
        <v/>
      </c>
      <c r="HR49" s="449" t="str">
        <f t="shared" ref="HR49:HR55" ca="1" si="656">IF((HQ49&lt;&gt;""),($F49=HM49)*($G49=HN49),"")</f>
        <v/>
      </c>
      <c r="HS49" s="449" t="str">
        <f ca="1">IF(HP49&lt;&gt;"",IF(ABS($F49-$G49)&gt;=PrSettings!$M$7,(ABS($F49-$G49-HM49+HN49)&lt;=1)*1,IF(AND(HP49,$F49=$G49,$F49&gt;=PrSettings!$M$6),(ABS(HM49-$F49)&lt;=1)*1,IF(AND(ABS($F49-$G49-HM49+HN49)&lt;=1,$F49+$G49&gt;=PrSettings!$M$8),(ABS(HM49-$F49)&lt;=1)*(ABS(HN49-$G49)&lt;=1)*1,""))),"")</f>
        <v/>
      </c>
      <c r="HT49" s="542" t="str">
        <f t="shared" ca="1" si="553"/>
        <v/>
      </c>
      <c r="HV49" s="447" t="str">
        <f t="shared" ref="HV49:HV55" ca="1" si="657">$B49</f>
        <v/>
      </c>
      <c r="HW49" s="448" t="str">
        <f t="shared" ref="HW49:HW55" ca="1" si="658">$C49</f>
        <v/>
      </c>
      <c r="HX49" s="449" t="str">
        <f t="shared" ref="HX49:HX55" ca="1" si="659">$D49</f>
        <v/>
      </c>
      <c r="HY49" s="448" t="str">
        <f t="shared" ref="HY49:HY55" ca="1" si="660">$E49</f>
        <v/>
      </c>
      <c r="HZ49" s="452"/>
      <c r="IA49" s="452"/>
      <c r="IB49" s="541">
        <f>COUNTIF(HV$65:HV$65,HX65)+COUNTIF(HX$65:HX$65,HX65)</f>
        <v>0</v>
      </c>
      <c r="IC49" s="449" t="str">
        <f t="shared" ca="1" si="554"/>
        <v/>
      </c>
      <c r="ID49" s="449" t="str">
        <f ca="1">IF((IC49&lt;&gt;""),IF(OR($F49&lt;&gt;$G49,PrSettings!$M$4="●"),(($F49-$G49)=(HZ49-IA49))*1,0),"")</f>
        <v/>
      </c>
      <c r="IE49" s="449" t="str">
        <f t="shared" ref="IE49:IE55" ca="1" si="661">IF((ID49&lt;&gt;""),($F49=HZ49)*($G49=IA49),"")</f>
        <v/>
      </c>
      <c r="IF49" s="449" t="str">
        <f ca="1">IF(IC49&lt;&gt;"",IF(ABS($F49-$G49)&gt;=PrSettings!$M$7,(ABS($F49-$G49-HZ49+IA49)&lt;=1)*1,IF(AND(IC49,$F49=$G49,$F49&gt;=PrSettings!$M$6),(ABS(HZ49-$F49)&lt;=1)*1,IF(AND(ABS($F49-$G49-HZ49+IA49)&lt;=1,$F49+$G49&gt;=PrSettings!$M$8),(ABS(HZ49-$F49)&lt;=1)*(ABS(IA49-$G49)&lt;=1)*1,""))),"")</f>
        <v/>
      </c>
      <c r="IG49" s="542" t="str">
        <f t="shared" ca="1" si="555"/>
        <v/>
      </c>
      <c r="II49" s="447" t="str">
        <f t="shared" ref="II49:II55" ca="1" si="662">$B49</f>
        <v/>
      </c>
      <c r="IJ49" s="448" t="str">
        <f t="shared" ref="IJ49:IJ55" ca="1" si="663">$C49</f>
        <v/>
      </c>
      <c r="IK49" s="449" t="str">
        <f t="shared" ref="IK49:IK55" ca="1" si="664">$D49</f>
        <v/>
      </c>
      <c r="IL49" s="448" t="str">
        <f t="shared" ref="IL49:IL55" ca="1" si="665">$E49</f>
        <v/>
      </c>
      <c r="IM49" s="452"/>
      <c r="IN49" s="452"/>
      <c r="IO49" s="541">
        <f>COUNTIF(II$65:II$65,IK65)+COUNTIF(IK$65:IK$65,IK65)</f>
        <v>0</v>
      </c>
      <c r="IP49" s="449" t="str">
        <f t="shared" ca="1" si="556"/>
        <v/>
      </c>
      <c r="IQ49" s="449" t="str">
        <f ca="1">IF((IP49&lt;&gt;""),IF(OR($F49&lt;&gt;$G49,PrSettings!$M$4="●"),(($F49-$G49)=(IM49-IN49))*1,0),"")</f>
        <v/>
      </c>
      <c r="IR49" s="449" t="str">
        <f t="shared" ref="IR49:IR55" ca="1" si="666">IF((IQ49&lt;&gt;""),($F49=IM49)*($G49=IN49),"")</f>
        <v/>
      </c>
      <c r="IS49" s="449" t="str">
        <f ca="1">IF(IP49&lt;&gt;"",IF(ABS($F49-$G49)&gt;=PrSettings!$M$7,(ABS($F49-$G49-IM49+IN49)&lt;=1)*1,IF(AND(IP49,$F49=$G49,$F49&gt;=PrSettings!$M$6),(ABS(IM49-$F49)&lt;=1)*1,IF(AND(ABS($F49-$G49-IM49+IN49)&lt;=1,$F49+$G49&gt;=PrSettings!$M$8),(ABS(IM49-$F49)&lt;=1)*(ABS(IN49-$G49)&lt;=1)*1,""))),"")</f>
        <v/>
      </c>
      <c r="IT49" s="542" t="str">
        <f t="shared" ca="1" si="557"/>
        <v/>
      </c>
      <c r="IV49" s="447" t="str">
        <f t="shared" ref="IV49:IV55" ca="1" si="667">$B49</f>
        <v/>
      </c>
      <c r="IW49" s="448" t="str">
        <f t="shared" ref="IW49:IW55" ca="1" si="668">$C49</f>
        <v/>
      </c>
      <c r="IX49" s="449" t="str">
        <f t="shared" ref="IX49:IX55" ca="1" si="669">$D49</f>
        <v/>
      </c>
      <c r="IY49" s="448" t="str">
        <f t="shared" ref="IY49:IY55" ca="1" si="670">$E49</f>
        <v/>
      </c>
      <c r="IZ49" s="452"/>
      <c r="JA49" s="452"/>
      <c r="JB49" s="541">
        <f>COUNTIF(IV$65:IV$65,IX65)+COUNTIF(IX$65:IX$65,IX65)</f>
        <v>0</v>
      </c>
      <c r="JC49" s="449" t="str">
        <f t="shared" ca="1" si="558"/>
        <v/>
      </c>
      <c r="JD49" s="449" t="str">
        <f ca="1">IF((JC49&lt;&gt;""),IF(OR($F49&lt;&gt;$G49,PrSettings!$M$4="●"),(($F49-$G49)=(IZ49-JA49))*1,0),"")</f>
        <v/>
      </c>
      <c r="JE49" s="449" t="str">
        <f t="shared" ref="JE49:JE55" ca="1" si="671">IF((JD49&lt;&gt;""),($F49=IZ49)*($G49=JA49),"")</f>
        <v/>
      </c>
      <c r="JF49" s="449" t="str">
        <f ca="1">IF(JC49&lt;&gt;"",IF(ABS($F49-$G49)&gt;=PrSettings!$M$7,(ABS($F49-$G49-IZ49+JA49)&lt;=1)*1,IF(AND(JC49,$F49=$G49,$F49&gt;=PrSettings!$M$6),(ABS(IZ49-$F49)&lt;=1)*1,IF(AND(ABS($F49-$G49-IZ49+JA49)&lt;=1,$F49+$G49&gt;=PrSettings!$M$8),(ABS(IZ49-$F49)&lt;=1)*(ABS(JA49-$G49)&lt;=1)*1,""))),"")</f>
        <v/>
      </c>
      <c r="JG49" s="542" t="str">
        <f t="shared" ca="1" si="559"/>
        <v/>
      </c>
      <c r="JI49" s="447" t="str">
        <f t="shared" ref="JI49:JI55" ca="1" si="672">$B49</f>
        <v/>
      </c>
      <c r="JJ49" s="448" t="str">
        <f t="shared" ref="JJ49:JJ55" ca="1" si="673">$C49</f>
        <v/>
      </c>
      <c r="JK49" s="449" t="str">
        <f t="shared" ref="JK49:JK55" ca="1" si="674">$D49</f>
        <v/>
      </c>
      <c r="JL49" s="448" t="str">
        <f t="shared" ref="JL49:JL55" ca="1" si="675">$E49</f>
        <v/>
      </c>
      <c r="JM49" s="452"/>
      <c r="JN49" s="452"/>
      <c r="JO49" s="541">
        <f>COUNTIF(JI$65:JI$65,JK65)+COUNTIF(JK$65:JK$65,JK65)</f>
        <v>0</v>
      </c>
      <c r="JP49" s="449" t="str">
        <f t="shared" ca="1" si="560"/>
        <v/>
      </c>
      <c r="JQ49" s="449" t="str">
        <f ca="1">IF((JP49&lt;&gt;""),IF(OR($F49&lt;&gt;$G49,PrSettings!$M$4="●"),(($F49-$G49)=(JM49-JN49))*1,0),"")</f>
        <v/>
      </c>
      <c r="JR49" s="449" t="str">
        <f t="shared" ref="JR49:JR55" ca="1" si="676">IF((JQ49&lt;&gt;""),($F49=JM49)*($G49=JN49),"")</f>
        <v/>
      </c>
      <c r="JS49" s="449" t="str">
        <f ca="1">IF(JP49&lt;&gt;"",IF(ABS($F49-$G49)&gt;=PrSettings!$M$7,(ABS($F49-$G49-JM49+JN49)&lt;=1)*1,IF(AND(JP49,$F49=$G49,$F49&gt;=PrSettings!$M$6),(ABS(JM49-$F49)&lt;=1)*1,IF(AND(ABS($F49-$G49-JM49+JN49)&lt;=1,$F49+$G49&gt;=PrSettings!$M$8),(ABS(JM49-$F49)&lt;=1)*(ABS(JN49-$G49)&lt;=1)*1,""))),"")</f>
        <v/>
      </c>
      <c r="JT49" s="542" t="str">
        <f t="shared" ca="1" si="561"/>
        <v/>
      </c>
      <c r="JV49" s="447" t="str">
        <f t="shared" ref="JV49:JV55" ca="1" si="677">$B49</f>
        <v/>
      </c>
      <c r="JW49" s="448" t="str">
        <f t="shared" ref="JW49:JW55" ca="1" si="678">$C49</f>
        <v/>
      </c>
      <c r="JX49" s="449" t="str">
        <f t="shared" ref="JX49:JX55" ca="1" si="679">$D49</f>
        <v/>
      </c>
      <c r="JY49" s="448" t="str">
        <f t="shared" ref="JY49:JY55" ca="1" si="680">$E49</f>
        <v/>
      </c>
      <c r="JZ49" s="452"/>
      <c r="KA49" s="452"/>
      <c r="KB49" s="541">
        <f>COUNTIF(JV$65:JV$65,JX65)+COUNTIF(JX$65:JX$65,JX65)</f>
        <v>0</v>
      </c>
      <c r="KC49" s="449" t="str">
        <f t="shared" ca="1" si="562"/>
        <v/>
      </c>
      <c r="KD49" s="449" t="str">
        <f ca="1">IF((KC49&lt;&gt;""),IF(OR($F49&lt;&gt;$G49,PrSettings!$M$4="●"),(($F49-$G49)=(JZ49-KA49))*1,0),"")</f>
        <v/>
      </c>
      <c r="KE49" s="449" t="str">
        <f t="shared" ref="KE49:KE55" ca="1" si="681">IF((KD49&lt;&gt;""),($F49=JZ49)*($G49=KA49),"")</f>
        <v/>
      </c>
      <c r="KF49" s="449" t="str">
        <f ca="1">IF(KC49&lt;&gt;"",IF(ABS($F49-$G49)&gt;=PrSettings!$M$7,(ABS($F49-$G49-JZ49+KA49)&lt;=1)*1,IF(AND(KC49,$F49=$G49,$F49&gt;=PrSettings!$M$6),(ABS(JZ49-$F49)&lt;=1)*1,IF(AND(ABS($F49-$G49-JZ49+KA49)&lt;=1,$F49+$G49&gt;=PrSettings!$M$8),(ABS(JZ49-$F49)&lt;=1)*(ABS(KA49-$G49)&lt;=1)*1,""))),"")</f>
        <v/>
      </c>
      <c r="KG49" s="542" t="str">
        <f t="shared" ca="1" si="563"/>
        <v/>
      </c>
      <c r="KI49" s="447" t="str">
        <f t="shared" ref="KI49:KI55" ca="1" si="682">$B49</f>
        <v/>
      </c>
      <c r="KJ49" s="448" t="str">
        <f t="shared" ref="KJ49:KJ55" ca="1" si="683">$C49</f>
        <v/>
      </c>
      <c r="KK49" s="449" t="str">
        <f t="shared" ref="KK49:KK55" ca="1" si="684">$D49</f>
        <v/>
      </c>
      <c r="KL49" s="448" t="str">
        <f t="shared" ref="KL49:KL55" ca="1" si="685">$E49</f>
        <v/>
      </c>
      <c r="KM49" s="452"/>
      <c r="KN49" s="452"/>
      <c r="KO49" s="541">
        <f>COUNTIF(KI$65:KI$65,KK65)+COUNTIF(KK$65:KK$65,KK65)</f>
        <v>0</v>
      </c>
      <c r="KP49" s="449" t="str">
        <f t="shared" ca="1" si="564"/>
        <v/>
      </c>
      <c r="KQ49" s="449" t="str">
        <f ca="1">IF((KP49&lt;&gt;""),IF(OR($F49&lt;&gt;$G49,PrSettings!$M$4="●"),(($F49-$G49)=(KM49-KN49))*1,0),"")</f>
        <v/>
      </c>
      <c r="KR49" s="449" t="str">
        <f t="shared" ref="KR49:KR55" ca="1" si="686">IF((KQ49&lt;&gt;""),($F49=KM49)*($G49=KN49),"")</f>
        <v/>
      </c>
      <c r="KS49" s="449" t="str">
        <f ca="1">IF(KP49&lt;&gt;"",IF(ABS($F49-$G49)&gt;=PrSettings!$M$7,(ABS($F49-$G49-KM49+KN49)&lt;=1)*1,IF(AND(KP49,$F49=$G49,$F49&gt;=PrSettings!$M$6),(ABS(KM49-$F49)&lt;=1)*1,IF(AND(ABS($F49-$G49-KM49+KN49)&lt;=1,$F49+$G49&gt;=PrSettings!$M$8),(ABS(KM49-$F49)&lt;=1)*(ABS(KN49-$G49)&lt;=1)*1,""))),"")</f>
        <v/>
      </c>
      <c r="KT49" s="542" t="str">
        <f t="shared" ca="1" si="565"/>
        <v/>
      </c>
      <c r="KV49" s="447" t="str">
        <f t="shared" ref="KV49:KV55" ca="1" si="687">$B49</f>
        <v/>
      </c>
      <c r="KW49" s="448" t="str">
        <f t="shared" ref="KW49:KW55" ca="1" si="688">$C49</f>
        <v/>
      </c>
      <c r="KX49" s="449" t="str">
        <f t="shared" ref="KX49:KX55" ca="1" si="689">$D49</f>
        <v/>
      </c>
      <c r="KY49" s="448" t="str">
        <f t="shared" ref="KY49:KY55" ca="1" si="690">$E49</f>
        <v/>
      </c>
      <c r="KZ49" s="452"/>
      <c r="LA49" s="452"/>
      <c r="LB49" s="541">
        <f>COUNTIF(KV$65:KV$65,KX65)+COUNTIF(KX$65:KX$65,KX65)</f>
        <v>0</v>
      </c>
      <c r="LC49" s="449" t="str">
        <f t="shared" ca="1" si="566"/>
        <v/>
      </c>
      <c r="LD49" s="449" t="str">
        <f ca="1">IF((LC49&lt;&gt;""),IF(OR($F49&lt;&gt;$G49,PrSettings!$M$4="●"),(($F49-$G49)=(KZ49-LA49))*1,0),"")</f>
        <v/>
      </c>
      <c r="LE49" s="449" t="str">
        <f t="shared" ref="LE49:LE55" ca="1" si="691">IF((LD49&lt;&gt;""),($F49=KZ49)*($G49=LA49),"")</f>
        <v/>
      </c>
      <c r="LF49" s="449" t="str">
        <f ca="1">IF(LC49&lt;&gt;"",IF(ABS($F49-$G49)&gt;=PrSettings!$M$7,(ABS($F49-$G49-KZ49+LA49)&lt;=1)*1,IF(AND(LC49,$F49=$G49,$F49&gt;=PrSettings!$M$6),(ABS(KZ49-$F49)&lt;=1)*1,IF(AND(ABS($F49-$G49-KZ49+LA49)&lt;=1,$F49+$G49&gt;=PrSettings!$M$8),(ABS(KZ49-$F49)&lt;=1)*(ABS(LA49-$G49)&lt;=1)*1,""))),"")</f>
        <v/>
      </c>
      <c r="LG49" s="542" t="str">
        <f t="shared" ca="1" si="567"/>
        <v/>
      </c>
      <c r="LI49" s="447" t="str">
        <f t="shared" ref="LI49:LI55" ca="1" si="692">$B49</f>
        <v/>
      </c>
      <c r="LJ49" s="448" t="str">
        <f t="shared" ref="LJ49:LJ55" ca="1" si="693">$C49</f>
        <v/>
      </c>
      <c r="LK49" s="449" t="str">
        <f t="shared" ref="LK49:LK55" ca="1" si="694">$D49</f>
        <v/>
      </c>
      <c r="LL49" s="448" t="str">
        <f t="shared" ref="LL49:LL55" ca="1" si="695">$E49</f>
        <v/>
      </c>
      <c r="LM49" s="452"/>
      <c r="LN49" s="452"/>
      <c r="LO49" s="541">
        <f>COUNTIF(LI$65:LI$65,LK65)+COUNTIF(LK$65:LK$65,LK65)</f>
        <v>0</v>
      </c>
      <c r="LP49" s="449" t="str">
        <f t="shared" ca="1" si="568"/>
        <v/>
      </c>
      <c r="LQ49" s="449" t="str">
        <f ca="1">IF((LP49&lt;&gt;""),IF(OR($F49&lt;&gt;$G49,PrSettings!$M$4="●"),(($F49-$G49)=(LM49-LN49))*1,0),"")</f>
        <v/>
      </c>
      <c r="LR49" s="449" t="str">
        <f t="shared" ref="LR49:LR55" ca="1" si="696">IF((LQ49&lt;&gt;""),($F49=LM49)*($G49=LN49),"")</f>
        <v/>
      </c>
      <c r="LS49" s="449" t="str">
        <f ca="1">IF(LP49&lt;&gt;"",IF(ABS($F49-$G49)&gt;=PrSettings!$M$7,(ABS($F49-$G49-LM49+LN49)&lt;=1)*1,IF(AND(LP49,$F49=$G49,$F49&gt;=PrSettings!$M$6),(ABS(LM49-$F49)&lt;=1)*1,IF(AND(ABS($F49-$G49-LM49+LN49)&lt;=1,$F49+$G49&gt;=PrSettings!$M$8),(ABS(LM49-$F49)&lt;=1)*(ABS(LN49-$G49)&lt;=1)*1,""))),"")</f>
        <v/>
      </c>
      <c r="LT49" s="542" t="str">
        <f t="shared" ca="1" si="569"/>
        <v/>
      </c>
      <c r="LV49" s="447" t="str">
        <f t="shared" ref="LV49:LV55" ca="1" si="697">$B49</f>
        <v/>
      </c>
      <c r="LW49" s="448" t="str">
        <f t="shared" ref="LW49:LW55" ca="1" si="698">$C49</f>
        <v/>
      </c>
      <c r="LX49" s="449" t="str">
        <f t="shared" ref="LX49:LX55" ca="1" si="699">$D49</f>
        <v/>
      </c>
      <c r="LY49" s="448" t="str">
        <f t="shared" ref="LY49:LY55" ca="1" si="700">$E49</f>
        <v/>
      </c>
      <c r="LZ49" s="452"/>
      <c r="MA49" s="452"/>
      <c r="MB49" s="541">
        <f>COUNTIF(LV$65:LV$65,LX65)+COUNTIF(LX$65:LX$65,LX65)</f>
        <v>0</v>
      </c>
      <c r="MC49" s="449" t="str">
        <f t="shared" ca="1" si="570"/>
        <v/>
      </c>
      <c r="MD49" s="449" t="str">
        <f ca="1">IF((MC49&lt;&gt;""),IF(OR($F49&lt;&gt;$G49,PrSettings!$M$4="●"),(($F49-$G49)=(LZ49-MA49))*1,0),"")</f>
        <v/>
      </c>
      <c r="ME49" s="449" t="str">
        <f t="shared" ref="ME49:ME55" ca="1" si="701">IF((MD49&lt;&gt;""),($F49=LZ49)*($G49=MA49),"")</f>
        <v/>
      </c>
      <c r="MF49" s="449" t="str">
        <f ca="1">IF(MC49&lt;&gt;"",IF(ABS($F49-$G49)&gt;=PrSettings!$M$7,(ABS($F49-$G49-LZ49+MA49)&lt;=1)*1,IF(AND(MC49,$F49=$G49,$F49&gt;=PrSettings!$M$6),(ABS(LZ49-$F49)&lt;=1)*1,IF(AND(ABS($F49-$G49-LZ49+MA49)&lt;=1,$F49+$G49&gt;=PrSettings!$M$8),(ABS(LZ49-$F49)&lt;=1)*(ABS(MA49-$G49)&lt;=1)*1,""))),"")</f>
        <v/>
      </c>
      <c r="MG49" s="542" t="str">
        <f t="shared" ca="1" si="571"/>
        <v/>
      </c>
    </row>
    <row r="50" spans="1:345" s="25" customFormat="1" x14ac:dyDescent="0.25">
      <c r="A50" s="428"/>
      <c r="B50" s="447" t="str">
        <f ca="1">IF(C50="","",INDEX(Groups!$C$7:$C$35,MATCH(C50,Groups!$D$7:$D$35,0)))</f>
        <v/>
      </c>
      <c r="C50" s="448" t="str">
        <f ca="1">INDIRECT("'"&amp;References!$A$1&amp;"'!"&amp;"$H$54")</f>
        <v/>
      </c>
      <c r="D50" s="449" t="str">
        <f ca="1">IF(E50="","",INDEX(Groups!$C$7:$C$35,MATCH(E50,Groups!$D$7:$D$35,0)))</f>
        <v/>
      </c>
      <c r="E50" s="448" t="str">
        <f ca="1">INDIRECT("'"&amp;References!$A$1&amp;"'!"&amp;"$I$54")</f>
        <v/>
      </c>
      <c r="F50" s="450" t="str">
        <f ca="1">IF(AND(INDIRECT("'"&amp;References!$A$1&amp;"'!"&amp;"$H$55")&lt;&gt;"",INDIRECT("'"&amp;References!$A$1&amp;"'!"&amp;"$I$55")&lt;&gt;""),INDIRECT("'"&amp;References!$A$1&amp;"'!"&amp;"$H$55"),"")</f>
        <v/>
      </c>
      <c r="G50" s="451" t="str">
        <f ca="1">IF(AND(INDIRECT("'"&amp;References!$A$1&amp;"'!"&amp;"$H$55")&lt;&gt;"",INDIRECT("'"&amp;References!$A$1&amp;"'!"&amp;"$I$55")&lt;&gt;""),INDIRECT("'"&amp;References!$A$1&amp;"'!"&amp;"$I$55"),"")</f>
        <v/>
      </c>
      <c r="I50" s="447" t="str">
        <f t="shared" ca="1" si="572"/>
        <v/>
      </c>
      <c r="J50" s="448" t="str">
        <f t="shared" ca="1" si="573"/>
        <v/>
      </c>
      <c r="K50" s="449" t="str">
        <f t="shared" ca="1" si="574"/>
        <v/>
      </c>
      <c r="L50" s="448" t="str">
        <f t="shared" ca="1" si="575"/>
        <v/>
      </c>
      <c r="M50" s="452"/>
      <c r="N50" s="452"/>
      <c r="O50" s="541">
        <f>COUNTIF(I$62:I$63,K62)+COUNTIF(K$62:K$63,K62)</f>
        <v>0</v>
      </c>
      <c r="P50" s="449" t="str">
        <f t="shared" ca="1" si="520"/>
        <v/>
      </c>
      <c r="Q50" s="449" t="str">
        <f ca="1">IF((P50&lt;&gt;""),IF(OR($F50&lt;&gt;$G50,PrSettings!$M$4="●"),(($F50-$G50)=(M50-N50))*1,0),"")</f>
        <v/>
      </c>
      <c r="R50" s="449" t="str">
        <f t="shared" ca="1" si="576"/>
        <v/>
      </c>
      <c r="S50" s="449" t="str">
        <f ca="1">IF(P50&lt;&gt;"",IF(ABS($F50-$G50)&gt;=PrSettings!$M$7,(ABS($F50-$G50-M50+N50)&lt;=1)*1,IF(AND(P50,$F50=$G50,$F50&gt;=PrSettings!$M$6),(ABS(M50-$F50)&lt;=1)*1,IF(AND(ABS($F50-$G50-M50+N50)&lt;=1,$F50+$G50&gt;=PrSettings!$M$8),(ABS(M50-$F50)&lt;=1)*(ABS(N50-$G50)&lt;=1)*1,""))),"")</f>
        <v/>
      </c>
      <c r="T50" s="542" t="str">
        <f t="shared" ca="1" si="521"/>
        <v/>
      </c>
      <c r="V50" s="447" t="str">
        <f t="shared" ca="1" si="577"/>
        <v/>
      </c>
      <c r="W50" s="448" t="str">
        <f t="shared" ca="1" si="578"/>
        <v/>
      </c>
      <c r="X50" s="449" t="str">
        <f t="shared" ca="1" si="579"/>
        <v/>
      </c>
      <c r="Y50" s="448" t="str">
        <f t="shared" ca="1" si="580"/>
        <v/>
      </c>
      <c r="Z50" s="452"/>
      <c r="AA50" s="452"/>
      <c r="AB50" s="541">
        <f>COUNTIF(V$62:V$63,X62)+COUNTIF(X$62:X$63,X62)</f>
        <v>0</v>
      </c>
      <c r="AC50" s="449" t="str">
        <f t="shared" ca="1" si="522"/>
        <v/>
      </c>
      <c r="AD50" s="449" t="str">
        <f ca="1">IF((AC50&lt;&gt;""),IF(OR($F50&lt;&gt;$G50,PrSettings!$M$4="●"),(($F50-$G50)=(Z50-AA50))*1,0),"")</f>
        <v/>
      </c>
      <c r="AE50" s="449" t="str">
        <f t="shared" ca="1" si="581"/>
        <v/>
      </c>
      <c r="AF50" s="449" t="str">
        <f ca="1">IF(AC50&lt;&gt;"",IF(ABS($F50-$G50)&gt;=PrSettings!$M$7,(ABS($F50-$G50-Z50+AA50)&lt;=1)*1,IF(AND(AC50,$F50=$G50,$F50&gt;=PrSettings!$M$6),(ABS(Z50-$F50)&lt;=1)*1,IF(AND(ABS($F50-$G50-Z50+AA50)&lt;=1,$F50+$G50&gt;=PrSettings!$M$8),(ABS(Z50-$F50)&lt;=1)*(ABS(AA50-$G50)&lt;=1)*1,""))),"")</f>
        <v/>
      </c>
      <c r="AG50" s="542" t="str">
        <f t="shared" ca="1" si="523"/>
        <v/>
      </c>
      <c r="AI50" s="447" t="str">
        <f t="shared" ca="1" si="582"/>
        <v/>
      </c>
      <c r="AJ50" s="448" t="str">
        <f t="shared" ca="1" si="583"/>
        <v/>
      </c>
      <c r="AK50" s="449" t="str">
        <f t="shared" ca="1" si="584"/>
        <v/>
      </c>
      <c r="AL50" s="448" t="str">
        <f t="shared" ca="1" si="585"/>
        <v/>
      </c>
      <c r="AM50" s="452"/>
      <c r="AN50" s="452"/>
      <c r="AO50" s="541">
        <f>COUNTIF(AI$62:AI$63,AK62)+COUNTIF(AK$62:AK$63,AK62)</f>
        <v>0</v>
      </c>
      <c r="AP50" s="449" t="str">
        <f t="shared" ca="1" si="524"/>
        <v/>
      </c>
      <c r="AQ50" s="449" t="str">
        <f ca="1">IF((AP50&lt;&gt;""),IF(OR($F50&lt;&gt;$G50,PrSettings!$M$4="●"),(($F50-$G50)=(AM50-AN50))*1,0),"")</f>
        <v/>
      </c>
      <c r="AR50" s="449" t="str">
        <f t="shared" ca="1" si="586"/>
        <v/>
      </c>
      <c r="AS50" s="449" t="str">
        <f ca="1">IF(AP50&lt;&gt;"",IF(ABS($F50-$G50)&gt;=PrSettings!$M$7,(ABS($F50-$G50-AM50+AN50)&lt;=1)*1,IF(AND(AP50,$F50=$G50,$F50&gt;=PrSettings!$M$6),(ABS(AM50-$F50)&lt;=1)*1,IF(AND(ABS($F50-$G50-AM50+AN50)&lt;=1,$F50+$G50&gt;=PrSettings!$M$8),(ABS(AM50-$F50)&lt;=1)*(ABS(AN50-$G50)&lt;=1)*1,""))),"")</f>
        <v/>
      </c>
      <c r="AT50" s="542" t="str">
        <f t="shared" ca="1" si="525"/>
        <v/>
      </c>
      <c r="AV50" s="447" t="str">
        <f t="shared" ca="1" si="587"/>
        <v/>
      </c>
      <c r="AW50" s="448" t="str">
        <f t="shared" ca="1" si="588"/>
        <v/>
      </c>
      <c r="AX50" s="449" t="str">
        <f t="shared" ca="1" si="589"/>
        <v/>
      </c>
      <c r="AY50" s="448" t="str">
        <f t="shared" ca="1" si="590"/>
        <v/>
      </c>
      <c r="AZ50" s="452"/>
      <c r="BA50" s="452"/>
      <c r="BB50" s="541">
        <f>COUNTIF(AV$62:AV$63,AX62)+COUNTIF(AX$62:AX$63,AX62)</f>
        <v>0</v>
      </c>
      <c r="BC50" s="449" t="str">
        <f t="shared" ca="1" si="526"/>
        <v/>
      </c>
      <c r="BD50" s="449" t="str">
        <f ca="1">IF((BC50&lt;&gt;""),IF(OR($F50&lt;&gt;$G50,PrSettings!$M$4="●"),(($F50-$G50)=(AZ50-BA50))*1,0),"")</f>
        <v/>
      </c>
      <c r="BE50" s="449" t="str">
        <f t="shared" ca="1" si="591"/>
        <v/>
      </c>
      <c r="BF50" s="449" t="str">
        <f ca="1">IF(BC50&lt;&gt;"",IF(ABS($F50-$G50)&gt;=PrSettings!$M$7,(ABS($F50-$G50-AZ50+BA50)&lt;=1)*1,IF(AND(BC50,$F50=$G50,$F50&gt;=PrSettings!$M$6),(ABS(AZ50-$F50)&lt;=1)*1,IF(AND(ABS($F50-$G50-AZ50+BA50)&lt;=1,$F50+$G50&gt;=PrSettings!$M$8),(ABS(AZ50-$F50)&lt;=1)*(ABS(BA50-$G50)&lt;=1)*1,""))),"")</f>
        <v/>
      </c>
      <c r="BG50" s="542" t="str">
        <f t="shared" ca="1" si="527"/>
        <v/>
      </c>
      <c r="BI50" s="447" t="str">
        <f t="shared" ca="1" si="592"/>
        <v/>
      </c>
      <c r="BJ50" s="448" t="str">
        <f t="shared" ca="1" si="593"/>
        <v/>
      </c>
      <c r="BK50" s="449" t="str">
        <f t="shared" ca="1" si="594"/>
        <v/>
      </c>
      <c r="BL50" s="448" t="str">
        <f t="shared" ca="1" si="595"/>
        <v/>
      </c>
      <c r="BM50" s="452"/>
      <c r="BN50" s="452"/>
      <c r="BO50" s="541">
        <f>COUNTIF(BI$62:BI$63,BK62)+COUNTIF(BK$62:BK$63,BK62)</f>
        <v>0</v>
      </c>
      <c r="BP50" s="449" t="str">
        <f t="shared" ca="1" si="528"/>
        <v/>
      </c>
      <c r="BQ50" s="449" t="str">
        <f ca="1">IF((BP50&lt;&gt;""),IF(OR($F50&lt;&gt;$G50,PrSettings!$M$4="●"),(($F50-$G50)=(BM50-BN50))*1,0),"")</f>
        <v/>
      </c>
      <c r="BR50" s="449" t="str">
        <f t="shared" ca="1" si="596"/>
        <v/>
      </c>
      <c r="BS50" s="449" t="str">
        <f ca="1">IF(BP50&lt;&gt;"",IF(ABS($F50-$G50)&gt;=PrSettings!$M$7,(ABS($F50-$G50-BM50+BN50)&lt;=1)*1,IF(AND(BP50,$F50=$G50,$F50&gt;=PrSettings!$M$6),(ABS(BM50-$F50)&lt;=1)*1,IF(AND(ABS($F50-$G50-BM50+BN50)&lt;=1,$F50+$G50&gt;=PrSettings!$M$8),(ABS(BM50-$F50)&lt;=1)*(ABS(BN50-$G50)&lt;=1)*1,""))),"")</f>
        <v/>
      </c>
      <c r="BT50" s="542" t="str">
        <f t="shared" ca="1" si="529"/>
        <v/>
      </c>
      <c r="BV50" s="447" t="str">
        <f t="shared" ca="1" si="597"/>
        <v/>
      </c>
      <c r="BW50" s="448" t="str">
        <f t="shared" ca="1" si="598"/>
        <v/>
      </c>
      <c r="BX50" s="449" t="str">
        <f t="shared" ca="1" si="599"/>
        <v/>
      </c>
      <c r="BY50" s="448" t="str">
        <f t="shared" ca="1" si="600"/>
        <v/>
      </c>
      <c r="BZ50" s="452"/>
      <c r="CA50" s="452"/>
      <c r="CB50" s="541">
        <f>COUNTIF(BV$62:BV$63,BX62)+COUNTIF(BX$62:BX$63,BX62)</f>
        <v>0</v>
      </c>
      <c r="CC50" s="449" t="str">
        <f t="shared" ca="1" si="530"/>
        <v/>
      </c>
      <c r="CD50" s="449" t="str">
        <f ca="1">IF((CC50&lt;&gt;""),IF(OR($F50&lt;&gt;$G50,PrSettings!$M$4="●"),(($F50-$G50)=(BZ50-CA50))*1,0),"")</f>
        <v/>
      </c>
      <c r="CE50" s="449" t="str">
        <f t="shared" ca="1" si="601"/>
        <v/>
      </c>
      <c r="CF50" s="449" t="str">
        <f ca="1">IF(CC50&lt;&gt;"",IF(ABS($F50-$G50)&gt;=PrSettings!$M$7,(ABS($F50-$G50-BZ50+CA50)&lt;=1)*1,IF(AND(CC50,$F50=$G50,$F50&gt;=PrSettings!$M$6),(ABS(BZ50-$F50)&lt;=1)*1,IF(AND(ABS($F50-$G50-BZ50+CA50)&lt;=1,$F50+$G50&gt;=PrSettings!$M$8),(ABS(BZ50-$F50)&lt;=1)*(ABS(CA50-$G50)&lt;=1)*1,""))),"")</f>
        <v/>
      </c>
      <c r="CG50" s="542" t="str">
        <f t="shared" ca="1" si="531"/>
        <v/>
      </c>
      <c r="CI50" s="447" t="str">
        <f t="shared" ca="1" si="602"/>
        <v/>
      </c>
      <c r="CJ50" s="448" t="str">
        <f t="shared" ca="1" si="603"/>
        <v/>
      </c>
      <c r="CK50" s="449" t="str">
        <f t="shared" ca="1" si="604"/>
        <v/>
      </c>
      <c r="CL50" s="448" t="str">
        <f t="shared" ca="1" si="605"/>
        <v/>
      </c>
      <c r="CM50" s="452"/>
      <c r="CN50" s="452"/>
      <c r="CO50" s="541">
        <f>COUNTIF(CI$62:CI$63,CK62)+COUNTIF(CK$62:CK$63,CK62)</f>
        <v>0</v>
      </c>
      <c r="CP50" s="449" t="str">
        <f t="shared" ca="1" si="532"/>
        <v/>
      </c>
      <c r="CQ50" s="449" t="str">
        <f ca="1">IF((CP50&lt;&gt;""),IF(OR($F50&lt;&gt;$G50,PrSettings!$M$4="●"),(($F50-$G50)=(CM50-CN50))*1,0),"")</f>
        <v/>
      </c>
      <c r="CR50" s="449" t="str">
        <f t="shared" ca="1" si="606"/>
        <v/>
      </c>
      <c r="CS50" s="449" t="str">
        <f ca="1">IF(CP50&lt;&gt;"",IF(ABS($F50-$G50)&gt;=PrSettings!$M$7,(ABS($F50-$G50-CM50+CN50)&lt;=1)*1,IF(AND(CP50,$F50=$G50,$F50&gt;=PrSettings!$M$6),(ABS(CM50-$F50)&lt;=1)*1,IF(AND(ABS($F50-$G50-CM50+CN50)&lt;=1,$F50+$G50&gt;=PrSettings!$M$8),(ABS(CM50-$F50)&lt;=1)*(ABS(CN50-$G50)&lt;=1)*1,""))),"")</f>
        <v/>
      </c>
      <c r="CT50" s="542" t="str">
        <f t="shared" ca="1" si="533"/>
        <v/>
      </c>
      <c r="CV50" s="447" t="str">
        <f t="shared" ca="1" si="607"/>
        <v/>
      </c>
      <c r="CW50" s="448" t="str">
        <f t="shared" ca="1" si="608"/>
        <v/>
      </c>
      <c r="CX50" s="449" t="str">
        <f t="shared" ca="1" si="609"/>
        <v/>
      </c>
      <c r="CY50" s="448" t="str">
        <f t="shared" ca="1" si="610"/>
        <v/>
      </c>
      <c r="CZ50" s="452"/>
      <c r="DA50" s="452"/>
      <c r="DB50" s="541">
        <f>COUNTIF(CV$62:CV$63,CX62)+COUNTIF(CX$62:CX$63,CX62)</f>
        <v>0</v>
      </c>
      <c r="DC50" s="449" t="str">
        <f t="shared" ca="1" si="534"/>
        <v/>
      </c>
      <c r="DD50" s="449" t="str">
        <f ca="1">IF((DC50&lt;&gt;""),IF(OR($F50&lt;&gt;$G50,PrSettings!$M$4="●"),(($F50-$G50)=(CZ50-DA50))*1,0),"")</f>
        <v/>
      </c>
      <c r="DE50" s="449" t="str">
        <f t="shared" ca="1" si="611"/>
        <v/>
      </c>
      <c r="DF50" s="449" t="str">
        <f ca="1">IF(DC50&lt;&gt;"",IF(ABS($F50-$G50)&gt;=PrSettings!$M$7,(ABS($F50-$G50-CZ50+DA50)&lt;=1)*1,IF(AND(DC50,$F50=$G50,$F50&gt;=PrSettings!$M$6),(ABS(CZ50-$F50)&lt;=1)*1,IF(AND(ABS($F50-$G50-CZ50+DA50)&lt;=1,$F50+$G50&gt;=PrSettings!$M$8),(ABS(CZ50-$F50)&lt;=1)*(ABS(DA50-$G50)&lt;=1)*1,""))),"")</f>
        <v/>
      </c>
      <c r="DG50" s="542" t="str">
        <f t="shared" ca="1" si="535"/>
        <v/>
      </c>
      <c r="DI50" s="447" t="str">
        <f t="shared" ca="1" si="612"/>
        <v/>
      </c>
      <c r="DJ50" s="448" t="str">
        <f t="shared" ca="1" si="613"/>
        <v/>
      </c>
      <c r="DK50" s="449" t="str">
        <f t="shared" ca="1" si="614"/>
        <v/>
      </c>
      <c r="DL50" s="448" t="str">
        <f t="shared" ca="1" si="615"/>
        <v/>
      </c>
      <c r="DM50" s="452"/>
      <c r="DN50" s="452"/>
      <c r="DO50" s="541">
        <f>COUNTIF(DI$62:DI$63,DK62)+COUNTIF(DK$62:DK$63,DK62)</f>
        <v>0</v>
      </c>
      <c r="DP50" s="449" t="str">
        <f t="shared" ca="1" si="536"/>
        <v/>
      </c>
      <c r="DQ50" s="449" t="str">
        <f ca="1">IF((DP50&lt;&gt;""),IF(OR($F50&lt;&gt;$G50,PrSettings!$M$4="●"),(($F50-$G50)=(DM50-DN50))*1,0),"")</f>
        <v/>
      </c>
      <c r="DR50" s="449" t="str">
        <f t="shared" ca="1" si="616"/>
        <v/>
      </c>
      <c r="DS50" s="449" t="str">
        <f ca="1">IF(DP50&lt;&gt;"",IF(ABS($F50-$G50)&gt;=PrSettings!$M$7,(ABS($F50-$G50-DM50+DN50)&lt;=1)*1,IF(AND(DP50,$F50=$G50,$F50&gt;=PrSettings!$M$6),(ABS(DM50-$F50)&lt;=1)*1,IF(AND(ABS($F50-$G50-DM50+DN50)&lt;=1,$F50+$G50&gt;=PrSettings!$M$8),(ABS(DM50-$F50)&lt;=1)*(ABS(DN50-$G50)&lt;=1)*1,""))),"")</f>
        <v/>
      </c>
      <c r="DT50" s="542" t="str">
        <f t="shared" ca="1" si="537"/>
        <v/>
      </c>
      <c r="DV50" s="447" t="str">
        <f t="shared" ca="1" si="617"/>
        <v/>
      </c>
      <c r="DW50" s="448" t="str">
        <f t="shared" ca="1" si="618"/>
        <v/>
      </c>
      <c r="DX50" s="449" t="str">
        <f t="shared" ca="1" si="619"/>
        <v/>
      </c>
      <c r="DY50" s="448" t="str">
        <f t="shared" ca="1" si="620"/>
        <v/>
      </c>
      <c r="DZ50" s="452"/>
      <c r="EA50" s="452"/>
      <c r="EB50" s="541">
        <f>COUNTIF(DV$62:DV$63,DX62)+COUNTIF(DX$62:DX$63,DX62)</f>
        <v>0</v>
      </c>
      <c r="EC50" s="449" t="str">
        <f t="shared" ca="1" si="538"/>
        <v/>
      </c>
      <c r="ED50" s="449" t="str">
        <f ca="1">IF((EC50&lt;&gt;""),IF(OR($F50&lt;&gt;$G50,PrSettings!$M$4="●"),(($F50-$G50)=(DZ50-EA50))*1,0),"")</f>
        <v/>
      </c>
      <c r="EE50" s="449" t="str">
        <f t="shared" ca="1" si="621"/>
        <v/>
      </c>
      <c r="EF50" s="449" t="str">
        <f ca="1">IF(EC50&lt;&gt;"",IF(ABS($F50-$G50)&gt;=PrSettings!$M$7,(ABS($F50-$G50-DZ50+EA50)&lt;=1)*1,IF(AND(EC50,$F50=$G50,$F50&gt;=PrSettings!$M$6),(ABS(DZ50-$F50)&lt;=1)*1,IF(AND(ABS($F50-$G50-DZ50+EA50)&lt;=1,$F50+$G50&gt;=PrSettings!$M$8),(ABS(DZ50-$F50)&lt;=1)*(ABS(EA50-$G50)&lt;=1)*1,""))),"")</f>
        <v/>
      </c>
      <c r="EG50" s="542" t="str">
        <f t="shared" ca="1" si="539"/>
        <v/>
      </c>
      <c r="EI50" s="447" t="str">
        <f t="shared" ca="1" si="622"/>
        <v/>
      </c>
      <c r="EJ50" s="448" t="str">
        <f t="shared" ca="1" si="623"/>
        <v/>
      </c>
      <c r="EK50" s="449" t="str">
        <f t="shared" ca="1" si="624"/>
        <v/>
      </c>
      <c r="EL50" s="448" t="str">
        <f t="shared" ca="1" si="625"/>
        <v/>
      </c>
      <c r="EM50" s="452"/>
      <c r="EN50" s="452"/>
      <c r="EO50" s="541">
        <f>COUNTIF(EI$62:EI$63,EK62)+COUNTIF(EK$62:EK$63,EK62)</f>
        <v>0</v>
      </c>
      <c r="EP50" s="449" t="str">
        <f t="shared" ca="1" si="540"/>
        <v/>
      </c>
      <c r="EQ50" s="449" t="str">
        <f ca="1">IF((EP50&lt;&gt;""),IF(OR($F50&lt;&gt;$G50,PrSettings!$M$4="●"),(($F50-$G50)=(EM50-EN50))*1,0),"")</f>
        <v/>
      </c>
      <c r="ER50" s="449" t="str">
        <f t="shared" ca="1" si="626"/>
        <v/>
      </c>
      <c r="ES50" s="449" t="str">
        <f ca="1">IF(EP50&lt;&gt;"",IF(ABS($F50-$G50)&gt;=PrSettings!$M$7,(ABS($F50-$G50-EM50+EN50)&lt;=1)*1,IF(AND(EP50,$F50=$G50,$F50&gt;=PrSettings!$M$6),(ABS(EM50-$F50)&lt;=1)*1,IF(AND(ABS($F50-$G50-EM50+EN50)&lt;=1,$F50+$G50&gt;=PrSettings!$M$8),(ABS(EM50-$F50)&lt;=1)*(ABS(EN50-$G50)&lt;=1)*1,""))),"")</f>
        <v/>
      </c>
      <c r="ET50" s="542" t="str">
        <f t="shared" ca="1" si="541"/>
        <v/>
      </c>
      <c r="EV50" s="447" t="str">
        <f t="shared" ca="1" si="627"/>
        <v/>
      </c>
      <c r="EW50" s="448" t="str">
        <f t="shared" ca="1" si="628"/>
        <v/>
      </c>
      <c r="EX50" s="449" t="str">
        <f t="shared" ca="1" si="629"/>
        <v/>
      </c>
      <c r="EY50" s="448" t="str">
        <f t="shared" ca="1" si="630"/>
        <v/>
      </c>
      <c r="EZ50" s="452"/>
      <c r="FA50" s="452"/>
      <c r="FB50" s="541">
        <f>COUNTIF(EV$62:EV$63,EX62)+COUNTIF(EX$62:EX$63,EX62)</f>
        <v>0</v>
      </c>
      <c r="FC50" s="449" t="str">
        <f t="shared" ca="1" si="542"/>
        <v/>
      </c>
      <c r="FD50" s="449" t="str">
        <f ca="1">IF((FC50&lt;&gt;""),IF(OR($F50&lt;&gt;$G50,PrSettings!$M$4="●"),(($F50-$G50)=(EZ50-FA50))*1,0),"")</f>
        <v/>
      </c>
      <c r="FE50" s="449" t="str">
        <f t="shared" ca="1" si="631"/>
        <v/>
      </c>
      <c r="FF50" s="449" t="str">
        <f ca="1">IF(FC50&lt;&gt;"",IF(ABS($F50-$G50)&gt;=PrSettings!$M$7,(ABS($F50-$G50-EZ50+FA50)&lt;=1)*1,IF(AND(FC50,$F50=$G50,$F50&gt;=PrSettings!$M$6),(ABS(EZ50-$F50)&lt;=1)*1,IF(AND(ABS($F50-$G50-EZ50+FA50)&lt;=1,$F50+$G50&gt;=PrSettings!$M$8),(ABS(EZ50-$F50)&lt;=1)*(ABS(FA50-$G50)&lt;=1)*1,""))),"")</f>
        <v/>
      </c>
      <c r="FG50" s="542" t="str">
        <f t="shared" ca="1" si="543"/>
        <v/>
      </c>
      <c r="FI50" s="447" t="str">
        <f t="shared" ca="1" si="632"/>
        <v/>
      </c>
      <c r="FJ50" s="448" t="str">
        <f t="shared" ca="1" si="633"/>
        <v/>
      </c>
      <c r="FK50" s="449" t="str">
        <f t="shared" ca="1" si="634"/>
        <v/>
      </c>
      <c r="FL50" s="448" t="str">
        <f t="shared" ca="1" si="635"/>
        <v/>
      </c>
      <c r="FM50" s="452"/>
      <c r="FN50" s="452"/>
      <c r="FO50" s="541">
        <f>COUNTIF(FI$62:FI$63,FK62)+COUNTIF(FK$62:FK$63,FK62)</f>
        <v>0</v>
      </c>
      <c r="FP50" s="449" t="str">
        <f t="shared" ca="1" si="544"/>
        <v/>
      </c>
      <c r="FQ50" s="449" t="str">
        <f ca="1">IF((FP50&lt;&gt;""),IF(OR($F50&lt;&gt;$G50,PrSettings!$M$4="●"),(($F50-$G50)=(FM50-FN50))*1,0),"")</f>
        <v/>
      </c>
      <c r="FR50" s="449" t="str">
        <f t="shared" ca="1" si="636"/>
        <v/>
      </c>
      <c r="FS50" s="449" t="str">
        <f ca="1">IF(FP50&lt;&gt;"",IF(ABS($F50-$G50)&gt;=PrSettings!$M$7,(ABS($F50-$G50-FM50+FN50)&lt;=1)*1,IF(AND(FP50,$F50=$G50,$F50&gt;=PrSettings!$M$6),(ABS(FM50-$F50)&lt;=1)*1,IF(AND(ABS($F50-$G50-FM50+FN50)&lt;=1,$F50+$G50&gt;=PrSettings!$M$8),(ABS(FM50-$F50)&lt;=1)*(ABS(FN50-$G50)&lt;=1)*1,""))),"")</f>
        <v/>
      </c>
      <c r="FT50" s="542" t="str">
        <f t="shared" ca="1" si="545"/>
        <v/>
      </c>
      <c r="FV50" s="447" t="str">
        <f t="shared" ca="1" si="637"/>
        <v/>
      </c>
      <c r="FW50" s="448" t="str">
        <f t="shared" ca="1" si="638"/>
        <v/>
      </c>
      <c r="FX50" s="449" t="str">
        <f t="shared" ca="1" si="639"/>
        <v/>
      </c>
      <c r="FY50" s="448" t="str">
        <f t="shared" ca="1" si="640"/>
        <v/>
      </c>
      <c r="FZ50" s="452"/>
      <c r="GA50" s="452"/>
      <c r="GB50" s="541">
        <f>COUNTIF(FV$62:FV$63,FX62)+COUNTIF(FX$62:FX$63,FX62)</f>
        <v>0</v>
      </c>
      <c r="GC50" s="449" t="str">
        <f t="shared" ca="1" si="546"/>
        <v/>
      </c>
      <c r="GD50" s="449" t="str">
        <f ca="1">IF((GC50&lt;&gt;""),IF(OR($F50&lt;&gt;$G50,PrSettings!$M$4="●"),(($F50-$G50)=(FZ50-GA50))*1,0),"")</f>
        <v/>
      </c>
      <c r="GE50" s="449" t="str">
        <f t="shared" ca="1" si="641"/>
        <v/>
      </c>
      <c r="GF50" s="449" t="str">
        <f ca="1">IF(GC50&lt;&gt;"",IF(ABS($F50-$G50)&gt;=PrSettings!$M$7,(ABS($F50-$G50-FZ50+GA50)&lt;=1)*1,IF(AND(GC50,$F50=$G50,$F50&gt;=PrSettings!$M$6),(ABS(FZ50-$F50)&lt;=1)*1,IF(AND(ABS($F50-$G50-FZ50+GA50)&lt;=1,$F50+$G50&gt;=PrSettings!$M$8),(ABS(FZ50-$F50)&lt;=1)*(ABS(GA50-$G50)&lt;=1)*1,""))),"")</f>
        <v/>
      </c>
      <c r="GG50" s="542" t="str">
        <f t="shared" ca="1" si="547"/>
        <v/>
      </c>
      <c r="GI50" s="447" t="str">
        <f t="shared" ca="1" si="642"/>
        <v/>
      </c>
      <c r="GJ50" s="448" t="str">
        <f t="shared" ca="1" si="643"/>
        <v/>
      </c>
      <c r="GK50" s="449" t="str">
        <f t="shared" ca="1" si="644"/>
        <v/>
      </c>
      <c r="GL50" s="448" t="str">
        <f t="shared" ca="1" si="645"/>
        <v/>
      </c>
      <c r="GM50" s="452"/>
      <c r="GN50" s="452"/>
      <c r="GO50" s="541">
        <f>COUNTIF(GI$62:GI$63,GK62)+COUNTIF(GK$62:GK$63,GK62)</f>
        <v>0</v>
      </c>
      <c r="GP50" s="449" t="str">
        <f t="shared" ca="1" si="548"/>
        <v/>
      </c>
      <c r="GQ50" s="449" t="str">
        <f ca="1">IF((GP50&lt;&gt;""),IF(OR($F50&lt;&gt;$G50,PrSettings!$M$4="●"),(($F50-$G50)=(GM50-GN50))*1,0),"")</f>
        <v/>
      </c>
      <c r="GR50" s="449" t="str">
        <f t="shared" ca="1" si="646"/>
        <v/>
      </c>
      <c r="GS50" s="449" t="str">
        <f ca="1">IF(GP50&lt;&gt;"",IF(ABS($F50-$G50)&gt;=PrSettings!$M$7,(ABS($F50-$G50-GM50+GN50)&lt;=1)*1,IF(AND(GP50,$F50=$G50,$F50&gt;=PrSettings!$M$6),(ABS(GM50-$F50)&lt;=1)*1,IF(AND(ABS($F50-$G50-GM50+GN50)&lt;=1,$F50+$G50&gt;=PrSettings!$M$8),(ABS(GM50-$F50)&lt;=1)*(ABS(GN50-$G50)&lt;=1)*1,""))),"")</f>
        <v/>
      </c>
      <c r="GT50" s="542" t="str">
        <f t="shared" ca="1" si="549"/>
        <v/>
      </c>
      <c r="GV50" s="447" t="str">
        <f t="shared" ca="1" si="647"/>
        <v/>
      </c>
      <c r="GW50" s="448" t="str">
        <f t="shared" ca="1" si="648"/>
        <v/>
      </c>
      <c r="GX50" s="449" t="str">
        <f t="shared" ca="1" si="649"/>
        <v/>
      </c>
      <c r="GY50" s="448" t="str">
        <f t="shared" ca="1" si="650"/>
        <v/>
      </c>
      <c r="GZ50" s="452"/>
      <c r="HA50" s="452"/>
      <c r="HB50" s="541">
        <f>COUNTIF(GV$62:GV$63,GX62)+COUNTIF(GX$62:GX$63,GX62)</f>
        <v>0</v>
      </c>
      <c r="HC50" s="449" t="str">
        <f t="shared" ca="1" si="550"/>
        <v/>
      </c>
      <c r="HD50" s="449" t="str">
        <f ca="1">IF((HC50&lt;&gt;""),IF(OR($F50&lt;&gt;$G50,PrSettings!$M$4="●"),(($F50-$G50)=(GZ50-HA50))*1,0),"")</f>
        <v/>
      </c>
      <c r="HE50" s="449" t="str">
        <f t="shared" ca="1" si="651"/>
        <v/>
      </c>
      <c r="HF50" s="449" t="str">
        <f ca="1">IF(HC50&lt;&gt;"",IF(ABS($F50-$G50)&gt;=PrSettings!$M$7,(ABS($F50-$G50-GZ50+HA50)&lt;=1)*1,IF(AND(HC50,$F50=$G50,$F50&gt;=PrSettings!$M$6),(ABS(GZ50-$F50)&lt;=1)*1,IF(AND(ABS($F50-$G50-GZ50+HA50)&lt;=1,$F50+$G50&gt;=PrSettings!$M$8),(ABS(GZ50-$F50)&lt;=1)*(ABS(HA50-$G50)&lt;=1)*1,""))),"")</f>
        <v/>
      </c>
      <c r="HG50" s="542" t="str">
        <f t="shared" ca="1" si="551"/>
        <v/>
      </c>
      <c r="HI50" s="447" t="str">
        <f t="shared" ca="1" si="652"/>
        <v/>
      </c>
      <c r="HJ50" s="448" t="str">
        <f t="shared" ca="1" si="653"/>
        <v/>
      </c>
      <c r="HK50" s="449" t="str">
        <f t="shared" ca="1" si="654"/>
        <v/>
      </c>
      <c r="HL50" s="448" t="str">
        <f t="shared" ca="1" si="655"/>
        <v/>
      </c>
      <c r="HM50" s="452"/>
      <c r="HN50" s="452"/>
      <c r="HO50" s="541">
        <f>COUNTIF(HI$62:HI$63,HK62)+COUNTIF(HK$62:HK$63,HK62)</f>
        <v>0</v>
      </c>
      <c r="HP50" s="449" t="str">
        <f t="shared" ca="1" si="552"/>
        <v/>
      </c>
      <c r="HQ50" s="449" t="str">
        <f ca="1">IF((HP50&lt;&gt;""),IF(OR($F50&lt;&gt;$G50,PrSettings!$M$4="●"),(($F50-$G50)=(HM50-HN50))*1,0),"")</f>
        <v/>
      </c>
      <c r="HR50" s="449" t="str">
        <f t="shared" ca="1" si="656"/>
        <v/>
      </c>
      <c r="HS50" s="449" t="str">
        <f ca="1">IF(HP50&lt;&gt;"",IF(ABS($F50-$G50)&gt;=PrSettings!$M$7,(ABS($F50-$G50-HM50+HN50)&lt;=1)*1,IF(AND(HP50,$F50=$G50,$F50&gt;=PrSettings!$M$6),(ABS(HM50-$F50)&lt;=1)*1,IF(AND(ABS($F50-$G50-HM50+HN50)&lt;=1,$F50+$G50&gt;=PrSettings!$M$8),(ABS(HM50-$F50)&lt;=1)*(ABS(HN50-$G50)&lt;=1)*1,""))),"")</f>
        <v/>
      </c>
      <c r="HT50" s="542" t="str">
        <f t="shared" ca="1" si="553"/>
        <v/>
      </c>
      <c r="HV50" s="447" t="str">
        <f t="shared" ca="1" si="657"/>
        <v/>
      </c>
      <c r="HW50" s="448" t="str">
        <f t="shared" ca="1" si="658"/>
        <v/>
      </c>
      <c r="HX50" s="449" t="str">
        <f t="shared" ca="1" si="659"/>
        <v/>
      </c>
      <c r="HY50" s="448" t="str">
        <f t="shared" ca="1" si="660"/>
        <v/>
      </c>
      <c r="HZ50" s="452"/>
      <c r="IA50" s="452"/>
      <c r="IB50" s="541">
        <f>COUNTIF(HV$62:HV$63,HX62)+COUNTIF(HX$62:HX$63,HX62)</f>
        <v>0</v>
      </c>
      <c r="IC50" s="449" t="str">
        <f t="shared" ca="1" si="554"/>
        <v/>
      </c>
      <c r="ID50" s="449" t="str">
        <f ca="1">IF((IC50&lt;&gt;""),IF(OR($F50&lt;&gt;$G50,PrSettings!$M$4="●"),(($F50-$G50)=(HZ50-IA50))*1,0),"")</f>
        <v/>
      </c>
      <c r="IE50" s="449" t="str">
        <f t="shared" ca="1" si="661"/>
        <v/>
      </c>
      <c r="IF50" s="449" t="str">
        <f ca="1">IF(IC50&lt;&gt;"",IF(ABS($F50-$G50)&gt;=PrSettings!$M$7,(ABS($F50-$G50-HZ50+IA50)&lt;=1)*1,IF(AND(IC50,$F50=$G50,$F50&gt;=PrSettings!$M$6),(ABS(HZ50-$F50)&lt;=1)*1,IF(AND(ABS($F50-$G50-HZ50+IA50)&lt;=1,$F50+$G50&gt;=PrSettings!$M$8),(ABS(HZ50-$F50)&lt;=1)*(ABS(IA50-$G50)&lt;=1)*1,""))),"")</f>
        <v/>
      </c>
      <c r="IG50" s="542" t="str">
        <f t="shared" ca="1" si="555"/>
        <v/>
      </c>
      <c r="II50" s="447" t="str">
        <f t="shared" ca="1" si="662"/>
        <v/>
      </c>
      <c r="IJ50" s="448" t="str">
        <f t="shared" ca="1" si="663"/>
        <v/>
      </c>
      <c r="IK50" s="449" t="str">
        <f t="shared" ca="1" si="664"/>
        <v/>
      </c>
      <c r="IL50" s="448" t="str">
        <f t="shared" ca="1" si="665"/>
        <v/>
      </c>
      <c r="IM50" s="452"/>
      <c r="IN50" s="452"/>
      <c r="IO50" s="541">
        <f>COUNTIF(II$62:II$63,IK62)+COUNTIF(IK$62:IK$63,IK62)</f>
        <v>0</v>
      </c>
      <c r="IP50" s="449" t="str">
        <f t="shared" ca="1" si="556"/>
        <v/>
      </c>
      <c r="IQ50" s="449" t="str">
        <f ca="1">IF((IP50&lt;&gt;""),IF(OR($F50&lt;&gt;$G50,PrSettings!$M$4="●"),(($F50-$G50)=(IM50-IN50))*1,0),"")</f>
        <v/>
      </c>
      <c r="IR50" s="449" t="str">
        <f t="shared" ca="1" si="666"/>
        <v/>
      </c>
      <c r="IS50" s="449" t="str">
        <f ca="1">IF(IP50&lt;&gt;"",IF(ABS($F50-$G50)&gt;=PrSettings!$M$7,(ABS($F50-$G50-IM50+IN50)&lt;=1)*1,IF(AND(IP50,$F50=$G50,$F50&gt;=PrSettings!$M$6),(ABS(IM50-$F50)&lt;=1)*1,IF(AND(ABS($F50-$G50-IM50+IN50)&lt;=1,$F50+$G50&gt;=PrSettings!$M$8),(ABS(IM50-$F50)&lt;=1)*(ABS(IN50-$G50)&lt;=1)*1,""))),"")</f>
        <v/>
      </c>
      <c r="IT50" s="542" t="str">
        <f t="shared" ca="1" si="557"/>
        <v/>
      </c>
      <c r="IV50" s="447" t="str">
        <f t="shared" ca="1" si="667"/>
        <v/>
      </c>
      <c r="IW50" s="448" t="str">
        <f t="shared" ca="1" si="668"/>
        <v/>
      </c>
      <c r="IX50" s="449" t="str">
        <f t="shared" ca="1" si="669"/>
        <v/>
      </c>
      <c r="IY50" s="448" t="str">
        <f t="shared" ca="1" si="670"/>
        <v/>
      </c>
      <c r="IZ50" s="452"/>
      <c r="JA50" s="452"/>
      <c r="JB50" s="541">
        <f>COUNTIF(IV$62:IV$63,IX62)+COUNTIF(IX$62:IX$63,IX62)</f>
        <v>0</v>
      </c>
      <c r="JC50" s="449" t="str">
        <f t="shared" ca="1" si="558"/>
        <v/>
      </c>
      <c r="JD50" s="449" t="str">
        <f ca="1">IF((JC50&lt;&gt;""),IF(OR($F50&lt;&gt;$G50,PrSettings!$M$4="●"),(($F50-$G50)=(IZ50-JA50))*1,0),"")</f>
        <v/>
      </c>
      <c r="JE50" s="449" t="str">
        <f t="shared" ca="1" si="671"/>
        <v/>
      </c>
      <c r="JF50" s="449" t="str">
        <f ca="1">IF(JC50&lt;&gt;"",IF(ABS($F50-$G50)&gt;=PrSettings!$M$7,(ABS($F50-$G50-IZ50+JA50)&lt;=1)*1,IF(AND(JC50,$F50=$G50,$F50&gt;=PrSettings!$M$6),(ABS(IZ50-$F50)&lt;=1)*1,IF(AND(ABS($F50-$G50-IZ50+JA50)&lt;=1,$F50+$G50&gt;=PrSettings!$M$8),(ABS(IZ50-$F50)&lt;=1)*(ABS(JA50-$G50)&lt;=1)*1,""))),"")</f>
        <v/>
      </c>
      <c r="JG50" s="542" t="str">
        <f t="shared" ca="1" si="559"/>
        <v/>
      </c>
      <c r="JI50" s="447" t="str">
        <f t="shared" ca="1" si="672"/>
        <v/>
      </c>
      <c r="JJ50" s="448" t="str">
        <f t="shared" ca="1" si="673"/>
        <v/>
      </c>
      <c r="JK50" s="449" t="str">
        <f t="shared" ca="1" si="674"/>
        <v/>
      </c>
      <c r="JL50" s="448" t="str">
        <f t="shared" ca="1" si="675"/>
        <v/>
      </c>
      <c r="JM50" s="452"/>
      <c r="JN50" s="452"/>
      <c r="JO50" s="541">
        <f>COUNTIF(JI$62:JI$63,JK62)+COUNTIF(JK$62:JK$63,JK62)</f>
        <v>0</v>
      </c>
      <c r="JP50" s="449" t="str">
        <f t="shared" ca="1" si="560"/>
        <v/>
      </c>
      <c r="JQ50" s="449" t="str">
        <f ca="1">IF((JP50&lt;&gt;""),IF(OR($F50&lt;&gt;$G50,PrSettings!$M$4="●"),(($F50-$G50)=(JM50-JN50))*1,0),"")</f>
        <v/>
      </c>
      <c r="JR50" s="449" t="str">
        <f t="shared" ca="1" si="676"/>
        <v/>
      </c>
      <c r="JS50" s="449" t="str">
        <f ca="1">IF(JP50&lt;&gt;"",IF(ABS($F50-$G50)&gt;=PrSettings!$M$7,(ABS($F50-$G50-JM50+JN50)&lt;=1)*1,IF(AND(JP50,$F50=$G50,$F50&gt;=PrSettings!$M$6),(ABS(JM50-$F50)&lt;=1)*1,IF(AND(ABS($F50-$G50-JM50+JN50)&lt;=1,$F50+$G50&gt;=PrSettings!$M$8),(ABS(JM50-$F50)&lt;=1)*(ABS(JN50-$G50)&lt;=1)*1,""))),"")</f>
        <v/>
      </c>
      <c r="JT50" s="542" t="str">
        <f t="shared" ca="1" si="561"/>
        <v/>
      </c>
      <c r="JV50" s="447" t="str">
        <f t="shared" ca="1" si="677"/>
        <v/>
      </c>
      <c r="JW50" s="448" t="str">
        <f t="shared" ca="1" si="678"/>
        <v/>
      </c>
      <c r="JX50" s="449" t="str">
        <f t="shared" ca="1" si="679"/>
        <v/>
      </c>
      <c r="JY50" s="448" t="str">
        <f t="shared" ca="1" si="680"/>
        <v/>
      </c>
      <c r="JZ50" s="452"/>
      <c r="KA50" s="452"/>
      <c r="KB50" s="541">
        <f>COUNTIF(JV$62:JV$63,JX62)+COUNTIF(JX$62:JX$63,JX62)</f>
        <v>0</v>
      </c>
      <c r="KC50" s="449" t="str">
        <f t="shared" ca="1" si="562"/>
        <v/>
      </c>
      <c r="KD50" s="449" t="str">
        <f ca="1">IF((KC50&lt;&gt;""),IF(OR($F50&lt;&gt;$G50,PrSettings!$M$4="●"),(($F50-$G50)=(JZ50-KA50))*1,0),"")</f>
        <v/>
      </c>
      <c r="KE50" s="449" t="str">
        <f t="shared" ca="1" si="681"/>
        <v/>
      </c>
      <c r="KF50" s="449" t="str">
        <f ca="1">IF(KC50&lt;&gt;"",IF(ABS($F50-$G50)&gt;=PrSettings!$M$7,(ABS($F50-$G50-JZ50+KA50)&lt;=1)*1,IF(AND(KC50,$F50=$G50,$F50&gt;=PrSettings!$M$6),(ABS(JZ50-$F50)&lt;=1)*1,IF(AND(ABS($F50-$G50-JZ50+KA50)&lt;=1,$F50+$G50&gt;=PrSettings!$M$8),(ABS(JZ50-$F50)&lt;=1)*(ABS(KA50-$G50)&lt;=1)*1,""))),"")</f>
        <v/>
      </c>
      <c r="KG50" s="542" t="str">
        <f t="shared" ca="1" si="563"/>
        <v/>
      </c>
      <c r="KI50" s="447" t="str">
        <f t="shared" ca="1" si="682"/>
        <v/>
      </c>
      <c r="KJ50" s="448" t="str">
        <f t="shared" ca="1" si="683"/>
        <v/>
      </c>
      <c r="KK50" s="449" t="str">
        <f t="shared" ca="1" si="684"/>
        <v/>
      </c>
      <c r="KL50" s="448" t="str">
        <f t="shared" ca="1" si="685"/>
        <v/>
      </c>
      <c r="KM50" s="452"/>
      <c r="KN50" s="452"/>
      <c r="KO50" s="541">
        <f>COUNTIF(KI$62:KI$63,KK62)+COUNTIF(KK$62:KK$63,KK62)</f>
        <v>0</v>
      </c>
      <c r="KP50" s="449" t="str">
        <f t="shared" ca="1" si="564"/>
        <v/>
      </c>
      <c r="KQ50" s="449" t="str">
        <f ca="1">IF((KP50&lt;&gt;""),IF(OR($F50&lt;&gt;$G50,PrSettings!$M$4="●"),(($F50-$G50)=(KM50-KN50))*1,0),"")</f>
        <v/>
      </c>
      <c r="KR50" s="449" t="str">
        <f t="shared" ca="1" si="686"/>
        <v/>
      </c>
      <c r="KS50" s="449" t="str">
        <f ca="1">IF(KP50&lt;&gt;"",IF(ABS($F50-$G50)&gt;=PrSettings!$M$7,(ABS($F50-$G50-KM50+KN50)&lt;=1)*1,IF(AND(KP50,$F50=$G50,$F50&gt;=PrSettings!$M$6),(ABS(KM50-$F50)&lt;=1)*1,IF(AND(ABS($F50-$G50-KM50+KN50)&lt;=1,$F50+$G50&gt;=PrSettings!$M$8),(ABS(KM50-$F50)&lt;=1)*(ABS(KN50-$G50)&lt;=1)*1,""))),"")</f>
        <v/>
      </c>
      <c r="KT50" s="542" t="str">
        <f t="shared" ca="1" si="565"/>
        <v/>
      </c>
      <c r="KV50" s="447" t="str">
        <f t="shared" ca="1" si="687"/>
        <v/>
      </c>
      <c r="KW50" s="448" t="str">
        <f t="shared" ca="1" si="688"/>
        <v/>
      </c>
      <c r="KX50" s="449" t="str">
        <f t="shared" ca="1" si="689"/>
        <v/>
      </c>
      <c r="KY50" s="448" t="str">
        <f t="shared" ca="1" si="690"/>
        <v/>
      </c>
      <c r="KZ50" s="452"/>
      <c r="LA50" s="452"/>
      <c r="LB50" s="541">
        <f>COUNTIF(KV$62:KV$63,KX62)+COUNTIF(KX$62:KX$63,KX62)</f>
        <v>0</v>
      </c>
      <c r="LC50" s="449" t="str">
        <f t="shared" ca="1" si="566"/>
        <v/>
      </c>
      <c r="LD50" s="449" t="str">
        <f ca="1">IF((LC50&lt;&gt;""),IF(OR($F50&lt;&gt;$G50,PrSettings!$M$4="●"),(($F50-$G50)=(KZ50-LA50))*1,0),"")</f>
        <v/>
      </c>
      <c r="LE50" s="449" t="str">
        <f t="shared" ca="1" si="691"/>
        <v/>
      </c>
      <c r="LF50" s="449" t="str">
        <f ca="1">IF(LC50&lt;&gt;"",IF(ABS($F50-$G50)&gt;=PrSettings!$M$7,(ABS($F50-$G50-KZ50+LA50)&lt;=1)*1,IF(AND(LC50,$F50=$G50,$F50&gt;=PrSettings!$M$6),(ABS(KZ50-$F50)&lt;=1)*1,IF(AND(ABS($F50-$G50-KZ50+LA50)&lt;=1,$F50+$G50&gt;=PrSettings!$M$8),(ABS(KZ50-$F50)&lt;=1)*(ABS(LA50-$G50)&lt;=1)*1,""))),"")</f>
        <v/>
      </c>
      <c r="LG50" s="542" t="str">
        <f t="shared" ca="1" si="567"/>
        <v/>
      </c>
      <c r="LI50" s="447" t="str">
        <f t="shared" ca="1" si="692"/>
        <v/>
      </c>
      <c r="LJ50" s="448" t="str">
        <f t="shared" ca="1" si="693"/>
        <v/>
      </c>
      <c r="LK50" s="449" t="str">
        <f t="shared" ca="1" si="694"/>
        <v/>
      </c>
      <c r="LL50" s="448" t="str">
        <f t="shared" ca="1" si="695"/>
        <v/>
      </c>
      <c r="LM50" s="452"/>
      <c r="LN50" s="452"/>
      <c r="LO50" s="541">
        <f>COUNTIF(LI$62:LI$63,LK62)+COUNTIF(LK$62:LK$63,LK62)</f>
        <v>0</v>
      </c>
      <c r="LP50" s="449" t="str">
        <f t="shared" ca="1" si="568"/>
        <v/>
      </c>
      <c r="LQ50" s="449" t="str">
        <f ca="1">IF((LP50&lt;&gt;""),IF(OR($F50&lt;&gt;$G50,PrSettings!$M$4="●"),(($F50-$G50)=(LM50-LN50))*1,0),"")</f>
        <v/>
      </c>
      <c r="LR50" s="449" t="str">
        <f t="shared" ca="1" si="696"/>
        <v/>
      </c>
      <c r="LS50" s="449" t="str">
        <f ca="1">IF(LP50&lt;&gt;"",IF(ABS($F50-$G50)&gt;=PrSettings!$M$7,(ABS($F50-$G50-LM50+LN50)&lt;=1)*1,IF(AND(LP50,$F50=$G50,$F50&gt;=PrSettings!$M$6),(ABS(LM50-$F50)&lt;=1)*1,IF(AND(ABS($F50-$G50-LM50+LN50)&lt;=1,$F50+$G50&gt;=PrSettings!$M$8),(ABS(LM50-$F50)&lt;=1)*(ABS(LN50-$G50)&lt;=1)*1,""))),"")</f>
        <v/>
      </c>
      <c r="LT50" s="542" t="str">
        <f t="shared" ca="1" si="569"/>
        <v/>
      </c>
      <c r="LV50" s="447" t="str">
        <f t="shared" ca="1" si="697"/>
        <v/>
      </c>
      <c r="LW50" s="448" t="str">
        <f t="shared" ca="1" si="698"/>
        <v/>
      </c>
      <c r="LX50" s="449" t="str">
        <f t="shared" ca="1" si="699"/>
        <v/>
      </c>
      <c r="LY50" s="448" t="str">
        <f t="shared" ca="1" si="700"/>
        <v/>
      </c>
      <c r="LZ50" s="452"/>
      <c r="MA50" s="452"/>
      <c r="MB50" s="541">
        <f>COUNTIF(LV$62:LV$63,LX62)+COUNTIF(LX$62:LX$63,LX62)</f>
        <v>0</v>
      </c>
      <c r="MC50" s="449" t="str">
        <f t="shared" ca="1" si="570"/>
        <v/>
      </c>
      <c r="MD50" s="449" t="str">
        <f ca="1">IF((MC50&lt;&gt;""),IF(OR($F50&lt;&gt;$G50,PrSettings!$M$4="●"),(($F50-$G50)=(LZ50-MA50))*1,0),"")</f>
        <v/>
      </c>
      <c r="ME50" s="449" t="str">
        <f t="shared" ca="1" si="701"/>
        <v/>
      </c>
      <c r="MF50" s="449" t="str">
        <f ca="1">IF(MC50&lt;&gt;"",IF(ABS($F50-$G50)&gt;=PrSettings!$M$7,(ABS($F50-$G50-LZ50+MA50)&lt;=1)*1,IF(AND(MC50,$F50=$G50,$F50&gt;=PrSettings!$M$6),(ABS(LZ50-$F50)&lt;=1)*1,IF(AND(ABS($F50-$G50-LZ50+MA50)&lt;=1,$F50+$G50&gt;=PrSettings!$M$8),(ABS(LZ50-$F50)&lt;=1)*(ABS(MA50-$G50)&lt;=1)*1,""))),"")</f>
        <v/>
      </c>
      <c r="MG50" s="542" t="str">
        <f t="shared" ca="1" si="571"/>
        <v/>
      </c>
    </row>
    <row r="51" spans="1:345" s="25" customFormat="1" x14ac:dyDescent="0.25">
      <c r="A51" s="428"/>
      <c r="B51" s="447" t="str">
        <f ca="1">IF(C51="","",INDEX(Groups!$C$7:$C$35,MATCH(C51,Groups!$D$7:$D$35,0)))</f>
        <v/>
      </c>
      <c r="C51" s="448" t="str">
        <f ca="1">INDIRECT("'"&amp;References!$A$1&amp;"'!"&amp;"$K$54")</f>
        <v/>
      </c>
      <c r="D51" s="449" t="str">
        <f ca="1">IF(E51="","",INDEX(Groups!$C$7:$C$35,MATCH(E51,Groups!$D$7:$D$35,0)))</f>
        <v/>
      </c>
      <c r="E51" s="448" t="str">
        <f ca="1">INDIRECT("'"&amp;References!$A$1&amp;"'!"&amp;"$L$54")</f>
        <v/>
      </c>
      <c r="F51" s="450" t="str">
        <f ca="1">IF(AND(INDIRECT("'"&amp;References!$A$1&amp;"'!"&amp;"$K$55")&lt;&gt;"",INDIRECT("'"&amp;References!$A$1&amp;"'!"&amp;"$L$55")&lt;&gt;""),INDIRECT("'"&amp;References!$A$1&amp;"'!"&amp;"$K$55"),"")</f>
        <v/>
      </c>
      <c r="G51" s="451" t="str">
        <f ca="1">IF(AND(INDIRECT("'"&amp;References!$A$1&amp;"'!"&amp;"$K$55")&lt;&gt;"",INDIRECT("'"&amp;References!$A$1&amp;"'!"&amp;"$L$55")&lt;&gt;""),INDIRECT("'"&amp;References!$A$1&amp;"'!"&amp;"$L$55"),"")</f>
        <v/>
      </c>
      <c r="I51" s="447" t="str">
        <f t="shared" ca="1" si="572"/>
        <v/>
      </c>
      <c r="J51" s="448" t="str">
        <f t="shared" ca="1" si="573"/>
        <v/>
      </c>
      <c r="K51" s="449" t="str">
        <f t="shared" ca="1" si="574"/>
        <v/>
      </c>
      <c r="L51" s="448" t="str">
        <f t="shared" ca="1" si="575"/>
        <v/>
      </c>
      <c r="M51" s="452"/>
      <c r="N51" s="452"/>
      <c r="O51" s="541">
        <f>COUNTIF(I$62:I$63,K63)+COUNTIF(K$62:K$63,K63)</f>
        <v>0</v>
      </c>
      <c r="P51" s="449" t="str">
        <f t="shared" ca="1" si="520"/>
        <v/>
      </c>
      <c r="Q51" s="449" t="str">
        <f ca="1">IF((P51&lt;&gt;""),IF(OR($F51&lt;&gt;$G51,PrSettings!$M$4="●"),(($F51-$G51)=(M51-N51))*1,0),"")</f>
        <v/>
      </c>
      <c r="R51" s="449" t="str">
        <f t="shared" ca="1" si="576"/>
        <v/>
      </c>
      <c r="S51" s="449" t="str">
        <f ca="1">IF(P51&lt;&gt;"",IF(ABS($F51-$G51)&gt;=PrSettings!$M$7,(ABS($F51-$G51-M51+N51)&lt;=1)*1,IF(AND(P51,$F51=$G51,$F51&gt;=PrSettings!$M$6),(ABS(M51-$F51)&lt;=1)*1,IF(AND(ABS($F51-$G51-M51+N51)&lt;=1,$F51+$G51&gt;=PrSettings!$M$8),(ABS(M51-$F51)&lt;=1)*(ABS(N51-$G51)&lt;=1)*1,""))),"")</f>
        <v/>
      </c>
      <c r="T51" s="542" t="str">
        <f t="shared" ca="1" si="521"/>
        <v/>
      </c>
      <c r="V51" s="447" t="str">
        <f t="shared" ca="1" si="577"/>
        <v/>
      </c>
      <c r="W51" s="448" t="str">
        <f t="shared" ca="1" si="578"/>
        <v/>
      </c>
      <c r="X51" s="449" t="str">
        <f t="shared" ca="1" si="579"/>
        <v/>
      </c>
      <c r="Y51" s="448" t="str">
        <f t="shared" ca="1" si="580"/>
        <v/>
      </c>
      <c r="Z51" s="452"/>
      <c r="AA51" s="452"/>
      <c r="AB51" s="541">
        <f>COUNTIF(V$62:V$63,X63)+COUNTIF(X$62:X$63,X63)</f>
        <v>0</v>
      </c>
      <c r="AC51" s="449" t="str">
        <f t="shared" ca="1" si="522"/>
        <v/>
      </c>
      <c r="AD51" s="449" t="str">
        <f ca="1">IF((AC51&lt;&gt;""),IF(OR($F51&lt;&gt;$G51,PrSettings!$M$4="●"),(($F51-$G51)=(Z51-AA51))*1,0),"")</f>
        <v/>
      </c>
      <c r="AE51" s="449" t="str">
        <f t="shared" ca="1" si="581"/>
        <v/>
      </c>
      <c r="AF51" s="449" t="str">
        <f ca="1">IF(AC51&lt;&gt;"",IF(ABS($F51-$G51)&gt;=PrSettings!$M$7,(ABS($F51-$G51-Z51+AA51)&lt;=1)*1,IF(AND(AC51,$F51=$G51,$F51&gt;=PrSettings!$M$6),(ABS(Z51-$F51)&lt;=1)*1,IF(AND(ABS($F51-$G51-Z51+AA51)&lt;=1,$F51+$G51&gt;=PrSettings!$M$8),(ABS(Z51-$F51)&lt;=1)*(ABS(AA51-$G51)&lt;=1)*1,""))),"")</f>
        <v/>
      </c>
      <c r="AG51" s="542" t="str">
        <f t="shared" ca="1" si="523"/>
        <v/>
      </c>
      <c r="AI51" s="447" t="str">
        <f t="shared" ca="1" si="582"/>
        <v/>
      </c>
      <c r="AJ51" s="448" t="str">
        <f t="shared" ca="1" si="583"/>
        <v/>
      </c>
      <c r="AK51" s="449" t="str">
        <f t="shared" ca="1" si="584"/>
        <v/>
      </c>
      <c r="AL51" s="448" t="str">
        <f t="shared" ca="1" si="585"/>
        <v/>
      </c>
      <c r="AM51" s="452"/>
      <c r="AN51" s="452"/>
      <c r="AO51" s="541">
        <f>COUNTIF(AI$62:AI$63,AK63)+COUNTIF(AK$62:AK$63,AK63)</f>
        <v>0</v>
      </c>
      <c r="AP51" s="449" t="str">
        <f t="shared" ca="1" si="524"/>
        <v/>
      </c>
      <c r="AQ51" s="449" t="str">
        <f ca="1">IF((AP51&lt;&gt;""),IF(OR($F51&lt;&gt;$G51,PrSettings!$M$4="●"),(($F51-$G51)=(AM51-AN51))*1,0),"")</f>
        <v/>
      </c>
      <c r="AR51" s="449" t="str">
        <f t="shared" ca="1" si="586"/>
        <v/>
      </c>
      <c r="AS51" s="449" t="str">
        <f ca="1">IF(AP51&lt;&gt;"",IF(ABS($F51-$G51)&gt;=PrSettings!$M$7,(ABS($F51-$G51-AM51+AN51)&lt;=1)*1,IF(AND(AP51,$F51=$G51,$F51&gt;=PrSettings!$M$6),(ABS(AM51-$F51)&lt;=1)*1,IF(AND(ABS($F51-$G51-AM51+AN51)&lt;=1,$F51+$G51&gt;=PrSettings!$M$8),(ABS(AM51-$F51)&lt;=1)*(ABS(AN51-$G51)&lt;=1)*1,""))),"")</f>
        <v/>
      </c>
      <c r="AT51" s="542" t="str">
        <f t="shared" ca="1" si="525"/>
        <v/>
      </c>
      <c r="AV51" s="447" t="str">
        <f t="shared" ca="1" si="587"/>
        <v/>
      </c>
      <c r="AW51" s="448" t="str">
        <f t="shared" ca="1" si="588"/>
        <v/>
      </c>
      <c r="AX51" s="449" t="str">
        <f t="shared" ca="1" si="589"/>
        <v/>
      </c>
      <c r="AY51" s="448" t="str">
        <f t="shared" ca="1" si="590"/>
        <v/>
      </c>
      <c r="AZ51" s="452"/>
      <c r="BA51" s="452"/>
      <c r="BB51" s="541">
        <f>COUNTIF(AV$62:AV$63,AX63)+COUNTIF(AX$62:AX$63,AX63)</f>
        <v>0</v>
      </c>
      <c r="BC51" s="449" t="str">
        <f t="shared" ca="1" si="526"/>
        <v/>
      </c>
      <c r="BD51" s="449" t="str">
        <f ca="1">IF((BC51&lt;&gt;""),IF(OR($F51&lt;&gt;$G51,PrSettings!$M$4="●"),(($F51-$G51)=(AZ51-BA51))*1,0),"")</f>
        <v/>
      </c>
      <c r="BE51" s="449" t="str">
        <f t="shared" ca="1" si="591"/>
        <v/>
      </c>
      <c r="BF51" s="449" t="str">
        <f ca="1">IF(BC51&lt;&gt;"",IF(ABS($F51-$G51)&gt;=PrSettings!$M$7,(ABS($F51-$G51-AZ51+BA51)&lt;=1)*1,IF(AND(BC51,$F51=$G51,$F51&gt;=PrSettings!$M$6),(ABS(AZ51-$F51)&lt;=1)*1,IF(AND(ABS($F51-$G51-AZ51+BA51)&lt;=1,$F51+$G51&gt;=PrSettings!$M$8),(ABS(AZ51-$F51)&lt;=1)*(ABS(BA51-$G51)&lt;=1)*1,""))),"")</f>
        <v/>
      </c>
      <c r="BG51" s="542" t="str">
        <f t="shared" ca="1" si="527"/>
        <v/>
      </c>
      <c r="BI51" s="447" t="str">
        <f t="shared" ca="1" si="592"/>
        <v/>
      </c>
      <c r="BJ51" s="448" t="str">
        <f t="shared" ca="1" si="593"/>
        <v/>
      </c>
      <c r="BK51" s="449" t="str">
        <f t="shared" ca="1" si="594"/>
        <v/>
      </c>
      <c r="BL51" s="448" t="str">
        <f t="shared" ca="1" si="595"/>
        <v/>
      </c>
      <c r="BM51" s="452"/>
      <c r="BN51" s="452"/>
      <c r="BO51" s="541">
        <f>COUNTIF(BI$62:BI$63,BK63)+COUNTIF(BK$62:BK$63,BK63)</f>
        <v>0</v>
      </c>
      <c r="BP51" s="449" t="str">
        <f t="shared" ca="1" si="528"/>
        <v/>
      </c>
      <c r="BQ51" s="449" t="str">
        <f ca="1">IF((BP51&lt;&gt;""),IF(OR($F51&lt;&gt;$G51,PrSettings!$M$4="●"),(($F51-$G51)=(BM51-BN51))*1,0),"")</f>
        <v/>
      </c>
      <c r="BR51" s="449" t="str">
        <f t="shared" ca="1" si="596"/>
        <v/>
      </c>
      <c r="BS51" s="449" t="str">
        <f ca="1">IF(BP51&lt;&gt;"",IF(ABS($F51-$G51)&gt;=PrSettings!$M$7,(ABS($F51-$G51-BM51+BN51)&lt;=1)*1,IF(AND(BP51,$F51=$G51,$F51&gt;=PrSettings!$M$6),(ABS(BM51-$F51)&lt;=1)*1,IF(AND(ABS($F51-$G51-BM51+BN51)&lt;=1,$F51+$G51&gt;=PrSettings!$M$8),(ABS(BM51-$F51)&lt;=1)*(ABS(BN51-$G51)&lt;=1)*1,""))),"")</f>
        <v/>
      </c>
      <c r="BT51" s="542" t="str">
        <f t="shared" ca="1" si="529"/>
        <v/>
      </c>
      <c r="BV51" s="447" t="str">
        <f t="shared" ca="1" si="597"/>
        <v/>
      </c>
      <c r="BW51" s="448" t="str">
        <f t="shared" ca="1" si="598"/>
        <v/>
      </c>
      <c r="BX51" s="449" t="str">
        <f t="shared" ca="1" si="599"/>
        <v/>
      </c>
      <c r="BY51" s="448" t="str">
        <f t="shared" ca="1" si="600"/>
        <v/>
      </c>
      <c r="BZ51" s="452"/>
      <c r="CA51" s="452"/>
      <c r="CB51" s="541">
        <f>COUNTIF(BV$62:BV$63,BX63)+COUNTIF(BX$62:BX$63,BX63)</f>
        <v>0</v>
      </c>
      <c r="CC51" s="449" t="str">
        <f t="shared" ca="1" si="530"/>
        <v/>
      </c>
      <c r="CD51" s="449" t="str">
        <f ca="1">IF((CC51&lt;&gt;""),IF(OR($F51&lt;&gt;$G51,PrSettings!$M$4="●"),(($F51-$G51)=(BZ51-CA51))*1,0),"")</f>
        <v/>
      </c>
      <c r="CE51" s="449" t="str">
        <f t="shared" ca="1" si="601"/>
        <v/>
      </c>
      <c r="CF51" s="449" t="str">
        <f ca="1">IF(CC51&lt;&gt;"",IF(ABS($F51-$G51)&gt;=PrSettings!$M$7,(ABS($F51-$G51-BZ51+CA51)&lt;=1)*1,IF(AND(CC51,$F51=$G51,$F51&gt;=PrSettings!$M$6),(ABS(BZ51-$F51)&lt;=1)*1,IF(AND(ABS($F51-$G51-BZ51+CA51)&lt;=1,$F51+$G51&gt;=PrSettings!$M$8),(ABS(BZ51-$F51)&lt;=1)*(ABS(CA51-$G51)&lt;=1)*1,""))),"")</f>
        <v/>
      </c>
      <c r="CG51" s="542" t="str">
        <f t="shared" ca="1" si="531"/>
        <v/>
      </c>
      <c r="CI51" s="447" t="str">
        <f t="shared" ca="1" si="602"/>
        <v/>
      </c>
      <c r="CJ51" s="448" t="str">
        <f t="shared" ca="1" si="603"/>
        <v/>
      </c>
      <c r="CK51" s="449" t="str">
        <f t="shared" ca="1" si="604"/>
        <v/>
      </c>
      <c r="CL51" s="448" t="str">
        <f t="shared" ca="1" si="605"/>
        <v/>
      </c>
      <c r="CM51" s="452"/>
      <c r="CN51" s="452"/>
      <c r="CO51" s="541">
        <f>COUNTIF(CI$62:CI$63,CK63)+COUNTIF(CK$62:CK$63,CK63)</f>
        <v>0</v>
      </c>
      <c r="CP51" s="449" t="str">
        <f t="shared" ca="1" si="532"/>
        <v/>
      </c>
      <c r="CQ51" s="449" t="str">
        <f ca="1">IF((CP51&lt;&gt;""),IF(OR($F51&lt;&gt;$G51,PrSettings!$M$4="●"),(($F51-$G51)=(CM51-CN51))*1,0),"")</f>
        <v/>
      </c>
      <c r="CR51" s="449" t="str">
        <f t="shared" ca="1" si="606"/>
        <v/>
      </c>
      <c r="CS51" s="449" t="str">
        <f ca="1">IF(CP51&lt;&gt;"",IF(ABS($F51-$G51)&gt;=PrSettings!$M$7,(ABS($F51-$G51-CM51+CN51)&lt;=1)*1,IF(AND(CP51,$F51=$G51,$F51&gt;=PrSettings!$M$6),(ABS(CM51-$F51)&lt;=1)*1,IF(AND(ABS($F51-$G51-CM51+CN51)&lt;=1,$F51+$G51&gt;=PrSettings!$M$8),(ABS(CM51-$F51)&lt;=1)*(ABS(CN51-$G51)&lt;=1)*1,""))),"")</f>
        <v/>
      </c>
      <c r="CT51" s="542" t="str">
        <f t="shared" ca="1" si="533"/>
        <v/>
      </c>
      <c r="CV51" s="447" t="str">
        <f t="shared" ca="1" si="607"/>
        <v/>
      </c>
      <c r="CW51" s="448" t="str">
        <f t="shared" ca="1" si="608"/>
        <v/>
      </c>
      <c r="CX51" s="449" t="str">
        <f t="shared" ca="1" si="609"/>
        <v/>
      </c>
      <c r="CY51" s="448" t="str">
        <f t="shared" ca="1" si="610"/>
        <v/>
      </c>
      <c r="CZ51" s="452"/>
      <c r="DA51" s="452"/>
      <c r="DB51" s="541">
        <f>COUNTIF(CV$62:CV$63,CX63)+COUNTIF(CX$62:CX$63,CX63)</f>
        <v>0</v>
      </c>
      <c r="DC51" s="449" t="str">
        <f t="shared" ca="1" si="534"/>
        <v/>
      </c>
      <c r="DD51" s="449" t="str">
        <f ca="1">IF((DC51&lt;&gt;""),IF(OR($F51&lt;&gt;$G51,PrSettings!$M$4="●"),(($F51-$G51)=(CZ51-DA51))*1,0),"")</f>
        <v/>
      </c>
      <c r="DE51" s="449" t="str">
        <f t="shared" ca="1" si="611"/>
        <v/>
      </c>
      <c r="DF51" s="449" t="str">
        <f ca="1">IF(DC51&lt;&gt;"",IF(ABS($F51-$G51)&gt;=PrSettings!$M$7,(ABS($F51-$G51-CZ51+DA51)&lt;=1)*1,IF(AND(DC51,$F51=$G51,$F51&gt;=PrSettings!$M$6),(ABS(CZ51-$F51)&lt;=1)*1,IF(AND(ABS($F51-$G51-CZ51+DA51)&lt;=1,$F51+$G51&gt;=PrSettings!$M$8),(ABS(CZ51-$F51)&lt;=1)*(ABS(DA51-$G51)&lt;=1)*1,""))),"")</f>
        <v/>
      </c>
      <c r="DG51" s="542" t="str">
        <f t="shared" ca="1" si="535"/>
        <v/>
      </c>
      <c r="DI51" s="447" t="str">
        <f t="shared" ca="1" si="612"/>
        <v/>
      </c>
      <c r="DJ51" s="448" t="str">
        <f t="shared" ca="1" si="613"/>
        <v/>
      </c>
      <c r="DK51" s="449" t="str">
        <f t="shared" ca="1" si="614"/>
        <v/>
      </c>
      <c r="DL51" s="448" t="str">
        <f t="shared" ca="1" si="615"/>
        <v/>
      </c>
      <c r="DM51" s="452"/>
      <c r="DN51" s="452"/>
      <c r="DO51" s="541">
        <f>COUNTIF(DI$62:DI$63,DK63)+COUNTIF(DK$62:DK$63,DK63)</f>
        <v>0</v>
      </c>
      <c r="DP51" s="449" t="str">
        <f t="shared" ca="1" si="536"/>
        <v/>
      </c>
      <c r="DQ51" s="449" t="str">
        <f ca="1">IF((DP51&lt;&gt;""),IF(OR($F51&lt;&gt;$G51,PrSettings!$M$4="●"),(($F51-$G51)=(DM51-DN51))*1,0),"")</f>
        <v/>
      </c>
      <c r="DR51" s="449" t="str">
        <f t="shared" ca="1" si="616"/>
        <v/>
      </c>
      <c r="DS51" s="449" t="str">
        <f ca="1">IF(DP51&lt;&gt;"",IF(ABS($F51-$G51)&gt;=PrSettings!$M$7,(ABS($F51-$G51-DM51+DN51)&lt;=1)*1,IF(AND(DP51,$F51=$G51,$F51&gt;=PrSettings!$M$6),(ABS(DM51-$F51)&lt;=1)*1,IF(AND(ABS($F51-$G51-DM51+DN51)&lt;=1,$F51+$G51&gt;=PrSettings!$M$8),(ABS(DM51-$F51)&lt;=1)*(ABS(DN51-$G51)&lt;=1)*1,""))),"")</f>
        <v/>
      </c>
      <c r="DT51" s="542" t="str">
        <f t="shared" ca="1" si="537"/>
        <v/>
      </c>
      <c r="DV51" s="447" t="str">
        <f t="shared" ca="1" si="617"/>
        <v/>
      </c>
      <c r="DW51" s="448" t="str">
        <f t="shared" ca="1" si="618"/>
        <v/>
      </c>
      <c r="DX51" s="449" t="str">
        <f t="shared" ca="1" si="619"/>
        <v/>
      </c>
      <c r="DY51" s="448" t="str">
        <f t="shared" ca="1" si="620"/>
        <v/>
      </c>
      <c r="DZ51" s="452"/>
      <c r="EA51" s="452"/>
      <c r="EB51" s="541">
        <f>COUNTIF(DV$62:DV$63,DX63)+COUNTIF(DX$62:DX$63,DX63)</f>
        <v>0</v>
      </c>
      <c r="EC51" s="449" t="str">
        <f t="shared" ca="1" si="538"/>
        <v/>
      </c>
      <c r="ED51" s="449" t="str">
        <f ca="1">IF((EC51&lt;&gt;""),IF(OR($F51&lt;&gt;$G51,PrSettings!$M$4="●"),(($F51-$G51)=(DZ51-EA51))*1,0),"")</f>
        <v/>
      </c>
      <c r="EE51" s="449" t="str">
        <f t="shared" ca="1" si="621"/>
        <v/>
      </c>
      <c r="EF51" s="449" t="str">
        <f ca="1">IF(EC51&lt;&gt;"",IF(ABS($F51-$G51)&gt;=PrSettings!$M$7,(ABS($F51-$G51-DZ51+EA51)&lt;=1)*1,IF(AND(EC51,$F51=$G51,$F51&gt;=PrSettings!$M$6),(ABS(DZ51-$F51)&lt;=1)*1,IF(AND(ABS($F51-$G51-DZ51+EA51)&lt;=1,$F51+$G51&gt;=PrSettings!$M$8),(ABS(DZ51-$F51)&lt;=1)*(ABS(EA51-$G51)&lt;=1)*1,""))),"")</f>
        <v/>
      </c>
      <c r="EG51" s="542" t="str">
        <f t="shared" ca="1" si="539"/>
        <v/>
      </c>
      <c r="EI51" s="447" t="str">
        <f t="shared" ca="1" si="622"/>
        <v/>
      </c>
      <c r="EJ51" s="448" t="str">
        <f t="shared" ca="1" si="623"/>
        <v/>
      </c>
      <c r="EK51" s="449" t="str">
        <f t="shared" ca="1" si="624"/>
        <v/>
      </c>
      <c r="EL51" s="448" t="str">
        <f t="shared" ca="1" si="625"/>
        <v/>
      </c>
      <c r="EM51" s="452"/>
      <c r="EN51" s="452"/>
      <c r="EO51" s="541">
        <f>COUNTIF(EI$62:EI$63,EK63)+COUNTIF(EK$62:EK$63,EK63)</f>
        <v>0</v>
      </c>
      <c r="EP51" s="449" t="str">
        <f t="shared" ca="1" si="540"/>
        <v/>
      </c>
      <c r="EQ51" s="449" t="str">
        <f ca="1">IF((EP51&lt;&gt;""),IF(OR($F51&lt;&gt;$G51,PrSettings!$M$4="●"),(($F51-$G51)=(EM51-EN51))*1,0),"")</f>
        <v/>
      </c>
      <c r="ER51" s="449" t="str">
        <f t="shared" ca="1" si="626"/>
        <v/>
      </c>
      <c r="ES51" s="449" t="str">
        <f ca="1">IF(EP51&lt;&gt;"",IF(ABS($F51-$G51)&gt;=PrSettings!$M$7,(ABS($F51-$G51-EM51+EN51)&lt;=1)*1,IF(AND(EP51,$F51=$G51,$F51&gt;=PrSettings!$M$6),(ABS(EM51-$F51)&lt;=1)*1,IF(AND(ABS($F51-$G51-EM51+EN51)&lt;=1,$F51+$G51&gt;=PrSettings!$M$8),(ABS(EM51-$F51)&lt;=1)*(ABS(EN51-$G51)&lt;=1)*1,""))),"")</f>
        <v/>
      </c>
      <c r="ET51" s="542" t="str">
        <f t="shared" ca="1" si="541"/>
        <v/>
      </c>
      <c r="EV51" s="447" t="str">
        <f t="shared" ca="1" si="627"/>
        <v/>
      </c>
      <c r="EW51" s="448" t="str">
        <f t="shared" ca="1" si="628"/>
        <v/>
      </c>
      <c r="EX51" s="449" t="str">
        <f t="shared" ca="1" si="629"/>
        <v/>
      </c>
      <c r="EY51" s="448" t="str">
        <f t="shared" ca="1" si="630"/>
        <v/>
      </c>
      <c r="EZ51" s="452"/>
      <c r="FA51" s="452"/>
      <c r="FB51" s="541">
        <f>COUNTIF(EV$62:EV$63,EX63)+COUNTIF(EX$62:EX$63,EX63)</f>
        <v>0</v>
      </c>
      <c r="FC51" s="449" t="str">
        <f t="shared" ca="1" si="542"/>
        <v/>
      </c>
      <c r="FD51" s="449" t="str">
        <f ca="1">IF((FC51&lt;&gt;""),IF(OR($F51&lt;&gt;$G51,PrSettings!$M$4="●"),(($F51-$G51)=(EZ51-FA51))*1,0),"")</f>
        <v/>
      </c>
      <c r="FE51" s="449" t="str">
        <f t="shared" ca="1" si="631"/>
        <v/>
      </c>
      <c r="FF51" s="449" t="str">
        <f ca="1">IF(FC51&lt;&gt;"",IF(ABS($F51-$G51)&gt;=PrSettings!$M$7,(ABS($F51-$G51-EZ51+FA51)&lt;=1)*1,IF(AND(FC51,$F51=$G51,$F51&gt;=PrSettings!$M$6),(ABS(EZ51-$F51)&lt;=1)*1,IF(AND(ABS($F51-$G51-EZ51+FA51)&lt;=1,$F51+$G51&gt;=PrSettings!$M$8),(ABS(EZ51-$F51)&lt;=1)*(ABS(FA51-$G51)&lt;=1)*1,""))),"")</f>
        <v/>
      </c>
      <c r="FG51" s="542" t="str">
        <f t="shared" ca="1" si="543"/>
        <v/>
      </c>
      <c r="FI51" s="447" t="str">
        <f t="shared" ca="1" si="632"/>
        <v/>
      </c>
      <c r="FJ51" s="448" t="str">
        <f t="shared" ca="1" si="633"/>
        <v/>
      </c>
      <c r="FK51" s="449" t="str">
        <f t="shared" ca="1" si="634"/>
        <v/>
      </c>
      <c r="FL51" s="448" t="str">
        <f t="shared" ca="1" si="635"/>
        <v/>
      </c>
      <c r="FM51" s="452"/>
      <c r="FN51" s="452"/>
      <c r="FO51" s="541">
        <f>COUNTIF(FI$62:FI$63,FK63)+COUNTIF(FK$62:FK$63,FK63)</f>
        <v>0</v>
      </c>
      <c r="FP51" s="449" t="str">
        <f t="shared" ca="1" si="544"/>
        <v/>
      </c>
      <c r="FQ51" s="449" t="str">
        <f ca="1">IF((FP51&lt;&gt;""),IF(OR($F51&lt;&gt;$G51,PrSettings!$M$4="●"),(($F51-$G51)=(FM51-FN51))*1,0),"")</f>
        <v/>
      </c>
      <c r="FR51" s="449" t="str">
        <f t="shared" ca="1" si="636"/>
        <v/>
      </c>
      <c r="FS51" s="449" t="str">
        <f ca="1">IF(FP51&lt;&gt;"",IF(ABS($F51-$G51)&gt;=PrSettings!$M$7,(ABS($F51-$G51-FM51+FN51)&lt;=1)*1,IF(AND(FP51,$F51=$G51,$F51&gt;=PrSettings!$M$6),(ABS(FM51-$F51)&lt;=1)*1,IF(AND(ABS($F51-$G51-FM51+FN51)&lt;=1,$F51+$G51&gt;=PrSettings!$M$8),(ABS(FM51-$F51)&lt;=1)*(ABS(FN51-$G51)&lt;=1)*1,""))),"")</f>
        <v/>
      </c>
      <c r="FT51" s="542" t="str">
        <f t="shared" ca="1" si="545"/>
        <v/>
      </c>
      <c r="FV51" s="447" t="str">
        <f t="shared" ca="1" si="637"/>
        <v/>
      </c>
      <c r="FW51" s="448" t="str">
        <f t="shared" ca="1" si="638"/>
        <v/>
      </c>
      <c r="FX51" s="449" t="str">
        <f t="shared" ca="1" si="639"/>
        <v/>
      </c>
      <c r="FY51" s="448" t="str">
        <f t="shared" ca="1" si="640"/>
        <v/>
      </c>
      <c r="FZ51" s="452"/>
      <c r="GA51" s="452"/>
      <c r="GB51" s="541">
        <f>COUNTIF(FV$62:FV$63,FX63)+COUNTIF(FX$62:FX$63,FX63)</f>
        <v>0</v>
      </c>
      <c r="GC51" s="449" t="str">
        <f t="shared" ca="1" si="546"/>
        <v/>
      </c>
      <c r="GD51" s="449" t="str">
        <f ca="1">IF((GC51&lt;&gt;""),IF(OR($F51&lt;&gt;$G51,PrSettings!$M$4="●"),(($F51-$G51)=(FZ51-GA51))*1,0),"")</f>
        <v/>
      </c>
      <c r="GE51" s="449" t="str">
        <f t="shared" ca="1" si="641"/>
        <v/>
      </c>
      <c r="GF51" s="449" t="str">
        <f ca="1">IF(GC51&lt;&gt;"",IF(ABS($F51-$G51)&gt;=PrSettings!$M$7,(ABS($F51-$G51-FZ51+GA51)&lt;=1)*1,IF(AND(GC51,$F51=$G51,$F51&gt;=PrSettings!$M$6),(ABS(FZ51-$F51)&lt;=1)*1,IF(AND(ABS($F51-$G51-FZ51+GA51)&lt;=1,$F51+$G51&gt;=PrSettings!$M$8),(ABS(FZ51-$F51)&lt;=1)*(ABS(GA51-$G51)&lt;=1)*1,""))),"")</f>
        <v/>
      </c>
      <c r="GG51" s="542" t="str">
        <f t="shared" ca="1" si="547"/>
        <v/>
      </c>
      <c r="GI51" s="447" t="str">
        <f t="shared" ca="1" si="642"/>
        <v/>
      </c>
      <c r="GJ51" s="448" t="str">
        <f t="shared" ca="1" si="643"/>
        <v/>
      </c>
      <c r="GK51" s="449" t="str">
        <f t="shared" ca="1" si="644"/>
        <v/>
      </c>
      <c r="GL51" s="448" t="str">
        <f t="shared" ca="1" si="645"/>
        <v/>
      </c>
      <c r="GM51" s="452"/>
      <c r="GN51" s="452"/>
      <c r="GO51" s="541">
        <f>COUNTIF(GI$62:GI$63,GK63)+COUNTIF(GK$62:GK$63,GK63)</f>
        <v>0</v>
      </c>
      <c r="GP51" s="449" t="str">
        <f t="shared" ca="1" si="548"/>
        <v/>
      </c>
      <c r="GQ51" s="449" t="str">
        <f ca="1">IF((GP51&lt;&gt;""),IF(OR($F51&lt;&gt;$G51,PrSettings!$M$4="●"),(($F51-$G51)=(GM51-GN51))*1,0),"")</f>
        <v/>
      </c>
      <c r="GR51" s="449" t="str">
        <f t="shared" ca="1" si="646"/>
        <v/>
      </c>
      <c r="GS51" s="449" t="str">
        <f ca="1">IF(GP51&lt;&gt;"",IF(ABS($F51-$G51)&gt;=PrSettings!$M$7,(ABS($F51-$G51-GM51+GN51)&lt;=1)*1,IF(AND(GP51,$F51=$G51,$F51&gt;=PrSettings!$M$6),(ABS(GM51-$F51)&lt;=1)*1,IF(AND(ABS($F51-$G51-GM51+GN51)&lt;=1,$F51+$G51&gt;=PrSettings!$M$8),(ABS(GM51-$F51)&lt;=1)*(ABS(GN51-$G51)&lt;=1)*1,""))),"")</f>
        <v/>
      </c>
      <c r="GT51" s="542" t="str">
        <f t="shared" ca="1" si="549"/>
        <v/>
      </c>
      <c r="GV51" s="447" t="str">
        <f t="shared" ca="1" si="647"/>
        <v/>
      </c>
      <c r="GW51" s="448" t="str">
        <f t="shared" ca="1" si="648"/>
        <v/>
      </c>
      <c r="GX51" s="449" t="str">
        <f t="shared" ca="1" si="649"/>
        <v/>
      </c>
      <c r="GY51" s="448" t="str">
        <f t="shared" ca="1" si="650"/>
        <v/>
      </c>
      <c r="GZ51" s="452"/>
      <c r="HA51" s="452"/>
      <c r="HB51" s="541">
        <f>COUNTIF(GV$62:GV$63,GX63)+COUNTIF(GX$62:GX$63,GX63)</f>
        <v>0</v>
      </c>
      <c r="HC51" s="449" t="str">
        <f t="shared" ca="1" si="550"/>
        <v/>
      </c>
      <c r="HD51" s="449" t="str">
        <f ca="1">IF((HC51&lt;&gt;""),IF(OR($F51&lt;&gt;$G51,PrSettings!$M$4="●"),(($F51-$G51)=(GZ51-HA51))*1,0),"")</f>
        <v/>
      </c>
      <c r="HE51" s="449" t="str">
        <f t="shared" ca="1" si="651"/>
        <v/>
      </c>
      <c r="HF51" s="449" t="str">
        <f ca="1">IF(HC51&lt;&gt;"",IF(ABS($F51-$G51)&gt;=PrSettings!$M$7,(ABS($F51-$G51-GZ51+HA51)&lt;=1)*1,IF(AND(HC51,$F51=$G51,$F51&gt;=PrSettings!$M$6),(ABS(GZ51-$F51)&lt;=1)*1,IF(AND(ABS($F51-$G51-GZ51+HA51)&lt;=1,$F51+$G51&gt;=PrSettings!$M$8),(ABS(GZ51-$F51)&lt;=1)*(ABS(HA51-$G51)&lt;=1)*1,""))),"")</f>
        <v/>
      </c>
      <c r="HG51" s="542" t="str">
        <f t="shared" ca="1" si="551"/>
        <v/>
      </c>
      <c r="HI51" s="447" t="str">
        <f t="shared" ca="1" si="652"/>
        <v/>
      </c>
      <c r="HJ51" s="448" t="str">
        <f t="shared" ca="1" si="653"/>
        <v/>
      </c>
      <c r="HK51" s="449" t="str">
        <f t="shared" ca="1" si="654"/>
        <v/>
      </c>
      <c r="HL51" s="448" t="str">
        <f t="shared" ca="1" si="655"/>
        <v/>
      </c>
      <c r="HM51" s="452"/>
      <c r="HN51" s="452"/>
      <c r="HO51" s="541">
        <f>COUNTIF(HI$62:HI$63,HK63)+COUNTIF(HK$62:HK$63,HK63)</f>
        <v>0</v>
      </c>
      <c r="HP51" s="449" t="str">
        <f t="shared" ca="1" si="552"/>
        <v/>
      </c>
      <c r="HQ51" s="449" t="str">
        <f ca="1">IF((HP51&lt;&gt;""),IF(OR($F51&lt;&gt;$G51,PrSettings!$M$4="●"),(($F51-$G51)=(HM51-HN51))*1,0),"")</f>
        <v/>
      </c>
      <c r="HR51" s="449" t="str">
        <f t="shared" ca="1" si="656"/>
        <v/>
      </c>
      <c r="HS51" s="449" t="str">
        <f ca="1">IF(HP51&lt;&gt;"",IF(ABS($F51-$G51)&gt;=PrSettings!$M$7,(ABS($F51-$G51-HM51+HN51)&lt;=1)*1,IF(AND(HP51,$F51=$G51,$F51&gt;=PrSettings!$M$6),(ABS(HM51-$F51)&lt;=1)*1,IF(AND(ABS($F51-$G51-HM51+HN51)&lt;=1,$F51+$G51&gt;=PrSettings!$M$8),(ABS(HM51-$F51)&lt;=1)*(ABS(HN51-$G51)&lt;=1)*1,""))),"")</f>
        <v/>
      </c>
      <c r="HT51" s="542" t="str">
        <f t="shared" ca="1" si="553"/>
        <v/>
      </c>
      <c r="HV51" s="447" t="str">
        <f t="shared" ca="1" si="657"/>
        <v/>
      </c>
      <c r="HW51" s="448" t="str">
        <f t="shared" ca="1" si="658"/>
        <v/>
      </c>
      <c r="HX51" s="449" t="str">
        <f t="shared" ca="1" si="659"/>
        <v/>
      </c>
      <c r="HY51" s="448" t="str">
        <f t="shared" ca="1" si="660"/>
        <v/>
      </c>
      <c r="HZ51" s="452"/>
      <c r="IA51" s="452"/>
      <c r="IB51" s="541">
        <f>COUNTIF(HV$62:HV$63,HX63)+COUNTIF(HX$62:HX$63,HX63)</f>
        <v>0</v>
      </c>
      <c r="IC51" s="449" t="str">
        <f t="shared" ca="1" si="554"/>
        <v/>
      </c>
      <c r="ID51" s="449" t="str">
        <f ca="1">IF((IC51&lt;&gt;""),IF(OR($F51&lt;&gt;$G51,PrSettings!$M$4="●"),(($F51-$G51)=(HZ51-IA51))*1,0),"")</f>
        <v/>
      </c>
      <c r="IE51" s="449" t="str">
        <f t="shared" ca="1" si="661"/>
        <v/>
      </c>
      <c r="IF51" s="449" t="str">
        <f ca="1">IF(IC51&lt;&gt;"",IF(ABS($F51-$G51)&gt;=PrSettings!$M$7,(ABS($F51-$G51-HZ51+IA51)&lt;=1)*1,IF(AND(IC51,$F51=$G51,$F51&gt;=PrSettings!$M$6),(ABS(HZ51-$F51)&lt;=1)*1,IF(AND(ABS($F51-$G51-HZ51+IA51)&lt;=1,$F51+$G51&gt;=PrSettings!$M$8),(ABS(HZ51-$F51)&lt;=1)*(ABS(IA51-$G51)&lt;=1)*1,""))),"")</f>
        <v/>
      </c>
      <c r="IG51" s="542" t="str">
        <f t="shared" ca="1" si="555"/>
        <v/>
      </c>
      <c r="II51" s="447" t="str">
        <f t="shared" ca="1" si="662"/>
        <v/>
      </c>
      <c r="IJ51" s="448" t="str">
        <f t="shared" ca="1" si="663"/>
        <v/>
      </c>
      <c r="IK51" s="449" t="str">
        <f t="shared" ca="1" si="664"/>
        <v/>
      </c>
      <c r="IL51" s="448" t="str">
        <f t="shared" ca="1" si="665"/>
        <v/>
      </c>
      <c r="IM51" s="452"/>
      <c r="IN51" s="452"/>
      <c r="IO51" s="541">
        <f>COUNTIF(II$62:II$63,IK63)+COUNTIF(IK$62:IK$63,IK63)</f>
        <v>0</v>
      </c>
      <c r="IP51" s="449" t="str">
        <f t="shared" ca="1" si="556"/>
        <v/>
      </c>
      <c r="IQ51" s="449" t="str">
        <f ca="1">IF((IP51&lt;&gt;""),IF(OR($F51&lt;&gt;$G51,PrSettings!$M$4="●"),(($F51-$G51)=(IM51-IN51))*1,0),"")</f>
        <v/>
      </c>
      <c r="IR51" s="449" t="str">
        <f t="shared" ca="1" si="666"/>
        <v/>
      </c>
      <c r="IS51" s="449" t="str">
        <f ca="1">IF(IP51&lt;&gt;"",IF(ABS($F51-$G51)&gt;=PrSettings!$M$7,(ABS($F51-$G51-IM51+IN51)&lt;=1)*1,IF(AND(IP51,$F51=$G51,$F51&gt;=PrSettings!$M$6),(ABS(IM51-$F51)&lt;=1)*1,IF(AND(ABS($F51-$G51-IM51+IN51)&lt;=1,$F51+$G51&gt;=PrSettings!$M$8),(ABS(IM51-$F51)&lt;=1)*(ABS(IN51-$G51)&lt;=1)*1,""))),"")</f>
        <v/>
      </c>
      <c r="IT51" s="542" t="str">
        <f t="shared" ca="1" si="557"/>
        <v/>
      </c>
      <c r="IV51" s="447" t="str">
        <f t="shared" ca="1" si="667"/>
        <v/>
      </c>
      <c r="IW51" s="448" t="str">
        <f t="shared" ca="1" si="668"/>
        <v/>
      </c>
      <c r="IX51" s="449" t="str">
        <f t="shared" ca="1" si="669"/>
        <v/>
      </c>
      <c r="IY51" s="448" t="str">
        <f t="shared" ca="1" si="670"/>
        <v/>
      </c>
      <c r="IZ51" s="452"/>
      <c r="JA51" s="452"/>
      <c r="JB51" s="541">
        <f>COUNTIF(IV$62:IV$63,IX63)+COUNTIF(IX$62:IX$63,IX63)</f>
        <v>0</v>
      </c>
      <c r="JC51" s="449" t="str">
        <f t="shared" ca="1" si="558"/>
        <v/>
      </c>
      <c r="JD51" s="449" t="str">
        <f ca="1">IF((JC51&lt;&gt;""),IF(OR($F51&lt;&gt;$G51,PrSettings!$M$4="●"),(($F51-$G51)=(IZ51-JA51))*1,0),"")</f>
        <v/>
      </c>
      <c r="JE51" s="449" t="str">
        <f t="shared" ca="1" si="671"/>
        <v/>
      </c>
      <c r="JF51" s="449" t="str">
        <f ca="1">IF(JC51&lt;&gt;"",IF(ABS($F51-$G51)&gt;=PrSettings!$M$7,(ABS($F51-$G51-IZ51+JA51)&lt;=1)*1,IF(AND(JC51,$F51=$G51,$F51&gt;=PrSettings!$M$6),(ABS(IZ51-$F51)&lt;=1)*1,IF(AND(ABS($F51-$G51-IZ51+JA51)&lt;=1,$F51+$G51&gt;=PrSettings!$M$8),(ABS(IZ51-$F51)&lt;=1)*(ABS(JA51-$G51)&lt;=1)*1,""))),"")</f>
        <v/>
      </c>
      <c r="JG51" s="542" t="str">
        <f t="shared" ca="1" si="559"/>
        <v/>
      </c>
      <c r="JI51" s="447" t="str">
        <f t="shared" ca="1" si="672"/>
        <v/>
      </c>
      <c r="JJ51" s="448" t="str">
        <f t="shared" ca="1" si="673"/>
        <v/>
      </c>
      <c r="JK51" s="449" t="str">
        <f t="shared" ca="1" si="674"/>
        <v/>
      </c>
      <c r="JL51" s="448" t="str">
        <f t="shared" ca="1" si="675"/>
        <v/>
      </c>
      <c r="JM51" s="452"/>
      <c r="JN51" s="452"/>
      <c r="JO51" s="541">
        <f>COUNTIF(JI$62:JI$63,JK63)+COUNTIF(JK$62:JK$63,JK63)</f>
        <v>0</v>
      </c>
      <c r="JP51" s="449" t="str">
        <f t="shared" ca="1" si="560"/>
        <v/>
      </c>
      <c r="JQ51" s="449" t="str">
        <f ca="1">IF((JP51&lt;&gt;""),IF(OR($F51&lt;&gt;$G51,PrSettings!$M$4="●"),(($F51-$G51)=(JM51-JN51))*1,0),"")</f>
        <v/>
      </c>
      <c r="JR51" s="449" t="str">
        <f t="shared" ca="1" si="676"/>
        <v/>
      </c>
      <c r="JS51" s="449" t="str">
        <f ca="1">IF(JP51&lt;&gt;"",IF(ABS($F51-$G51)&gt;=PrSettings!$M$7,(ABS($F51-$G51-JM51+JN51)&lt;=1)*1,IF(AND(JP51,$F51=$G51,$F51&gt;=PrSettings!$M$6),(ABS(JM51-$F51)&lt;=1)*1,IF(AND(ABS($F51-$G51-JM51+JN51)&lt;=1,$F51+$G51&gt;=PrSettings!$M$8),(ABS(JM51-$F51)&lt;=1)*(ABS(JN51-$G51)&lt;=1)*1,""))),"")</f>
        <v/>
      </c>
      <c r="JT51" s="542" t="str">
        <f t="shared" ca="1" si="561"/>
        <v/>
      </c>
      <c r="JV51" s="447" t="str">
        <f t="shared" ca="1" si="677"/>
        <v/>
      </c>
      <c r="JW51" s="448" t="str">
        <f t="shared" ca="1" si="678"/>
        <v/>
      </c>
      <c r="JX51" s="449" t="str">
        <f t="shared" ca="1" si="679"/>
        <v/>
      </c>
      <c r="JY51" s="448" t="str">
        <f t="shared" ca="1" si="680"/>
        <v/>
      </c>
      <c r="JZ51" s="452"/>
      <c r="KA51" s="452"/>
      <c r="KB51" s="541">
        <f>COUNTIF(JV$62:JV$63,JX63)+COUNTIF(JX$62:JX$63,JX63)</f>
        <v>0</v>
      </c>
      <c r="KC51" s="449" t="str">
        <f t="shared" ca="1" si="562"/>
        <v/>
      </c>
      <c r="KD51" s="449" t="str">
        <f ca="1">IF((KC51&lt;&gt;""),IF(OR($F51&lt;&gt;$G51,PrSettings!$M$4="●"),(($F51-$G51)=(JZ51-KA51))*1,0),"")</f>
        <v/>
      </c>
      <c r="KE51" s="449" t="str">
        <f t="shared" ca="1" si="681"/>
        <v/>
      </c>
      <c r="KF51" s="449" t="str">
        <f ca="1">IF(KC51&lt;&gt;"",IF(ABS($F51-$G51)&gt;=PrSettings!$M$7,(ABS($F51-$G51-JZ51+KA51)&lt;=1)*1,IF(AND(KC51,$F51=$G51,$F51&gt;=PrSettings!$M$6),(ABS(JZ51-$F51)&lt;=1)*1,IF(AND(ABS($F51-$G51-JZ51+KA51)&lt;=1,$F51+$G51&gt;=PrSettings!$M$8),(ABS(JZ51-$F51)&lt;=1)*(ABS(KA51-$G51)&lt;=1)*1,""))),"")</f>
        <v/>
      </c>
      <c r="KG51" s="542" t="str">
        <f t="shared" ca="1" si="563"/>
        <v/>
      </c>
      <c r="KI51" s="447" t="str">
        <f t="shared" ca="1" si="682"/>
        <v/>
      </c>
      <c r="KJ51" s="448" t="str">
        <f t="shared" ca="1" si="683"/>
        <v/>
      </c>
      <c r="KK51" s="449" t="str">
        <f t="shared" ca="1" si="684"/>
        <v/>
      </c>
      <c r="KL51" s="448" t="str">
        <f t="shared" ca="1" si="685"/>
        <v/>
      </c>
      <c r="KM51" s="452"/>
      <c r="KN51" s="452"/>
      <c r="KO51" s="541">
        <f>COUNTIF(KI$62:KI$63,KK63)+COUNTIF(KK$62:KK$63,KK63)</f>
        <v>0</v>
      </c>
      <c r="KP51" s="449" t="str">
        <f t="shared" ca="1" si="564"/>
        <v/>
      </c>
      <c r="KQ51" s="449" t="str">
        <f ca="1">IF((KP51&lt;&gt;""),IF(OR($F51&lt;&gt;$G51,PrSettings!$M$4="●"),(($F51-$G51)=(KM51-KN51))*1,0),"")</f>
        <v/>
      </c>
      <c r="KR51" s="449" t="str">
        <f t="shared" ca="1" si="686"/>
        <v/>
      </c>
      <c r="KS51" s="449" t="str">
        <f ca="1">IF(KP51&lt;&gt;"",IF(ABS($F51-$G51)&gt;=PrSettings!$M$7,(ABS($F51-$G51-KM51+KN51)&lt;=1)*1,IF(AND(KP51,$F51=$G51,$F51&gt;=PrSettings!$M$6),(ABS(KM51-$F51)&lt;=1)*1,IF(AND(ABS($F51-$G51-KM51+KN51)&lt;=1,$F51+$G51&gt;=PrSettings!$M$8),(ABS(KM51-$F51)&lt;=1)*(ABS(KN51-$G51)&lt;=1)*1,""))),"")</f>
        <v/>
      </c>
      <c r="KT51" s="542" t="str">
        <f t="shared" ca="1" si="565"/>
        <v/>
      </c>
      <c r="KV51" s="447" t="str">
        <f t="shared" ca="1" si="687"/>
        <v/>
      </c>
      <c r="KW51" s="448" t="str">
        <f t="shared" ca="1" si="688"/>
        <v/>
      </c>
      <c r="KX51" s="449" t="str">
        <f t="shared" ca="1" si="689"/>
        <v/>
      </c>
      <c r="KY51" s="448" t="str">
        <f t="shared" ca="1" si="690"/>
        <v/>
      </c>
      <c r="KZ51" s="452"/>
      <c r="LA51" s="452"/>
      <c r="LB51" s="541">
        <f>COUNTIF(KV$62:KV$63,KX63)+COUNTIF(KX$62:KX$63,KX63)</f>
        <v>0</v>
      </c>
      <c r="LC51" s="449" t="str">
        <f t="shared" ca="1" si="566"/>
        <v/>
      </c>
      <c r="LD51" s="449" t="str">
        <f ca="1">IF((LC51&lt;&gt;""),IF(OR($F51&lt;&gt;$G51,PrSettings!$M$4="●"),(($F51-$G51)=(KZ51-LA51))*1,0),"")</f>
        <v/>
      </c>
      <c r="LE51" s="449" t="str">
        <f t="shared" ca="1" si="691"/>
        <v/>
      </c>
      <c r="LF51" s="449" t="str">
        <f ca="1">IF(LC51&lt;&gt;"",IF(ABS($F51-$G51)&gt;=PrSettings!$M$7,(ABS($F51-$G51-KZ51+LA51)&lt;=1)*1,IF(AND(LC51,$F51=$G51,$F51&gt;=PrSettings!$M$6),(ABS(KZ51-$F51)&lt;=1)*1,IF(AND(ABS($F51-$G51-KZ51+LA51)&lt;=1,$F51+$G51&gt;=PrSettings!$M$8),(ABS(KZ51-$F51)&lt;=1)*(ABS(LA51-$G51)&lt;=1)*1,""))),"")</f>
        <v/>
      </c>
      <c r="LG51" s="542" t="str">
        <f t="shared" ca="1" si="567"/>
        <v/>
      </c>
      <c r="LI51" s="447" t="str">
        <f t="shared" ca="1" si="692"/>
        <v/>
      </c>
      <c r="LJ51" s="448" t="str">
        <f t="shared" ca="1" si="693"/>
        <v/>
      </c>
      <c r="LK51" s="449" t="str">
        <f t="shared" ca="1" si="694"/>
        <v/>
      </c>
      <c r="LL51" s="448" t="str">
        <f t="shared" ca="1" si="695"/>
        <v/>
      </c>
      <c r="LM51" s="452"/>
      <c r="LN51" s="452"/>
      <c r="LO51" s="541">
        <f>COUNTIF(LI$62:LI$63,LK63)+COUNTIF(LK$62:LK$63,LK63)</f>
        <v>0</v>
      </c>
      <c r="LP51" s="449" t="str">
        <f t="shared" ca="1" si="568"/>
        <v/>
      </c>
      <c r="LQ51" s="449" t="str">
        <f ca="1">IF((LP51&lt;&gt;""),IF(OR($F51&lt;&gt;$G51,PrSettings!$M$4="●"),(($F51-$G51)=(LM51-LN51))*1,0),"")</f>
        <v/>
      </c>
      <c r="LR51" s="449" t="str">
        <f t="shared" ca="1" si="696"/>
        <v/>
      </c>
      <c r="LS51" s="449" t="str">
        <f ca="1">IF(LP51&lt;&gt;"",IF(ABS($F51-$G51)&gt;=PrSettings!$M$7,(ABS($F51-$G51-LM51+LN51)&lt;=1)*1,IF(AND(LP51,$F51=$G51,$F51&gt;=PrSettings!$M$6),(ABS(LM51-$F51)&lt;=1)*1,IF(AND(ABS($F51-$G51-LM51+LN51)&lt;=1,$F51+$G51&gt;=PrSettings!$M$8),(ABS(LM51-$F51)&lt;=1)*(ABS(LN51-$G51)&lt;=1)*1,""))),"")</f>
        <v/>
      </c>
      <c r="LT51" s="542" t="str">
        <f t="shared" ca="1" si="569"/>
        <v/>
      </c>
      <c r="LV51" s="447" t="str">
        <f t="shared" ca="1" si="697"/>
        <v/>
      </c>
      <c r="LW51" s="448" t="str">
        <f t="shared" ca="1" si="698"/>
        <v/>
      </c>
      <c r="LX51" s="449" t="str">
        <f t="shared" ca="1" si="699"/>
        <v/>
      </c>
      <c r="LY51" s="448" t="str">
        <f t="shared" ca="1" si="700"/>
        <v/>
      </c>
      <c r="LZ51" s="452"/>
      <c r="MA51" s="452"/>
      <c r="MB51" s="541">
        <f>COUNTIF(LV$62:LV$63,LX63)+COUNTIF(LX$62:LX$63,LX63)</f>
        <v>0</v>
      </c>
      <c r="MC51" s="449" t="str">
        <f t="shared" ca="1" si="570"/>
        <v/>
      </c>
      <c r="MD51" s="449" t="str">
        <f ca="1">IF((MC51&lt;&gt;""),IF(OR($F51&lt;&gt;$G51,PrSettings!$M$4="●"),(($F51-$G51)=(LZ51-MA51))*1,0),"")</f>
        <v/>
      </c>
      <c r="ME51" s="449" t="str">
        <f t="shared" ca="1" si="701"/>
        <v/>
      </c>
      <c r="MF51" s="449" t="str">
        <f ca="1">IF(MC51&lt;&gt;"",IF(ABS($F51-$G51)&gt;=PrSettings!$M$7,(ABS($F51-$G51-LZ51+MA51)&lt;=1)*1,IF(AND(MC51,$F51=$G51,$F51&gt;=PrSettings!$M$6),(ABS(LZ51-$F51)&lt;=1)*1,IF(AND(ABS($F51-$G51-LZ51+MA51)&lt;=1,$F51+$G51&gt;=PrSettings!$M$8),(ABS(LZ51-$F51)&lt;=1)*(ABS(MA51-$G51)&lt;=1)*1,""))),"")</f>
        <v/>
      </c>
      <c r="MG51" s="542" t="str">
        <f t="shared" ca="1" si="571"/>
        <v/>
      </c>
    </row>
    <row r="52" spans="1:345" s="25" customFormat="1" x14ac:dyDescent="0.25">
      <c r="A52" s="428"/>
      <c r="B52" s="447" t="str">
        <f ca="1">IF(C52="","",INDEX(Groups!$C$7:$C$35,MATCH(C52,Groups!$D$7:$D$35,0)))</f>
        <v/>
      </c>
      <c r="C52" s="448" t="str">
        <f ca="1">INDIRECT("'"&amp;References!$A$1&amp;"'!"&amp;"$N$54")</f>
        <v/>
      </c>
      <c r="D52" s="449" t="str">
        <f ca="1">IF(E52="","",INDEX(Groups!$C$7:$C$35,MATCH(E52,Groups!$D$7:$D$35,0)))</f>
        <v/>
      </c>
      <c r="E52" s="448" t="str">
        <f ca="1">INDIRECT("'"&amp;References!$A$1&amp;"'!"&amp;"$O$54")</f>
        <v/>
      </c>
      <c r="F52" s="450" t="str">
        <f ca="1">IF(AND(INDIRECT("'"&amp;References!$A$1&amp;"'!"&amp;"$N$55")&lt;&gt;"",INDIRECT("'"&amp;References!$A$1&amp;"'!"&amp;"$O$55")&lt;&gt;""),INDIRECT("'"&amp;References!$A$1&amp;"'!"&amp;"$N$55"),"")</f>
        <v/>
      </c>
      <c r="G52" s="451" t="str">
        <f ca="1">IF(AND(INDIRECT("'"&amp;References!$A$1&amp;"'!"&amp;"$N$55")&lt;&gt;"",INDIRECT("'"&amp;References!$A$1&amp;"'!"&amp;"$O$55")&lt;&gt;""),INDIRECT("'"&amp;References!$A$1&amp;"'!"&amp;"$O$55"),"")</f>
        <v/>
      </c>
      <c r="I52" s="447" t="str">
        <f t="shared" ca="1" si="572"/>
        <v/>
      </c>
      <c r="J52" s="448" t="str">
        <f t="shared" ca="1" si="573"/>
        <v/>
      </c>
      <c r="K52" s="449" t="str">
        <f t="shared" ca="1" si="574"/>
        <v/>
      </c>
      <c r="L52" s="448" t="str">
        <f t="shared" ca="1" si="575"/>
        <v/>
      </c>
      <c r="M52" s="452"/>
      <c r="N52" s="452"/>
      <c r="O52" s="541">
        <f>COUNTIF(I$57:I$60,K57)+COUNTIF(K$57:K$60,K57)</f>
        <v>0</v>
      </c>
      <c r="P52" s="449" t="str">
        <f t="shared" ca="1" si="520"/>
        <v/>
      </c>
      <c r="Q52" s="449" t="str">
        <f ca="1">IF((P52&lt;&gt;""),IF(OR($F52&lt;&gt;$G52,PrSettings!$M$4="●"),(($F52-$G52)=(M52-N52))*1,0),"")</f>
        <v/>
      </c>
      <c r="R52" s="449" t="str">
        <f t="shared" ca="1" si="576"/>
        <v/>
      </c>
      <c r="S52" s="449" t="str">
        <f ca="1">IF(P52&lt;&gt;"",IF(ABS($F52-$G52)&gt;=PrSettings!$M$7,(ABS($F52-$G52-M52+N52)&lt;=1)*1,IF(AND(P52,$F52=$G52,$F52&gt;=PrSettings!$M$6),(ABS(M52-$F52)&lt;=1)*1,IF(AND(ABS($F52-$G52-M52+N52)&lt;=1,$F52+$G52&gt;=PrSettings!$M$8),(ABS(M52-$F52)&lt;=1)*(ABS(N52-$G52)&lt;=1)*1,""))),"")</f>
        <v/>
      </c>
      <c r="T52" s="542" t="str">
        <f t="shared" ca="1" si="521"/>
        <v/>
      </c>
      <c r="V52" s="447" t="str">
        <f t="shared" ca="1" si="577"/>
        <v/>
      </c>
      <c r="W52" s="448" t="str">
        <f t="shared" ca="1" si="578"/>
        <v/>
      </c>
      <c r="X52" s="449" t="str">
        <f t="shared" ca="1" si="579"/>
        <v/>
      </c>
      <c r="Y52" s="448" t="str">
        <f t="shared" ca="1" si="580"/>
        <v/>
      </c>
      <c r="Z52" s="452"/>
      <c r="AA52" s="452"/>
      <c r="AB52" s="541">
        <f>COUNTIF(V$57:V$60,X57)+COUNTIF(X$57:X$60,X57)</f>
        <v>0</v>
      </c>
      <c r="AC52" s="449" t="str">
        <f t="shared" ca="1" si="522"/>
        <v/>
      </c>
      <c r="AD52" s="449" t="str">
        <f ca="1">IF((AC52&lt;&gt;""),IF(OR($F52&lt;&gt;$G52,PrSettings!$M$4="●"),(($F52-$G52)=(Z52-AA52))*1,0),"")</f>
        <v/>
      </c>
      <c r="AE52" s="449" t="str">
        <f t="shared" ca="1" si="581"/>
        <v/>
      </c>
      <c r="AF52" s="449" t="str">
        <f ca="1">IF(AC52&lt;&gt;"",IF(ABS($F52-$G52)&gt;=PrSettings!$M$7,(ABS($F52-$G52-Z52+AA52)&lt;=1)*1,IF(AND(AC52,$F52=$G52,$F52&gt;=PrSettings!$M$6),(ABS(Z52-$F52)&lt;=1)*1,IF(AND(ABS($F52-$G52-Z52+AA52)&lt;=1,$F52+$G52&gt;=PrSettings!$M$8),(ABS(Z52-$F52)&lt;=1)*(ABS(AA52-$G52)&lt;=1)*1,""))),"")</f>
        <v/>
      </c>
      <c r="AG52" s="542" t="str">
        <f t="shared" ca="1" si="523"/>
        <v/>
      </c>
      <c r="AI52" s="447" t="str">
        <f t="shared" ca="1" si="582"/>
        <v/>
      </c>
      <c r="AJ52" s="448" t="str">
        <f t="shared" ca="1" si="583"/>
        <v/>
      </c>
      <c r="AK52" s="449" t="str">
        <f t="shared" ca="1" si="584"/>
        <v/>
      </c>
      <c r="AL52" s="448" t="str">
        <f t="shared" ca="1" si="585"/>
        <v/>
      </c>
      <c r="AM52" s="452"/>
      <c r="AN52" s="452"/>
      <c r="AO52" s="541">
        <f>COUNTIF(AI$57:AI$60,AK57)+COUNTIF(AK$57:AK$60,AK57)</f>
        <v>0</v>
      </c>
      <c r="AP52" s="449" t="str">
        <f t="shared" ca="1" si="524"/>
        <v/>
      </c>
      <c r="AQ52" s="449" t="str">
        <f ca="1">IF((AP52&lt;&gt;""),IF(OR($F52&lt;&gt;$G52,PrSettings!$M$4="●"),(($F52-$G52)=(AM52-AN52))*1,0),"")</f>
        <v/>
      </c>
      <c r="AR52" s="449" t="str">
        <f t="shared" ca="1" si="586"/>
        <v/>
      </c>
      <c r="AS52" s="449" t="str">
        <f ca="1">IF(AP52&lt;&gt;"",IF(ABS($F52-$G52)&gt;=PrSettings!$M$7,(ABS($F52-$G52-AM52+AN52)&lt;=1)*1,IF(AND(AP52,$F52=$G52,$F52&gt;=PrSettings!$M$6),(ABS(AM52-$F52)&lt;=1)*1,IF(AND(ABS($F52-$G52-AM52+AN52)&lt;=1,$F52+$G52&gt;=PrSettings!$M$8),(ABS(AM52-$F52)&lt;=1)*(ABS(AN52-$G52)&lt;=1)*1,""))),"")</f>
        <v/>
      </c>
      <c r="AT52" s="542" t="str">
        <f t="shared" ca="1" si="525"/>
        <v/>
      </c>
      <c r="AV52" s="447" t="str">
        <f t="shared" ca="1" si="587"/>
        <v/>
      </c>
      <c r="AW52" s="448" t="str">
        <f t="shared" ca="1" si="588"/>
        <v/>
      </c>
      <c r="AX52" s="449" t="str">
        <f t="shared" ca="1" si="589"/>
        <v/>
      </c>
      <c r="AY52" s="448" t="str">
        <f t="shared" ca="1" si="590"/>
        <v/>
      </c>
      <c r="AZ52" s="452"/>
      <c r="BA52" s="452"/>
      <c r="BB52" s="541">
        <f>COUNTIF(AV$57:AV$60,AX57)+COUNTIF(AX$57:AX$60,AX57)</f>
        <v>0</v>
      </c>
      <c r="BC52" s="449" t="str">
        <f t="shared" ca="1" si="526"/>
        <v/>
      </c>
      <c r="BD52" s="449" t="str">
        <f ca="1">IF((BC52&lt;&gt;""),IF(OR($F52&lt;&gt;$G52,PrSettings!$M$4="●"),(($F52-$G52)=(AZ52-BA52))*1,0),"")</f>
        <v/>
      </c>
      <c r="BE52" s="449" t="str">
        <f t="shared" ca="1" si="591"/>
        <v/>
      </c>
      <c r="BF52" s="449" t="str">
        <f ca="1">IF(BC52&lt;&gt;"",IF(ABS($F52-$G52)&gt;=PrSettings!$M$7,(ABS($F52-$G52-AZ52+BA52)&lt;=1)*1,IF(AND(BC52,$F52=$G52,$F52&gt;=PrSettings!$M$6),(ABS(AZ52-$F52)&lt;=1)*1,IF(AND(ABS($F52-$G52-AZ52+BA52)&lt;=1,$F52+$G52&gt;=PrSettings!$M$8),(ABS(AZ52-$F52)&lt;=1)*(ABS(BA52-$G52)&lt;=1)*1,""))),"")</f>
        <v/>
      </c>
      <c r="BG52" s="542" t="str">
        <f t="shared" ca="1" si="527"/>
        <v/>
      </c>
      <c r="BI52" s="447" t="str">
        <f t="shared" ca="1" si="592"/>
        <v/>
      </c>
      <c r="BJ52" s="448" t="str">
        <f t="shared" ca="1" si="593"/>
        <v/>
      </c>
      <c r="BK52" s="449" t="str">
        <f t="shared" ca="1" si="594"/>
        <v/>
      </c>
      <c r="BL52" s="448" t="str">
        <f t="shared" ca="1" si="595"/>
        <v/>
      </c>
      <c r="BM52" s="452"/>
      <c r="BN52" s="452"/>
      <c r="BO52" s="541">
        <f>COUNTIF(BI$57:BI$60,BK57)+COUNTIF(BK$57:BK$60,BK57)</f>
        <v>0</v>
      </c>
      <c r="BP52" s="449" t="str">
        <f t="shared" ca="1" si="528"/>
        <v/>
      </c>
      <c r="BQ52" s="449" t="str">
        <f ca="1">IF((BP52&lt;&gt;""),IF(OR($F52&lt;&gt;$G52,PrSettings!$M$4="●"),(($F52-$G52)=(BM52-BN52))*1,0),"")</f>
        <v/>
      </c>
      <c r="BR52" s="449" t="str">
        <f t="shared" ca="1" si="596"/>
        <v/>
      </c>
      <c r="BS52" s="449" t="str">
        <f ca="1">IF(BP52&lt;&gt;"",IF(ABS($F52-$G52)&gt;=PrSettings!$M$7,(ABS($F52-$G52-BM52+BN52)&lt;=1)*1,IF(AND(BP52,$F52=$G52,$F52&gt;=PrSettings!$M$6),(ABS(BM52-$F52)&lt;=1)*1,IF(AND(ABS($F52-$G52-BM52+BN52)&lt;=1,$F52+$G52&gt;=PrSettings!$M$8),(ABS(BM52-$F52)&lt;=1)*(ABS(BN52-$G52)&lt;=1)*1,""))),"")</f>
        <v/>
      </c>
      <c r="BT52" s="542" t="str">
        <f t="shared" ca="1" si="529"/>
        <v/>
      </c>
      <c r="BV52" s="447" t="str">
        <f t="shared" ca="1" si="597"/>
        <v/>
      </c>
      <c r="BW52" s="448" t="str">
        <f t="shared" ca="1" si="598"/>
        <v/>
      </c>
      <c r="BX52" s="449" t="str">
        <f t="shared" ca="1" si="599"/>
        <v/>
      </c>
      <c r="BY52" s="448" t="str">
        <f t="shared" ca="1" si="600"/>
        <v/>
      </c>
      <c r="BZ52" s="452"/>
      <c r="CA52" s="452"/>
      <c r="CB52" s="541">
        <f>COUNTIF(BV$57:BV$60,BX57)+COUNTIF(BX$57:BX$60,BX57)</f>
        <v>0</v>
      </c>
      <c r="CC52" s="449" t="str">
        <f t="shared" ca="1" si="530"/>
        <v/>
      </c>
      <c r="CD52" s="449" t="str">
        <f ca="1">IF((CC52&lt;&gt;""),IF(OR($F52&lt;&gt;$G52,PrSettings!$M$4="●"),(($F52-$G52)=(BZ52-CA52))*1,0),"")</f>
        <v/>
      </c>
      <c r="CE52" s="449" t="str">
        <f t="shared" ca="1" si="601"/>
        <v/>
      </c>
      <c r="CF52" s="449" t="str">
        <f ca="1">IF(CC52&lt;&gt;"",IF(ABS($F52-$G52)&gt;=PrSettings!$M$7,(ABS($F52-$G52-BZ52+CA52)&lt;=1)*1,IF(AND(CC52,$F52=$G52,$F52&gt;=PrSettings!$M$6),(ABS(BZ52-$F52)&lt;=1)*1,IF(AND(ABS($F52-$G52-BZ52+CA52)&lt;=1,$F52+$G52&gt;=PrSettings!$M$8),(ABS(BZ52-$F52)&lt;=1)*(ABS(CA52-$G52)&lt;=1)*1,""))),"")</f>
        <v/>
      </c>
      <c r="CG52" s="542" t="str">
        <f t="shared" ca="1" si="531"/>
        <v/>
      </c>
      <c r="CI52" s="447" t="str">
        <f t="shared" ca="1" si="602"/>
        <v/>
      </c>
      <c r="CJ52" s="448" t="str">
        <f t="shared" ca="1" si="603"/>
        <v/>
      </c>
      <c r="CK52" s="449" t="str">
        <f t="shared" ca="1" si="604"/>
        <v/>
      </c>
      <c r="CL52" s="448" t="str">
        <f t="shared" ca="1" si="605"/>
        <v/>
      </c>
      <c r="CM52" s="452"/>
      <c r="CN52" s="452"/>
      <c r="CO52" s="541">
        <f>COUNTIF(CI$57:CI$60,CK57)+COUNTIF(CK$57:CK$60,CK57)</f>
        <v>0</v>
      </c>
      <c r="CP52" s="449" t="str">
        <f t="shared" ca="1" si="532"/>
        <v/>
      </c>
      <c r="CQ52" s="449" t="str">
        <f ca="1">IF((CP52&lt;&gt;""),IF(OR($F52&lt;&gt;$G52,PrSettings!$M$4="●"),(($F52-$G52)=(CM52-CN52))*1,0),"")</f>
        <v/>
      </c>
      <c r="CR52" s="449" t="str">
        <f t="shared" ca="1" si="606"/>
        <v/>
      </c>
      <c r="CS52" s="449" t="str">
        <f ca="1">IF(CP52&lt;&gt;"",IF(ABS($F52-$G52)&gt;=PrSettings!$M$7,(ABS($F52-$G52-CM52+CN52)&lt;=1)*1,IF(AND(CP52,$F52=$G52,$F52&gt;=PrSettings!$M$6),(ABS(CM52-$F52)&lt;=1)*1,IF(AND(ABS($F52-$G52-CM52+CN52)&lt;=1,$F52+$G52&gt;=PrSettings!$M$8),(ABS(CM52-$F52)&lt;=1)*(ABS(CN52-$G52)&lt;=1)*1,""))),"")</f>
        <v/>
      </c>
      <c r="CT52" s="542" t="str">
        <f t="shared" ca="1" si="533"/>
        <v/>
      </c>
      <c r="CV52" s="447" t="str">
        <f t="shared" ca="1" si="607"/>
        <v/>
      </c>
      <c r="CW52" s="448" t="str">
        <f t="shared" ca="1" si="608"/>
        <v/>
      </c>
      <c r="CX52" s="449" t="str">
        <f t="shared" ca="1" si="609"/>
        <v/>
      </c>
      <c r="CY52" s="448" t="str">
        <f t="shared" ca="1" si="610"/>
        <v/>
      </c>
      <c r="CZ52" s="452"/>
      <c r="DA52" s="452"/>
      <c r="DB52" s="541">
        <f>COUNTIF(CV$57:CV$60,CX57)+COUNTIF(CX$57:CX$60,CX57)</f>
        <v>0</v>
      </c>
      <c r="DC52" s="449" t="str">
        <f t="shared" ca="1" si="534"/>
        <v/>
      </c>
      <c r="DD52" s="449" t="str">
        <f ca="1">IF((DC52&lt;&gt;""),IF(OR($F52&lt;&gt;$G52,PrSettings!$M$4="●"),(($F52-$G52)=(CZ52-DA52))*1,0),"")</f>
        <v/>
      </c>
      <c r="DE52" s="449" t="str">
        <f t="shared" ca="1" si="611"/>
        <v/>
      </c>
      <c r="DF52" s="449" t="str">
        <f ca="1">IF(DC52&lt;&gt;"",IF(ABS($F52-$G52)&gt;=PrSettings!$M$7,(ABS($F52-$G52-CZ52+DA52)&lt;=1)*1,IF(AND(DC52,$F52=$G52,$F52&gt;=PrSettings!$M$6),(ABS(CZ52-$F52)&lt;=1)*1,IF(AND(ABS($F52-$G52-CZ52+DA52)&lt;=1,$F52+$G52&gt;=PrSettings!$M$8),(ABS(CZ52-$F52)&lt;=1)*(ABS(DA52-$G52)&lt;=1)*1,""))),"")</f>
        <v/>
      </c>
      <c r="DG52" s="542" t="str">
        <f t="shared" ca="1" si="535"/>
        <v/>
      </c>
      <c r="DI52" s="447" t="str">
        <f t="shared" ca="1" si="612"/>
        <v/>
      </c>
      <c r="DJ52" s="448" t="str">
        <f t="shared" ca="1" si="613"/>
        <v/>
      </c>
      <c r="DK52" s="449" t="str">
        <f t="shared" ca="1" si="614"/>
        <v/>
      </c>
      <c r="DL52" s="448" t="str">
        <f t="shared" ca="1" si="615"/>
        <v/>
      </c>
      <c r="DM52" s="452"/>
      <c r="DN52" s="452"/>
      <c r="DO52" s="541">
        <f>COUNTIF(DI$57:DI$60,DK57)+COUNTIF(DK$57:DK$60,DK57)</f>
        <v>0</v>
      </c>
      <c r="DP52" s="449" t="str">
        <f t="shared" ca="1" si="536"/>
        <v/>
      </c>
      <c r="DQ52" s="449" t="str">
        <f ca="1">IF((DP52&lt;&gt;""),IF(OR($F52&lt;&gt;$G52,PrSettings!$M$4="●"),(($F52-$G52)=(DM52-DN52))*1,0),"")</f>
        <v/>
      </c>
      <c r="DR52" s="449" t="str">
        <f t="shared" ca="1" si="616"/>
        <v/>
      </c>
      <c r="DS52" s="449" t="str">
        <f ca="1">IF(DP52&lt;&gt;"",IF(ABS($F52-$G52)&gt;=PrSettings!$M$7,(ABS($F52-$G52-DM52+DN52)&lt;=1)*1,IF(AND(DP52,$F52=$G52,$F52&gt;=PrSettings!$M$6),(ABS(DM52-$F52)&lt;=1)*1,IF(AND(ABS($F52-$G52-DM52+DN52)&lt;=1,$F52+$G52&gt;=PrSettings!$M$8),(ABS(DM52-$F52)&lt;=1)*(ABS(DN52-$G52)&lt;=1)*1,""))),"")</f>
        <v/>
      </c>
      <c r="DT52" s="542" t="str">
        <f t="shared" ca="1" si="537"/>
        <v/>
      </c>
      <c r="DV52" s="447" t="str">
        <f t="shared" ca="1" si="617"/>
        <v/>
      </c>
      <c r="DW52" s="448" t="str">
        <f t="shared" ca="1" si="618"/>
        <v/>
      </c>
      <c r="DX52" s="449" t="str">
        <f t="shared" ca="1" si="619"/>
        <v/>
      </c>
      <c r="DY52" s="448" t="str">
        <f t="shared" ca="1" si="620"/>
        <v/>
      </c>
      <c r="DZ52" s="452"/>
      <c r="EA52" s="452"/>
      <c r="EB52" s="541">
        <f>COUNTIF(DV$57:DV$60,DX57)+COUNTIF(DX$57:DX$60,DX57)</f>
        <v>0</v>
      </c>
      <c r="EC52" s="449" t="str">
        <f t="shared" ca="1" si="538"/>
        <v/>
      </c>
      <c r="ED52" s="449" t="str">
        <f ca="1">IF((EC52&lt;&gt;""),IF(OR($F52&lt;&gt;$G52,PrSettings!$M$4="●"),(($F52-$G52)=(DZ52-EA52))*1,0),"")</f>
        <v/>
      </c>
      <c r="EE52" s="449" t="str">
        <f t="shared" ca="1" si="621"/>
        <v/>
      </c>
      <c r="EF52" s="449" t="str">
        <f ca="1">IF(EC52&lt;&gt;"",IF(ABS($F52-$G52)&gt;=PrSettings!$M$7,(ABS($F52-$G52-DZ52+EA52)&lt;=1)*1,IF(AND(EC52,$F52=$G52,$F52&gt;=PrSettings!$M$6),(ABS(DZ52-$F52)&lt;=1)*1,IF(AND(ABS($F52-$G52-DZ52+EA52)&lt;=1,$F52+$G52&gt;=PrSettings!$M$8),(ABS(DZ52-$F52)&lt;=1)*(ABS(EA52-$G52)&lt;=1)*1,""))),"")</f>
        <v/>
      </c>
      <c r="EG52" s="542" t="str">
        <f t="shared" ca="1" si="539"/>
        <v/>
      </c>
      <c r="EI52" s="447" t="str">
        <f t="shared" ca="1" si="622"/>
        <v/>
      </c>
      <c r="EJ52" s="448" t="str">
        <f t="shared" ca="1" si="623"/>
        <v/>
      </c>
      <c r="EK52" s="449" t="str">
        <f t="shared" ca="1" si="624"/>
        <v/>
      </c>
      <c r="EL52" s="448" t="str">
        <f t="shared" ca="1" si="625"/>
        <v/>
      </c>
      <c r="EM52" s="452"/>
      <c r="EN52" s="452"/>
      <c r="EO52" s="541">
        <f>COUNTIF(EI$57:EI$60,EK57)+COUNTIF(EK$57:EK$60,EK57)</f>
        <v>0</v>
      </c>
      <c r="EP52" s="449" t="str">
        <f t="shared" ca="1" si="540"/>
        <v/>
      </c>
      <c r="EQ52" s="449" t="str">
        <f ca="1">IF((EP52&lt;&gt;""),IF(OR($F52&lt;&gt;$G52,PrSettings!$M$4="●"),(($F52-$G52)=(EM52-EN52))*1,0),"")</f>
        <v/>
      </c>
      <c r="ER52" s="449" t="str">
        <f t="shared" ca="1" si="626"/>
        <v/>
      </c>
      <c r="ES52" s="449" t="str">
        <f ca="1">IF(EP52&lt;&gt;"",IF(ABS($F52-$G52)&gt;=PrSettings!$M$7,(ABS($F52-$G52-EM52+EN52)&lt;=1)*1,IF(AND(EP52,$F52=$G52,$F52&gt;=PrSettings!$M$6),(ABS(EM52-$F52)&lt;=1)*1,IF(AND(ABS($F52-$G52-EM52+EN52)&lt;=1,$F52+$G52&gt;=PrSettings!$M$8),(ABS(EM52-$F52)&lt;=1)*(ABS(EN52-$G52)&lt;=1)*1,""))),"")</f>
        <v/>
      </c>
      <c r="ET52" s="542" t="str">
        <f t="shared" ca="1" si="541"/>
        <v/>
      </c>
      <c r="EV52" s="447" t="str">
        <f t="shared" ca="1" si="627"/>
        <v/>
      </c>
      <c r="EW52" s="448" t="str">
        <f t="shared" ca="1" si="628"/>
        <v/>
      </c>
      <c r="EX52" s="449" t="str">
        <f t="shared" ca="1" si="629"/>
        <v/>
      </c>
      <c r="EY52" s="448" t="str">
        <f t="shared" ca="1" si="630"/>
        <v/>
      </c>
      <c r="EZ52" s="452"/>
      <c r="FA52" s="452"/>
      <c r="FB52" s="541">
        <f>COUNTIF(EV$57:EV$60,EX57)+COUNTIF(EX$57:EX$60,EX57)</f>
        <v>0</v>
      </c>
      <c r="FC52" s="449" t="str">
        <f t="shared" ca="1" si="542"/>
        <v/>
      </c>
      <c r="FD52" s="449" t="str">
        <f ca="1">IF((FC52&lt;&gt;""),IF(OR($F52&lt;&gt;$G52,PrSettings!$M$4="●"),(($F52-$G52)=(EZ52-FA52))*1,0),"")</f>
        <v/>
      </c>
      <c r="FE52" s="449" t="str">
        <f t="shared" ca="1" si="631"/>
        <v/>
      </c>
      <c r="FF52" s="449" t="str">
        <f ca="1">IF(FC52&lt;&gt;"",IF(ABS($F52-$G52)&gt;=PrSettings!$M$7,(ABS($F52-$G52-EZ52+FA52)&lt;=1)*1,IF(AND(FC52,$F52=$G52,$F52&gt;=PrSettings!$M$6),(ABS(EZ52-$F52)&lt;=1)*1,IF(AND(ABS($F52-$G52-EZ52+FA52)&lt;=1,$F52+$G52&gt;=PrSettings!$M$8),(ABS(EZ52-$F52)&lt;=1)*(ABS(FA52-$G52)&lt;=1)*1,""))),"")</f>
        <v/>
      </c>
      <c r="FG52" s="542" t="str">
        <f t="shared" ca="1" si="543"/>
        <v/>
      </c>
      <c r="FI52" s="447" t="str">
        <f t="shared" ca="1" si="632"/>
        <v/>
      </c>
      <c r="FJ52" s="448" t="str">
        <f t="shared" ca="1" si="633"/>
        <v/>
      </c>
      <c r="FK52" s="449" t="str">
        <f t="shared" ca="1" si="634"/>
        <v/>
      </c>
      <c r="FL52" s="448" t="str">
        <f t="shared" ca="1" si="635"/>
        <v/>
      </c>
      <c r="FM52" s="452"/>
      <c r="FN52" s="452"/>
      <c r="FO52" s="541">
        <f>COUNTIF(FI$57:FI$60,FK57)+COUNTIF(FK$57:FK$60,FK57)</f>
        <v>0</v>
      </c>
      <c r="FP52" s="449" t="str">
        <f t="shared" ca="1" si="544"/>
        <v/>
      </c>
      <c r="FQ52" s="449" t="str">
        <f ca="1">IF((FP52&lt;&gt;""),IF(OR($F52&lt;&gt;$G52,PrSettings!$M$4="●"),(($F52-$G52)=(FM52-FN52))*1,0),"")</f>
        <v/>
      </c>
      <c r="FR52" s="449" t="str">
        <f t="shared" ca="1" si="636"/>
        <v/>
      </c>
      <c r="FS52" s="449" t="str">
        <f ca="1">IF(FP52&lt;&gt;"",IF(ABS($F52-$G52)&gt;=PrSettings!$M$7,(ABS($F52-$G52-FM52+FN52)&lt;=1)*1,IF(AND(FP52,$F52=$G52,$F52&gt;=PrSettings!$M$6),(ABS(FM52-$F52)&lt;=1)*1,IF(AND(ABS($F52-$G52-FM52+FN52)&lt;=1,$F52+$G52&gt;=PrSettings!$M$8),(ABS(FM52-$F52)&lt;=1)*(ABS(FN52-$G52)&lt;=1)*1,""))),"")</f>
        <v/>
      </c>
      <c r="FT52" s="542" t="str">
        <f t="shared" ca="1" si="545"/>
        <v/>
      </c>
      <c r="FV52" s="447" t="str">
        <f t="shared" ca="1" si="637"/>
        <v/>
      </c>
      <c r="FW52" s="448" t="str">
        <f t="shared" ca="1" si="638"/>
        <v/>
      </c>
      <c r="FX52" s="449" t="str">
        <f t="shared" ca="1" si="639"/>
        <v/>
      </c>
      <c r="FY52" s="448" t="str">
        <f t="shared" ca="1" si="640"/>
        <v/>
      </c>
      <c r="FZ52" s="452"/>
      <c r="GA52" s="452"/>
      <c r="GB52" s="541">
        <f>COUNTIF(FV$57:FV$60,FX57)+COUNTIF(FX$57:FX$60,FX57)</f>
        <v>0</v>
      </c>
      <c r="GC52" s="449" t="str">
        <f t="shared" ca="1" si="546"/>
        <v/>
      </c>
      <c r="GD52" s="449" t="str">
        <f ca="1">IF((GC52&lt;&gt;""),IF(OR($F52&lt;&gt;$G52,PrSettings!$M$4="●"),(($F52-$G52)=(FZ52-GA52))*1,0),"")</f>
        <v/>
      </c>
      <c r="GE52" s="449" t="str">
        <f t="shared" ca="1" si="641"/>
        <v/>
      </c>
      <c r="GF52" s="449" t="str">
        <f ca="1">IF(GC52&lt;&gt;"",IF(ABS($F52-$G52)&gt;=PrSettings!$M$7,(ABS($F52-$G52-FZ52+GA52)&lt;=1)*1,IF(AND(GC52,$F52=$G52,$F52&gt;=PrSettings!$M$6),(ABS(FZ52-$F52)&lt;=1)*1,IF(AND(ABS($F52-$G52-FZ52+GA52)&lt;=1,$F52+$G52&gt;=PrSettings!$M$8),(ABS(FZ52-$F52)&lt;=1)*(ABS(GA52-$G52)&lt;=1)*1,""))),"")</f>
        <v/>
      </c>
      <c r="GG52" s="542" t="str">
        <f t="shared" ca="1" si="547"/>
        <v/>
      </c>
      <c r="GI52" s="447" t="str">
        <f t="shared" ca="1" si="642"/>
        <v/>
      </c>
      <c r="GJ52" s="448" t="str">
        <f t="shared" ca="1" si="643"/>
        <v/>
      </c>
      <c r="GK52" s="449" t="str">
        <f t="shared" ca="1" si="644"/>
        <v/>
      </c>
      <c r="GL52" s="448" t="str">
        <f t="shared" ca="1" si="645"/>
        <v/>
      </c>
      <c r="GM52" s="452"/>
      <c r="GN52" s="452"/>
      <c r="GO52" s="541">
        <f>COUNTIF(GI$57:GI$60,GK57)+COUNTIF(GK$57:GK$60,GK57)</f>
        <v>0</v>
      </c>
      <c r="GP52" s="449" t="str">
        <f t="shared" ca="1" si="548"/>
        <v/>
      </c>
      <c r="GQ52" s="449" t="str">
        <f ca="1">IF((GP52&lt;&gt;""),IF(OR($F52&lt;&gt;$G52,PrSettings!$M$4="●"),(($F52-$G52)=(GM52-GN52))*1,0),"")</f>
        <v/>
      </c>
      <c r="GR52" s="449" t="str">
        <f t="shared" ca="1" si="646"/>
        <v/>
      </c>
      <c r="GS52" s="449" t="str">
        <f ca="1">IF(GP52&lt;&gt;"",IF(ABS($F52-$G52)&gt;=PrSettings!$M$7,(ABS($F52-$G52-GM52+GN52)&lt;=1)*1,IF(AND(GP52,$F52=$G52,$F52&gt;=PrSettings!$M$6),(ABS(GM52-$F52)&lt;=1)*1,IF(AND(ABS($F52-$G52-GM52+GN52)&lt;=1,$F52+$G52&gt;=PrSettings!$M$8),(ABS(GM52-$F52)&lt;=1)*(ABS(GN52-$G52)&lt;=1)*1,""))),"")</f>
        <v/>
      </c>
      <c r="GT52" s="542" t="str">
        <f t="shared" ca="1" si="549"/>
        <v/>
      </c>
      <c r="GV52" s="447" t="str">
        <f t="shared" ca="1" si="647"/>
        <v/>
      </c>
      <c r="GW52" s="448" t="str">
        <f t="shared" ca="1" si="648"/>
        <v/>
      </c>
      <c r="GX52" s="449" t="str">
        <f t="shared" ca="1" si="649"/>
        <v/>
      </c>
      <c r="GY52" s="448" t="str">
        <f t="shared" ca="1" si="650"/>
        <v/>
      </c>
      <c r="GZ52" s="452"/>
      <c r="HA52" s="452"/>
      <c r="HB52" s="541">
        <f>COUNTIF(GV$57:GV$60,GX57)+COUNTIF(GX$57:GX$60,GX57)</f>
        <v>0</v>
      </c>
      <c r="HC52" s="449" t="str">
        <f t="shared" ca="1" si="550"/>
        <v/>
      </c>
      <c r="HD52" s="449" t="str">
        <f ca="1">IF((HC52&lt;&gt;""),IF(OR($F52&lt;&gt;$G52,PrSettings!$M$4="●"),(($F52-$G52)=(GZ52-HA52))*1,0),"")</f>
        <v/>
      </c>
      <c r="HE52" s="449" t="str">
        <f t="shared" ca="1" si="651"/>
        <v/>
      </c>
      <c r="HF52" s="449" t="str">
        <f ca="1">IF(HC52&lt;&gt;"",IF(ABS($F52-$G52)&gt;=PrSettings!$M$7,(ABS($F52-$G52-GZ52+HA52)&lt;=1)*1,IF(AND(HC52,$F52=$G52,$F52&gt;=PrSettings!$M$6),(ABS(GZ52-$F52)&lt;=1)*1,IF(AND(ABS($F52-$G52-GZ52+HA52)&lt;=1,$F52+$G52&gt;=PrSettings!$M$8),(ABS(GZ52-$F52)&lt;=1)*(ABS(HA52-$G52)&lt;=1)*1,""))),"")</f>
        <v/>
      </c>
      <c r="HG52" s="542" t="str">
        <f t="shared" ca="1" si="551"/>
        <v/>
      </c>
      <c r="HI52" s="447" t="str">
        <f t="shared" ca="1" si="652"/>
        <v/>
      </c>
      <c r="HJ52" s="448" t="str">
        <f t="shared" ca="1" si="653"/>
        <v/>
      </c>
      <c r="HK52" s="449" t="str">
        <f t="shared" ca="1" si="654"/>
        <v/>
      </c>
      <c r="HL52" s="448" t="str">
        <f t="shared" ca="1" si="655"/>
        <v/>
      </c>
      <c r="HM52" s="452"/>
      <c r="HN52" s="452"/>
      <c r="HO52" s="541">
        <f>COUNTIF(HI$57:HI$60,HK57)+COUNTIF(HK$57:HK$60,HK57)</f>
        <v>0</v>
      </c>
      <c r="HP52" s="449" t="str">
        <f t="shared" ca="1" si="552"/>
        <v/>
      </c>
      <c r="HQ52" s="449" t="str">
        <f ca="1">IF((HP52&lt;&gt;""),IF(OR($F52&lt;&gt;$G52,PrSettings!$M$4="●"),(($F52-$G52)=(HM52-HN52))*1,0),"")</f>
        <v/>
      </c>
      <c r="HR52" s="449" t="str">
        <f t="shared" ca="1" si="656"/>
        <v/>
      </c>
      <c r="HS52" s="449" t="str">
        <f ca="1">IF(HP52&lt;&gt;"",IF(ABS($F52-$G52)&gt;=PrSettings!$M$7,(ABS($F52-$G52-HM52+HN52)&lt;=1)*1,IF(AND(HP52,$F52=$G52,$F52&gt;=PrSettings!$M$6),(ABS(HM52-$F52)&lt;=1)*1,IF(AND(ABS($F52-$G52-HM52+HN52)&lt;=1,$F52+$G52&gt;=PrSettings!$M$8),(ABS(HM52-$F52)&lt;=1)*(ABS(HN52-$G52)&lt;=1)*1,""))),"")</f>
        <v/>
      </c>
      <c r="HT52" s="542" t="str">
        <f t="shared" ca="1" si="553"/>
        <v/>
      </c>
      <c r="HV52" s="447" t="str">
        <f t="shared" ca="1" si="657"/>
        <v/>
      </c>
      <c r="HW52" s="448" t="str">
        <f t="shared" ca="1" si="658"/>
        <v/>
      </c>
      <c r="HX52" s="449" t="str">
        <f t="shared" ca="1" si="659"/>
        <v/>
      </c>
      <c r="HY52" s="448" t="str">
        <f t="shared" ca="1" si="660"/>
        <v/>
      </c>
      <c r="HZ52" s="452"/>
      <c r="IA52" s="452"/>
      <c r="IB52" s="541">
        <f>COUNTIF(HV$57:HV$60,HX57)+COUNTIF(HX$57:HX$60,HX57)</f>
        <v>0</v>
      </c>
      <c r="IC52" s="449" t="str">
        <f t="shared" ca="1" si="554"/>
        <v/>
      </c>
      <c r="ID52" s="449" t="str">
        <f ca="1">IF((IC52&lt;&gt;""),IF(OR($F52&lt;&gt;$G52,PrSettings!$M$4="●"),(($F52-$G52)=(HZ52-IA52))*1,0),"")</f>
        <v/>
      </c>
      <c r="IE52" s="449" t="str">
        <f t="shared" ca="1" si="661"/>
        <v/>
      </c>
      <c r="IF52" s="449" t="str">
        <f ca="1">IF(IC52&lt;&gt;"",IF(ABS($F52-$G52)&gt;=PrSettings!$M$7,(ABS($F52-$G52-HZ52+IA52)&lt;=1)*1,IF(AND(IC52,$F52=$G52,$F52&gt;=PrSettings!$M$6),(ABS(HZ52-$F52)&lt;=1)*1,IF(AND(ABS($F52-$G52-HZ52+IA52)&lt;=1,$F52+$G52&gt;=PrSettings!$M$8),(ABS(HZ52-$F52)&lt;=1)*(ABS(IA52-$G52)&lt;=1)*1,""))),"")</f>
        <v/>
      </c>
      <c r="IG52" s="542" t="str">
        <f t="shared" ca="1" si="555"/>
        <v/>
      </c>
      <c r="II52" s="447" t="str">
        <f t="shared" ca="1" si="662"/>
        <v/>
      </c>
      <c r="IJ52" s="448" t="str">
        <f t="shared" ca="1" si="663"/>
        <v/>
      </c>
      <c r="IK52" s="449" t="str">
        <f t="shared" ca="1" si="664"/>
        <v/>
      </c>
      <c r="IL52" s="448" t="str">
        <f t="shared" ca="1" si="665"/>
        <v/>
      </c>
      <c r="IM52" s="452"/>
      <c r="IN52" s="452"/>
      <c r="IO52" s="541">
        <f>COUNTIF(II$57:II$60,IK57)+COUNTIF(IK$57:IK$60,IK57)</f>
        <v>0</v>
      </c>
      <c r="IP52" s="449" t="str">
        <f t="shared" ca="1" si="556"/>
        <v/>
      </c>
      <c r="IQ52" s="449" t="str">
        <f ca="1">IF((IP52&lt;&gt;""),IF(OR($F52&lt;&gt;$G52,PrSettings!$M$4="●"),(($F52-$G52)=(IM52-IN52))*1,0),"")</f>
        <v/>
      </c>
      <c r="IR52" s="449" t="str">
        <f t="shared" ca="1" si="666"/>
        <v/>
      </c>
      <c r="IS52" s="449" t="str">
        <f ca="1">IF(IP52&lt;&gt;"",IF(ABS($F52-$G52)&gt;=PrSettings!$M$7,(ABS($F52-$G52-IM52+IN52)&lt;=1)*1,IF(AND(IP52,$F52=$G52,$F52&gt;=PrSettings!$M$6),(ABS(IM52-$F52)&lt;=1)*1,IF(AND(ABS($F52-$G52-IM52+IN52)&lt;=1,$F52+$G52&gt;=PrSettings!$M$8),(ABS(IM52-$F52)&lt;=1)*(ABS(IN52-$G52)&lt;=1)*1,""))),"")</f>
        <v/>
      </c>
      <c r="IT52" s="542" t="str">
        <f t="shared" ca="1" si="557"/>
        <v/>
      </c>
      <c r="IV52" s="447" t="str">
        <f t="shared" ca="1" si="667"/>
        <v/>
      </c>
      <c r="IW52" s="448" t="str">
        <f t="shared" ca="1" si="668"/>
        <v/>
      </c>
      <c r="IX52" s="449" t="str">
        <f t="shared" ca="1" si="669"/>
        <v/>
      </c>
      <c r="IY52" s="448" t="str">
        <f t="shared" ca="1" si="670"/>
        <v/>
      </c>
      <c r="IZ52" s="452"/>
      <c r="JA52" s="452"/>
      <c r="JB52" s="541">
        <f>COUNTIF(IV$57:IV$60,IX57)+COUNTIF(IX$57:IX$60,IX57)</f>
        <v>0</v>
      </c>
      <c r="JC52" s="449" t="str">
        <f t="shared" ca="1" si="558"/>
        <v/>
      </c>
      <c r="JD52" s="449" t="str">
        <f ca="1">IF((JC52&lt;&gt;""),IF(OR($F52&lt;&gt;$G52,PrSettings!$M$4="●"),(($F52-$G52)=(IZ52-JA52))*1,0),"")</f>
        <v/>
      </c>
      <c r="JE52" s="449" t="str">
        <f t="shared" ca="1" si="671"/>
        <v/>
      </c>
      <c r="JF52" s="449" t="str">
        <f ca="1">IF(JC52&lt;&gt;"",IF(ABS($F52-$G52)&gt;=PrSettings!$M$7,(ABS($F52-$G52-IZ52+JA52)&lt;=1)*1,IF(AND(JC52,$F52=$G52,$F52&gt;=PrSettings!$M$6),(ABS(IZ52-$F52)&lt;=1)*1,IF(AND(ABS($F52-$G52-IZ52+JA52)&lt;=1,$F52+$G52&gt;=PrSettings!$M$8),(ABS(IZ52-$F52)&lt;=1)*(ABS(JA52-$G52)&lt;=1)*1,""))),"")</f>
        <v/>
      </c>
      <c r="JG52" s="542" t="str">
        <f t="shared" ca="1" si="559"/>
        <v/>
      </c>
      <c r="JI52" s="447" t="str">
        <f t="shared" ca="1" si="672"/>
        <v/>
      </c>
      <c r="JJ52" s="448" t="str">
        <f t="shared" ca="1" si="673"/>
        <v/>
      </c>
      <c r="JK52" s="449" t="str">
        <f t="shared" ca="1" si="674"/>
        <v/>
      </c>
      <c r="JL52" s="448" t="str">
        <f t="shared" ca="1" si="675"/>
        <v/>
      </c>
      <c r="JM52" s="452"/>
      <c r="JN52" s="452"/>
      <c r="JO52" s="541">
        <f>COUNTIF(JI$57:JI$60,JK57)+COUNTIF(JK$57:JK$60,JK57)</f>
        <v>0</v>
      </c>
      <c r="JP52" s="449" t="str">
        <f t="shared" ca="1" si="560"/>
        <v/>
      </c>
      <c r="JQ52" s="449" t="str">
        <f ca="1">IF((JP52&lt;&gt;""),IF(OR($F52&lt;&gt;$G52,PrSettings!$M$4="●"),(($F52-$G52)=(JM52-JN52))*1,0),"")</f>
        <v/>
      </c>
      <c r="JR52" s="449" t="str">
        <f t="shared" ca="1" si="676"/>
        <v/>
      </c>
      <c r="JS52" s="449" t="str">
        <f ca="1">IF(JP52&lt;&gt;"",IF(ABS($F52-$G52)&gt;=PrSettings!$M$7,(ABS($F52-$G52-JM52+JN52)&lt;=1)*1,IF(AND(JP52,$F52=$G52,$F52&gt;=PrSettings!$M$6),(ABS(JM52-$F52)&lt;=1)*1,IF(AND(ABS($F52-$G52-JM52+JN52)&lt;=1,$F52+$G52&gt;=PrSettings!$M$8),(ABS(JM52-$F52)&lt;=1)*(ABS(JN52-$G52)&lt;=1)*1,""))),"")</f>
        <v/>
      </c>
      <c r="JT52" s="542" t="str">
        <f t="shared" ca="1" si="561"/>
        <v/>
      </c>
      <c r="JV52" s="447" t="str">
        <f t="shared" ca="1" si="677"/>
        <v/>
      </c>
      <c r="JW52" s="448" t="str">
        <f t="shared" ca="1" si="678"/>
        <v/>
      </c>
      <c r="JX52" s="449" t="str">
        <f t="shared" ca="1" si="679"/>
        <v/>
      </c>
      <c r="JY52" s="448" t="str">
        <f t="shared" ca="1" si="680"/>
        <v/>
      </c>
      <c r="JZ52" s="452"/>
      <c r="KA52" s="452"/>
      <c r="KB52" s="541">
        <f>COUNTIF(JV$57:JV$60,JX57)+COUNTIF(JX$57:JX$60,JX57)</f>
        <v>0</v>
      </c>
      <c r="KC52" s="449" t="str">
        <f t="shared" ca="1" si="562"/>
        <v/>
      </c>
      <c r="KD52" s="449" t="str">
        <f ca="1">IF((KC52&lt;&gt;""),IF(OR($F52&lt;&gt;$G52,PrSettings!$M$4="●"),(($F52-$G52)=(JZ52-KA52))*1,0),"")</f>
        <v/>
      </c>
      <c r="KE52" s="449" t="str">
        <f t="shared" ca="1" si="681"/>
        <v/>
      </c>
      <c r="KF52" s="449" t="str">
        <f ca="1">IF(KC52&lt;&gt;"",IF(ABS($F52-$G52)&gt;=PrSettings!$M$7,(ABS($F52-$G52-JZ52+KA52)&lt;=1)*1,IF(AND(KC52,$F52=$G52,$F52&gt;=PrSettings!$M$6),(ABS(JZ52-$F52)&lt;=1)*1,IF(AND(ABS($F52-$G52-JZ52+KA52)&lt;=1,$F52+$G52&gt;=PrSettings!$M$8),(ABS(JZ52-$F52)&lt;=1)*(ABS(KA52-$G52)&lt;=1)*1,""))),"")</f>
        <v/>
      </c>
      <c r="KG52" s="542" t="str">
        <f t="shared" ca="1" si="563"/>
        <v/>
      </c>
      <c r="KI52" s="447" t="str">
        <f t="shared" ca="1" si="682"/>
        <v/>
      </c>
      <c r="KJ52" s="448" t="str">
        <f t="shared" ca="1" si="683"/>
        <v/>
      </c>
      <c r="KK52" s="449" t="str">
        <f t="shared" ca="1" si="684"/>
        <v/>
      </c>
      <c r="KL52" s="448" t="str">
        <f t="shared" ca="1" si="685"/>
        <v/>
      </c>
      <c r="KM52" s="452"/>
      <c r="KN52" s="452"/>
      <c r="KO52" s="541">
        <f>COUNTIF(KI$57:KI$60,KK57)+COUNTIF(KK$57:KK$60,KK57)</f>
        <v>0</v>
      </c>
      <c r="KP52" s="449" t="str">
        <f t="shared" ca="1" si="564"/>
        <v/>
      </c>
      <c r="KQ52" s="449" t="str">
        <f ca="1">IF((KP52&lt;&gt;""),IF(OR($F52&lt;&gt;$G52,PrSettings!$M$4="●"),(($F52-$G52)=(KM52-KN52))*1,0),"")</f>
        <v/>
      </c>
      <c r="KR52" s="449" t="str">
        <f t="shared" ca="1" si="686"/>
        <v/>
      </c>
      <c r="KS52" s="449" t="str">
        <f ca="1">IF(KP52&lt;&gt;"",IF(ABS($F52-$G52)&gt;=PrSettings!$M$7,(ABS($F52-$G52-KM52+KN52)&lt;=1)*1,IF(AND(KP52,$F52=$G52,$F52&gt;=PrSettings!$M$6),(ABS(KM52-$F52)&lt;=1)*1,IF(AND(ABS($F52-$G52-KM52+KN52)&lt;=1,$F52+$G52&gt;=PrSettings!$M$8),(ABS(KM52-$F52)&lt;=1)*(ABS(KN52-$G52)&lt;=1)*1,""))),"")</f>
        <v/>
      </c>
      <c r="KT52" s="542" t="str">
        <f t="shared" ca="1" si="565"/>
        <v/>
      </c>
      <c r="KV52" s="447" t="str">
        <f t="shared" ca="1" si="687"/>
        <v/>
      </c>
      <c r="KW52" s="448" t="str">
        <f t="shared" ca="1" si="688"/>
        <v/>
      </c>
      <c r="KX52" s="449" t="str">
        <f t="shared" ca="1" si="689"/>
        <v/>
      </c>
      <c r="KY52" s="448" t="str">
        <f t="shared" ca="1" si="690"/>
        <v/>
      </c>
      <c r="KZ52" s="452"/>
      <c r="LA52" s="452"/>
      <c r="LB52" s="541">
        <f>COUNTIF(KV$57:KV$60,KX57)+COUNTIF(KX$57:KX$60,KX57)</f>
        <v>0</v>
      </c>
      <c r="LC52" s="449" t="str">
        <f t="shared" ca="1" si="566"/>
        <v/>
      </c>
      <c r="LD52" s="449" t="str">
        <f ca="1">IF((LC52&lt;&gt;""),IF(OR($F52&lt;&gt;$G52,PrSettings!$M$4="●"),(($F52-$G52)=(KZ52-LA52))*1,0),"")</f>
        <v/>
      </c>
      <c r="LE52" s="449" t="str">
        <f t="shared" ca="1" si="691"/>
        <v/>
      </c>
      <c r="LF52" s="449" t="str">
        <f ca="1">IF(LC52&lt;&gt;"",IF(ABS($F52-$G52)&gt;=PrSettings!$M$7,(ABS($F52-$G52-KZ52+LA52)&lt;=1)*1,IF(AND(LC52,$F52=$G52,$F52&gt;=PrSettings!$M$6),(ABS(KZ52-$F52)&lt;=1)*1,IF(AND(ABS($F52-$G52-KZ52+LA52)&lt;=1,$F52+$G52&gt;=PrSettings!$M$8),(ABS(KZ52-$F52)&lt;=1)*(ABS(LA52-$G52)&lt;=1)*1,""))),"")</f>
        <v/>
      </c>
      <c r="LG52" s="542" t="str">
        <f t="shared" ca="1" si="567"/>
        <v/>
      </c>
      <c r="LI52" s="447" t="str">
        <f t="shared" ca="1" si="692"/>
        <v/>
      </c>
      <c r="LJ52" s="448" t="str">
        <f t="shared" ca="1" si="693"/>
        <v/>
      </c>
      <c r="LK52" s="449" t="str">
        <f t="shared" ca="1" si="694"/>
        <v/>
      </c>
      <c r="LL52" s="448" t="str">
        <f t="shared" ca="1" si="695"/>
        <v/>
      </c>
      <c r="LM52" s="452"/>
      <c r="LN52" s="452"/>
      <c r="LO52" s="541">
        <f>COUNTIF(LI$57:LI$60,LK57)+COUNTIF(LK$57:LK$60,LK57)</f>
        <v>0</v>
      </c>
      <c r="LP52" s="449" t="str">
        <f t="shared" ca="1" si="568"/>
        <v/>
      </c>
      <c r="LQ52" s="449" t="str">
        <f ca="1">IF((LP52&lt;&gt;""),IF(OR($F52&lt;&gt;$G52,PrSettings!$M$4="●"),(($F52-$G52)=(LM52-LN52))*1,0),"")</f>
        <v/>
      </c>
      <c r="LR52" s="449" t="str">
        <f t="shared" ca="1" si="696"/>
        <v/>
      </c>
      <c r="LS52" s="449" t="str">
        <f ca="1">IF(LP52&lt;&gt;"",IF(ABS($F52-$G52)&gt;=PrSettings!$M$7,(ABS($F52-$G52-LM52+LN52)&lt;=1)*1,IF(AND(LP52,$F52=$G52,$F52&gt;=PrSettings!$M$6),(ABS(LM52-$F52)&lt;=1)*1,IF(AND(ABS($F52-$G52-LM52+LN52)&lt;=1,$F52+$G52&gt;=PrSettings!$M$8),(ABS(LM52-$F52)&lt;=1)*(ABS(LN52-$G52)&lt;=1)*1,""))),"")</f>
        <v/>
      </c>
      <c r="LT52" s="542" t="str">
        <f t="shared" ca="1" si="569"/>
        <v/>
      </c>
      <c r="LV52" s="447" t="str">
        <f t="shared" ca="1" si="697"/>
        <v/>
      </c>
      <c r="LW52" s="448" t="str">
        <f t="shared" ca="1" si="698"/>
        <v/>
      </c>
      <c r="LX52" s="449" t="str">
        <f t="shared" ca="1" si="699"/>
        <v/>
      </c>
      <c r="LY52" s="448" t="str">
        <f t="shared" ca="1" si="700"/>
        <v/>
      </c>
      <c r="LZ52" s="452"/>
      <c r="MA52" s="452"/>
      <c r="MB52" s="541">
        <f>COUNTIF(LV$57:LV$60,LX57)+COUNTIF(LX$57:LX$60,LX57)</f>
        <v>0</v>
      </c>
      <c r="MC52" s="449" t="str">
        <f t="shared" ca="1" si="570"/>
        <v/>
      </c>
      <c r="MD52" s="449" t="str">
        <f ca="1">IF((MC52&lt;&gt;""),IF(OR($F52&lt;&gt;$G52,PrSettings!$M$4="●"),(($F52-$G52)=(LZ52-MA52))*1,0),"")</f>
        <v/>
      </c>
      <c r="ME52" s="449" t="str">
        <f t="shared" ca="1" si="701"/>
        <v/>
      </c>
      <c r="MF52" s="449" t="str">
        <f ca="1">IF(MC52&lt;&gt;"",IF(ABS($F52-$G52)&gt;=PrSettings!$M$7,(ABS($F52-$G52-LZ52+MA52)&lt;=1)*1,IF(AND(MC52,$F52=$G52,$F52&gt;=PrSettings!$M$6),(ABS(LZ52-$F52)&lt;=1)*1,IF(AND(ABS($F52-$G52-LZ52+MA52)&lt;=1,$F52+$G52&gt;=PrSettings!$M$8),(ABS(LZ52-$F52)&lt;=1)*(ABS(MA52-$G52)&lt;=1)*1,""))),"")</f>
        <v/>
      </c>
      <c r="MG52" s="542" t="str">
        <f t="shared" ca="1" si="571"/>
        <v/>
      </c>
    </row>
    <row r="53" spans="1:345" s="25" customFormat="1" x14ac:dyDescent="0.25">
      <c r="A53" s="428"/>
      <c r="B53" s="447" t="str">
        <f ca="1">IF(C53="","",INDEX(Groups!$C$7:$C$35,MATCH(C53,Groups!$D$7:$D$35,0)))</f>
        <v/>
      </c>
      <c r="C53" s="448" t="str">
        <f ca="1">INDIRECT("'"&amp;References!$A$1&amp;"'!"&amp;"$Q$54")</f>
        <v/>
      </c>
      <c r="D53" s="449" t="str">
        <f ca="1">IF(E53="","",INDEX(Groups!$C$7:$C$35,MATCH(E53,Groups!$D$7:$D$35,0)))</f>
        <v/>
      </c>
      <c r="E53" s="448" t="str">
        <f ca="1">INDIRECT("'"&amp;References!$A$1&amp;"'!"&amp;"$R$54")</f>
        <v/>
      </c>
      <c r="F53" s="450" t="str">
        <f ca="1">IF(AND(INDIRECT("'"&amp;References!$A$1&amp;"'!"&amp;"$Q$55")&lt;&gt;"",INDIRECT("'"&amp;References!$A$1&amp;"'!"&amp;"$R$55")&lt;&gt;""),INDIRECT("'"&amp;References!$A$1&amp;"'!"&amp;"$Q$55"),"")</f>
        <v/>
      </c>
      <c r="G53" s="451" t="str">
        <f ca="1">IF(AND(INDIRECT("'"&amp;References!$A$1&amp;"'!"&amp;"$Q$55")&lt;&gt;"",INDIRECT("'"&amp;References!$A$1&amp;"'!"&amp;"$R$55")&lt;&gt;""),INDIRECT("'"&amp;References!$A$1&amp;"'!"&amp;"$R$55"),"")</f>
        <v/>
      </c>
      <c r="I53" s="447" t="str">
        <f t="shared" ca="1" si="572"/>
        <v/>
      </c>
      <c r="J53" s="448" t="str">
        <f t="shared" ca="1" si="573"/>
        <v/>
      </c>
      <c r="K53" s="449" t="str">
        <f t="shared" ca="1" si="574"/>
        <v/>
      </c>
      <c r="L53" s="448" t="str">
        <f t="shared" ca="1" si="575"/>
        <v/>
      </c>
      <c r="M53" s="452"/>
      <c r="N53" s="452"/>
      <c r="O53" s="541">
        <f>COUNTIF(I$57:I$60,K58)+COUNTIF(K$57:K$60,K58)</f>
        <v>0</v>
      </c>
      <c r="P53" s="449" t="str">
        <f t="shared" ca="1" si="520"/>
        <v/>
      </c>
      <c r="Q53" s="449" t="str">
        <f ca="1">IF((P53&lt;&gt;""),IF(OR($F53&lt;&gt;$G53,PrSettings!$M$4="●"),(($F53-$G53)=(M53-N53))*1,0),"")</f>
        <v/>
      </c>
      <c r="R53" s="449" t="str">
        <f t="shared" ca="1" si="576"/>
        <v/>
      </c>
      <c r="S53" s="449" t="str">
        <f ca="1">IF(P53&lt;&gt;"",IF(ABS($F53-$G53)&gt;=PrSettings!$M$7,(ABS($F53-$G53-M53+N53)&lt;=1)*1,IF(AND(P53,$F53=$G53,$F53&gt;=PrSettings!$M$6),(ABS(M53-$F53)&lt;=1)*1,IF(AND(ABS($F53-$G53-M53+N53)&lt;=1,$F53+$G53&gt;=PrSettings!$M$8),(ABS(M53-$F53)&lt;=1)*(ABS(N53-$G53)&lt;=1)*1,""))),"")</f>
        <v/>
      </c>
      <c r="T53" s="542" t="str">
        <f t="shared" ca="1" si="521"/>
        <v/>
      </c>
      <c r="V53" s="447" t="str">
        <f t="shared" ca="1" si="577"/>
        <v/>
      </c>
      <c r="W53" s="448" t="str">
        <f t="shared" ca="1" si="578"/>
        <v/>
      </c>
      <c r="X53" s="449" t="str">
        <f t="shared" ca="1" si="579"/>
        <v/>
      </c>
      <c r="Y53" s="448" t="str">
        <f t="shared" ca="1" si="580"/>
        <v/>
      </c>
      <c r="Z53" s="452"/>
      <c r="AA53" s="452"/>
      <c r="AB53" s="541">
        <f>COUNTIF(V$57:V$60,X58)+COUNTIF(X$57:X$60,X58)</f>
        <v>0</v>
      </c>
      <c r="AC53" s="449" t="str">
        <f t="shared" ca="1" si="522"/>
        <v/>
      </c>
      <c r="AD53" s="449" t="str">
        <f ca="1">IF((AC53&lt;&gt;""),IF(OR($F53&lt;&gt;$G53,PrSettings!$M$4="●"),(($F53-$G53)=(Z53-AA53))*1,0),"")</f>
        <v/>
      </c>
      <c r="AE53" s="449" t="str">
        <f t="shared" ca="1" si="581"/>
        <v/>
      </c>
      <c r="AF53" s="449" t="str">
        <f ca="1">IF(AC53&lt;&gt;"",IF(ABS($F53-$G53)&gt;=PrSettings!$M$7,(ABS($F53-$G53-Z53+AA53)&lt;=1)*1,IF(AND(AC53,$F53=$G53,$F53&gt;=PrSettings!$M$6),(ABS(Z53-$F53)&lt;=1)*1,IF(AND(ABS($F53-$G53-Z53+AA53)&lt;=1,$F53+$G53&gt;=PrSettings!$M$8),(ABS(Z53-$F53)&lt;=1)*(ABS(AA53-$G53)&lt;=1)*1,""))),"")</f>
        <v/>
      </c>
      <c r="AG53" s="542" t="str">
        <f t="shared" ca="1" si="523"/>
        <v/>
      </c>
      <c r="AI53" s="447" t="str">
        <f t="shared" ca="1" si="582"/>
        <v/>
      </c>
      <c r="AJ53" s="448" t="str">
        <f t="shared" ca="1" si="583"/>
        <v/>
      </c>
      <c r="AK53" s="449" t="str">
        <f t="shared" ca="1" si="584"/>
        <v/>
      </c>
      <c r="AL53" s="448" t="str">
        <f t="shared" ca="1" si="585"/>
        <v/>
      </c>
      <c r="AM53" s="452"/>
      <c r="AN53" s="452"/>
      <c r="AO53" s="541">
        <f>COUNTIF(AI$57:AI$60,AK58)+COUNTIF(AK$57:AK$60,AK58)</f>
        <v>0</v>
      </c>
      <c r="AP53" s="449" t="str">
        <f t="shared" ca="1" si="524"/>
        <v/>
      </c>
      <c r="AQ53" s="449" t="str">
        <f ca="1">IF((AP53&lt;&gt;""),IF(OR($F53&lt;&gt;$G53,PrSettings!$M$4="●"),(($F53-$G53)=(AM53-AN53))*1,0),"")</f>
        <v/>
      </c>
      <c r="AR53" s="449" t="str">
        <f t="shared" ca="1" si="586"/>
        <v/>
      </c>
      <c r="AS53" s="449" t="str">
        <f ca="1">IF(AP53&lt;&gt;"",IF(ABS($F53-$G53)&gt;=PrSettings!$M$7,(ABS($F53-$G53-AM53+AN53)&lt;=1)*1,IF(AND(AP53,$F53=$G53,$F53&gt;=PrSettings!$M$6),(ABS(AM53-$F53)&lt;=1)*1,IF(AND(ABS($F53-$G53-AM53+AN53)&lt;=1,$F53+$G53&gt;=PrSettings!$M$8),(ABS(AM53-$F53)&lt;=1)*(ABS(AN53-$G53)&lt;=1)*1,""))),"")</f>
        <v/>
      </c>
      <c r="AT53" s="542" t="str">
        <f t="shared" ca="1" si="525"/>
        <v/>
      </c>
      <c r="AV53" s="447" t="str">
        <f t="shared" ca="1" si="587"/>
        <v/>
      </c>
      <c r="AW53" s="448" t="str">
        <f t="shared" ca="1" si="588"/>
        <v/>
      </c>
      <c r="AX53" s="449" t="str">
        <f t="shared" ca="1" si="589"/>
        <v/>
      </c>
      <c r="AY53" s="448" t="str">
        <f t="shared" ca="1" si="590"/>
        <v/>
      </c>
      <c r="AZ53" s="452"/>
      <c r="BA53" s="452"/>
      <c r="BB53" s="541">
        <f>COUNTIF(AV$57:AV$60,AX58)+COUNTIF(AX$57:AX$60,AX58)</f>
        <v>0</v>
      </c>
      <c r="BC53" s="449" t="str">
        <f t="shared" ca="1" si="526"/>
        <v/>
      </c>
      <c r="BD53" s="449" t="str">
        <f ca="1">IF((BC53&lt;&gt;""),IF(OR($F53&lt;&gt;$G53,PrSettings!$M$4="●"),(($F53-$G53)=(AZ53-BA53))*1,0),"")</f>
        <v/>
      </c>
      <c r="BE53" s="449" t="str">
        <f t="shared" ca="1" si="591"/>
        <v/>
      </c>
      <c r="BF53" s="449" t="str">
        <f ca="1">IF(BC53&lt;&gt;"",IF(ABS($F53-$G53)&gt;=PrSettings!$M$7,(ABS($F53-$G53-AZ53+BA53)&lt;=1)*1,IF(AND(BC53,$F53=$G53,$F53&gt;=PrSettings!$M$6),(ABS(AZ53-$F53)&lt;=1)*1,IF(AND(ABS($F53-$G53-AZ53+BA53)&lt;=1,$F53+$G53&gt;=PrSettings!$M$8),(ABS(AZ53-$F53)&lt;=1)*(ABS(BA53-$G53)&lt;=1)*1,""))),"")</f>
        <v/>
      </c>
      <c r="BG53" s="542" t="str">
        <f t="shared" ca="1" si="527"/>
        <v/>
      </c>
      <c r="BI53" s="447" t="str">
        <f t="shared" ca="1" si="592"/>
        <v/>
      </c>
      <c r="BJ53" s="448" t="str">
        <f t="shared" ca="1" si="593"/>
        <v/>
      </c>
      <c r="BK53" s="449" t="str">
        <f t="shared" ca="1" si="594"/>
        <v/>
      </c>
      <c r="BL53" s="448" t="str">
        <f t="shared" ca="1" si="595"/>
        <v/>
      </c>
      <c r="BM53" s="452"/>
      <c r="BN53" s="452"/>
      <c r="BO53" s="541">
        <f>COUNTIF(BI$57:BI$60,BK58)+COUNTIF(BK$57:BK$60,BK58)</f>
        <v>0</v>
      </c>
      <c r="BP53" s="449" t="str">
        <f t="shared" ca="1" si="528"/>
        <v/>
      </c>
      <c r="BQ53" s="449" t="str">
        <f ca="1">IF((BP53&lt;&gt;""),IF(OR($F53&lt;&gt;$G53,PrSettings!$M$4="●"),(($F53-$G53)=(BM53-BN53))*1,0),"")</f>
        <v/>
      </c>
      <c r="BR53" s="449" t="str">
        <f t="shared" ca="1" si="596"/>
        <v/>
      </c>
      <c r="BS53" s="449" t="str">
        <f ca="1">IF(BP53&lt;&gt;"",IF(ABS($F53-$G53)&gt;=PrSettings!$M$7,(ABS($F53-$G53-BM53+BN53)&lt;=1)*1,IF(AND(BP53,$F53=$G53,$F53&gt;=PrSettings!$M$6),(ABS(BM53-$F53)&lt;=1)*1,IF(AND(ABS($F53-$G53-BM53+BN53)&lt;=1,$F53+$G53&gt;=PrSettings!$M$8),(ABS(BM53-$F53)&lt;=1)*(ABS(BN53-$G53)&lt;=1)*1,""))),"")</f>
        <v/>
      </c>
      <c r="BT53" s="542" t="str">
        <f t="shared" ca="1" si="529"/>
        <v/>
      </c>
      <c r="BV53" s="447" t="str">
        <f t="shared" ca="1" si="597"/>
        <v/>
      </c>
      <c r="BW53" s="448" t="str">
        <f t="shared" ca="1" si="598"/>
        <v/>
      </c>
      <c r="BX53" s="449" t="str">
        <f t="shared" ca="1" si="599"/>
        <v/>
      </c>
      <c r="BY53" s="448" t="str">
        <f t="shared" ca="1" si="600"/>
        <v/>
      </c>
      <c r="BZ53" s="452"/>
      <c r="CA53" s="452"/>
      <c r="CB53" s="541">
        <f>COUNTIF(BV$57:BV$60,BX58)+COUNTIF(BX$57:BX$60,BX58)</f>
        <v>0</v>
      </c>
      <c r="CC53" s="449" t="str">
        <f t="shared" ca="1" si="530"/>
        <v/>
      </c>
      <c r="CD53" s="449" t="str">
        <f ca="1">IF((CC53&lt;&gt;""),IF(OR($F53&lt;&gt;$G53,PrSettings!$M$4="●"),(($F53-$G53)=(BZ53-CA53))*1,0),"")</f>
        <v/>
      </c>
      <c r="CE53" s="449" t="str">
        <f t="shared" ca="1" si="601"/>
        <v/>
      </c>
      <c r="CF53" s="449" t="str">
        <f ca="1">IF(CC53&lt;&gt;"",IF(ABS($F53-$G53)&gt;=PrSettings!$M$7,(ABS($F53-$G53-BZ53+CA53)&lt;=1)*1,IF(AND(CC53,$F53=$G53,$F53&gt;=PrSettings!$M$6),(ABS(BZ53-$F53)&lt;=1)*1,IF(AND(ABS($F53-$G53-BZ53+CA53)&lt;=1,$F53+$G53&gt;=PrSettings!$M$8),(ABS(BZ53-$F53)&lt;=1)*(ABS(CA53-$G53)&lt;=1)*1,""))),"")</f>
        <v/>
      </c>
      <c r="CG53" s="542" t="str">
        <f t="shared" ca="1" si="531"/>
        <v/>
      </c>
      <c r="CI53" s="447" t="str">
        <f t="shared" ca="1" si="602"/>
        <v/>
      </c>
      <c r="CJ53" s="448" t="str">
        <f t="shared" ca="1" si="603"/>
        <v/>
      </c>
      <c r="CK53" s="449" t="str">
        <f t="shared" ca="1" si="604"/>
        <v/>
      </c>
      <c r="CL53" s="448" t="str">
        <f t="shared" ca="1" si="605"/>
        <v/>
      </c>
      <c r="CM53" s="452"/>
      <c r="CN53" s="452"/>
      <c r="CO53" s="541">
        <f>COUNTIF(CI$57:CI$60,CK58)+COUNTIF(CK$57:CK$60,CK58)</f>
        <v>0</v>
      </c>
      <c r="CP53" s="449" t="str">
        <f t="shared" ca="1" si="532"/>
        <v/>
      </c>
      <c r="CQ53" s="449" t="str">
        <f ca="1">IF((CP53&lt;&gt;""),IF(OR($F53&lt;&gt;$G53,PrSettings!$M$4="●"),(($F53-$G53)=(CM53-CN53))*1,0),"")</f>
        <v/>
      </c>
      <c r="CR53" s="449" t="str">
        <f t="shared" ca="1" si="606"/>
        <v/>
      </c>
      <c r="CS53" s="449" t="str">
        <f ca="1">IF(CP53&lt;&gt;"",IF(ABS($F53-$G53)&gt;=PrSettings!$M$7,(ABS($F53-$G53-CM53+CN53)&lt;=1)*1,IF(AND(CP53,$F53=$G53,$F53&gt;=PrSettings!$M$6),(ABS(CM53-$F53)&lt;=1)*1,IF(AND(ABS($F53-$G53-CM53+CN53)&lt;=1,$F53+$G53&gt;=PrSettings!$M$8),(ABS(CM53-$F53)&lt;=1)*(ABS(CN53-$G53)&lt;=1)*1,""))),"")</f>
        <v/>
      </c>
      <c r="CT53" s="542" t="str">
        <f t="shared" ca="1" si="533"/>
        <v/>
      </c>
      <c r="CV53" s="447" t="str">
        <f t="shared" ca="1" si="607"/>
        <v/>
      </c>
      <c r="CW53" s="448" t="str">
        <f t="shared" ca="1" si="608"/>
        <v/>
      </c>
      <c r="CX53" s="449" t="str">
        <f t="shared" ca="1" si="609"/>
        <v/>
      </c>
      <c r="CY53" s="448" t="str">
        <f t="shared" ca="1" si="610"/>
        <v/>
      </c>
      <c r="CZ53" s="452"/>
      <c r="DA53" s="452"/>
      <c r="DB53" s="541">
        <f>COUNTIF(CV$57:CV$60,CX58)+COUNTIF(CX$57:CX$60,CX58)</f>
        <v>0</v>
      </c>
      <c r="DC53" s="449" t="str">
        <f t="shared" ca="1" si="534"/>
        <v/>
      </c>
      <c r="DD53" s="449" t="str">
        <f ca="1">IF((DC53&lt;&gt;""),IF(OR($F53&lt;&gt;$G53,PrSettings!$M$4="●"),(($F53-$G53)=(CZ53-DA53))*1,0),"")</f>
        <v/>
      </c>
      <c r="DE53" s="449" t="str">
        <f t="shared" ca="1" si="611"/>
        <v/>
      </c>
      <c r="DF53" s="449" t="str">
        <f ca="1">IF(DC53&lt;&gt;"",IF(ABS($F53-$G53)&gt;=PrSettings!$M$7,(ABS($F53-$G53-CZ53+DA53)&lt;=1)*1,IF(AND(DC53,$F53=$G53,$F53&gt;=PrSettings!$M$6),(ABS(CZ53-$F53)&lt;=1)*1,IF(AND(ABS($F53-$G53-CZ53+DA53)&lt;=1,$F53+$G53&gt;=PrSettings!$M$8),(ABS(CZ53-$F53)&lt;=1)*(ABS(DA53-$G53)&lt;=1)*1,""))),"")</f>
        <v/>
      </c>
      <c r="DG53" s="542" t="str">
        <f t="shared" ca="1" si="535"/>
        <v/>
      </c>
      <c r="DI53" s="447" t="str">
        <f t="shared" ca="1" si="612"/>
        <v/>
      </c>
      <c r="DJ53" s="448" t="str">
        <f t="shared" ca="1" si="613"/>
        <v/>
      </c>
      <c r="DK53" s="449" t="str">
        <f t="shared" ca="1" si="614"/>
        <v/>
      </c>
      <c r="DL53" s="448" t="str">
        <f t="shared" ca="1" si="615"/>
        <v/>
      </c>
      <c r="DM53" s="452"/>
      <c r="DN53" s="452"/>
      <c r="DO53" s="541">
        <f>COUNTIF(DI$57:DI$60,DK58)+COUNTIF(DK$57:DK$60,DK58)</f>
        <v>0</v>
      </c>
      <c r="DP53" s="449" t="str">
        <f t="shared" ca="1" si="536"/>
        <v/>
      </c>
      <c r="DQ53" s="449" t="str">
        <f ca="1">IF((DP53&lt;&gt;""),IF(OR($F53&lt;&gt;$G53,PrSettings!$M$4="●"),(($F53-$G53)=(DM53-DN53))*1,0),"")</f>
        <v/>
      </c>
      <c r="DR53" s="449" t="str">
        <f t="shared" ca="1" si="616"/>
        <v/>
      </c>
      <c r="DS53" s="449" t="str">
        <f ca="1">IF(DP53&lt;&gt;"",IF(ABS($F53-$G53)&gt;=PrSettings!$M$7,(ABS($F53-$G53-DM53+DN53)&lt;=1)*1,IF(AND(DP53,$F53=$G53,$F53&gt;=PrSettings!$M$6),(ABS(DM53-$F53)&lt;=1)*1,IF(AND(ABS($F53-$G53-DM53+DN53)&lt;=1,$F53+$G53&gt;=PrSettings!$M$8),(ABS(DM53-$F53)&lt;=1)*(ABS(DN53-$G53)&lt;=1)*1,""))),"")</f>
        <v/>
      </c>
      <c r="DT53" s="542" t="str">
        <f t="shared" ca="1" si="537"/>
        <v/>
      </c>
      <c r="DV53" s="447" t="str">
        <f t="shared" ca="1" si="617"/>
        <v/>
      </c>
      <c r="DW53" s="448" t="str">
        <f t="shared" ca="1" si="618"/>
        <v/>
      </c>
      <c r="DX53" s="449" t="str">
        <f t="shared" ca="1" si="619"/>
        <v/>
      </c>
      <c r="DY53" s="448" t="str">
        <f t="shared" ca="1" si="620"/>
        <v/>
      </c>
      <c r="DZ53" s="452"/>
      <c r="EA53" s="452"/>
      <c r="EB53" s="541">
        <f>COUNTIF(DV$57:DV$60,DX58)+COUNTIF(DX$57:DX$60,DX58)</f>
        <v>0</v>
      </c>
      <c r="EC53" s="449" t="str">
        <f t="shared" ca="1" si="538"/>
        <v/>
      </c>
      <c r="ED53" s="449" t="str">
        <f ca="1">IF((EC53&lt;&gt;""),IF(OR($F53&lt;&gt;$G53,PrSettings!$M$4="●"),(($F53-$G53)=(DZ53-EA53))*1,0),"")</f>
        <v/>
      </c>
      <c r="EE53" s="449" t="str">
        <f t="shared" ca="1" si="621"/>
        <v/>
      </c>
      <c r="EF53" s="449" t="str">
        <f ca="1">IF(EC53&lt;&gt;"",IF(ABS($F53-$G53)&gt;=PrSettings!$M$7,(ABS($F53-$G53-DZ53+EA53)&lt;=1)*1,IF(AND(EC53,$F53=$G53,$F53&gt;=PrSettings!$M$6),(ABS(DZ53-$F53)&lt;=1)*1,IF(AND(ABS($F53-$G53-DZ53+EA53)&lt;=1,$F53+$G53&gt;=PrSettings!$M$8),(ABS(DZ53-$F53)&lt;=1)*(ABS(EA53-$G53)&lt;=1)*1,""))),"")</f>
        <v/>
      </c>
      <c r="EG53" s="542" t="str">
        <f t="shared" ca="1" si="539"/>
        <v/>
      </c>
      <c r="EI53" s="447" t="str">
        <f t="shared" ca="1" si="622"/>
        <v/>
      </c>
      <c r="EJ53" s="448" t="str">
        <f t="shared" ca="1" si="623"/>
        <v/>
      </c>
      <c r="EK53" s="449" t="str">
        <f t="shared" ca="1" si="624"/>
        <v/>
      </c>
      <c r="EL53" s="448" t="str">
        <f t="shared" ca="1" si="625"/>
        <v/>
      </c>
      <c r="EM53" s="452"/>
      <c r="EN53" s="452"/>
      <c r="EO53" s="541">
        <f>COUNTIF(EI$57:EI$60,EK58)+COUNTIF(EK$57:EK$60,EK58)</f>
        <v>0</v>
      </c>
      <c r="EP53" s="449" t="str">
        <f t="shared" ca="1" si="540"/>
        <v/>
      </c>
      <c r="EQ53" s="449" t="str">
        <f ca="1">IF((EP53&lt;&gt;""),IF(OR($F53&lt;&gt;$G53,PrSettings!$M$4="●"),(($F53-$G53)=(EM53-EN53))*1,0),"")</f>
        <v/>
      </c>
      <c r="ER53" s="449" t="str">
        <f t="shared" ca="1" si="626"/>
        <v/>
      </c>
      <c r="ES53" s="449" t="str">
        <f ca="1">IF(EP53&lt;&gt;"",IF(ABS($F53-$G53)&gt;=PrSettings!$M$7,(ABS($F53-$G53-EM53+EN53)&lt;=1)*1,IF(AND(EP53,$F53=$G53,$F53&gt;=PrSettings!$M$6),(ABS(EM53-$F53)&lt;=1)*1,IF(AND(ABS($F53-$G53-EM53+EN53)&lt;=1,$F53+$G53&gt;=PrSettings!$M$8),(ABS(EM53-$F53)&lt;=1)*(ABS(EN53-$G53)&lt;=1)*1,""))),"")</f>
        <v/>
      </c>
      <c r="ET53" s="542" t="str">
        <f t="shared" ca="1" si="541"/>
        <v/>
      </c>
      <c r="EV53" s="447" t="str">
        <f t="shared" ca="1" si="627"/>
        <v/>
      </c>
      <c r="EW53" s="448" t="str">
        <f t="shared" ca="1" si="628"/>
        <v/>
      </c>
      <c r="EX53" s="449" t="str">
        <f t="shared" ca="1" si="629"/>
        <v/>
      </c>
      <c r="EY53" s="448" t="str">
        <f t="shared" ca="1" si="630"/>
        <v/>
      </c>
      <c r="EZ53" s="452"/>
      <c r="FA53" s="452"/>
      <c r="FB53" s="541">
        <f>COUNTIF(EV$57:EV$60,EX58)+COUNTIF(EX$57:EX$60,EX58)</f>
        <v>0</v>
      </c>
      <c r="FC53" s="449" t="str">
        <f t="shared" ca="1" si="542"/>
        <v/>
      </c>
      <c r="FD53" s="449" t="str">
        <f ca="1">IF((FC53&lt;&gt;""),IF(OR($F53&lt;&gt;$G53,PrSettings!$M$4="●"),(($F53-$G53)=(EZ53-FA53))*1,0),"")</f>
        <v/>
      </c>
      <c r="FE53" s="449" t="str">
        <f t="shared" ca="1" si="631"/>
        <v/>
      </c>
      <c r="FF53" s="449" t="str">
        <f ca="1">IF(FC53&lt;&gt;"",IF(ABS($F53-$G53)&gt;=PrSettings!$M$7,(ABS($F53-$G53-EZ53+FA53)&lt;=1)*1,IF(AND(FC53,$F53=$G53,$F53&gt;=PrSettings!$M$6),(ABS(EZ53-$F53)&lt;=1)*1,IF(AND(ABS($F53-$G53-EZ53+FA53)&lt;=1,$F53+$G53&gt;=PrSettings!$M$8),(ABS(EZ53-$F53)&lt;=1)*(ABS(FA53-$G53)&lt;=1)*1,""))),"")</f>
        <v/>
      </c>
      <c r="FG53" s="542" t="str">
        <f t="shared" ca="1" si="543"/>
        <v/>
      </c>
      <c r="FI53" s="447" t="str">
        <f t="shared" ca="1" si="632"/>
        <v/>
      </c>
      <c r="FJ53" s="448" t="str">
        <f t="shared" ca="1" si="633"/>
        <v/>
      </c>
      <c r="FK53" s="449" t="str">
        <f t="shared" ca="1" si="634"/>
        <v/>
      </c>
      <c r="FL53" s="448" t="str">
        <f t="shared" ca="1" si="635"/>
        <v/>
      </c>
      <c r="FM53" s="452"/>
      <c r="FN53" s="452"/>
      <c r="FO53" s="541">
        <f>COUNTIF(FI$57:FI$60,FK58)+COUNTIF(FK$57:FK$60,FK58)</f>
        <v>0</v>
      </c>
      <c r="FP53" s="449" t="str">
        <f t="shared" ca="1" si="544"/>
        <v/>
      </c>
      <c r="FQ53" s="449" t="str">
        <f ca="1">IF((FP53&lt;&gt;""),IF(OR($F53&lt;&gt;$G53,PrSettings!$M$4="●"),(($F53-$G53)=(FM53-FN53))*1,0),"")</f>
        <v/>
      </c>
      <c r="FR53" s="449" t="str">
        <f t="shared" ca="1" si="636"/>
        <v/>
      </c>
      <c r="FS53" s="449" t="str">
        <f ca="1">IF(FP53&lt;&gt;"",IF(ABS($F53-$G53)&gt;=PrSettings!$M$7,(ABS($F53-$G53-FM53+FN53)&lt;=1)*1,IF(AND(FP53,$F53=$G53,$F53&gt;=PrSettings!$M$6),(ABS(FM53-$F53)&lt;=1)*1,IF(AND(ABS($F53-$G53-FM53+FN53)&lt;=1,$F53+$G53&gt;=PrSettings!$M$8),(ABS(FM53-$F53)&lt;=1)*(ABS(FN53-$G53)&lt;=1)*1,""))),"")</f>
        <v/>
      </c>
      <c r="FT53" s="542" t="str">
        <f t="shared" ca="1" si="545"/>
        <v/>
      </c>
      <c r="FV53" s="447" t="str">
        <f t="shared" ca="1" si="637"/>
        <v/>
      </c>
      <c r="FW53" s="448" t="str">
        <f t="shared" ca="1" si="638"/>
        <v/>
      </c>
      <c r="FX53" s="449" t="str">
        <f t="shared" ca="1" si="639"/>
        <v/>
      </c>
      <c r="FY53" s="448" t="str">
        <f t="shared" ca="1" si="640"/>
        <v/>
      </c>
      <c r="FZ53" s="452"/>
      <c r="GA53" s="452"/>
      <c r="GB53" s="541">
        <f>COUNTIF(FV$57:FV$60,FX58)+COUNTIF(FX$57:FX$60,FX58)</f>
        <v>0</v>
      </c>
      <c r="GC53" s="449" t="str">
        <f t="shared" ca="1" si="546"/>
        <v/>
      </c>
      <c r="GD53" s="449" t="str">
        <f ca="1">IF((GC53&lt;&gt;""),IF(OR($F53&lt;&gt;$G53,PrSettings!$M$4="●"),(($F53-$G53)=(FZ53-GA53))*1,0),"")</f>
        <v/>
      </c>
      <c r="GE53" s="449" t="str">
        <f t="shared" ca="1" si="641"/>
        <v/>
      </c>
      <c r="GF53" s="449" t="str">
        <f ca="1">IF(GC53&lt;&gt;"",IF(ABS($F53-$G53)&gt;=PrSettings!$M$7,(ABS($F53-$G53-FZ53+GA53)&lt;=1)*1,IF(AND(GC53,$F53=$G53,$F53&gt;=PrSettings!$M$6),(ABS(FZ53-$F53)&lt;=1)*1,IF(AND(ABS($F53-$G53-FZ53+GA53)&lt;=1,$F53+$G53&gt;=PrSettings!$M$8),(ABS(FZ53-$F53)&lt;=1)*(ABS(GA53-$G53)&lt;=1)*1,""))),"")</f>
        <v/>
      </c>
      <c r="GG53" s="542" t="str">
        <f t="shared" ca="1" si="547"/>
        <v/>
      </c>
      <c r="GI53" s="447" t="str">
        <f t="shared" ca="1" si="642"/>
        <v/>
      </c>
      <c r="GJ53" s="448" t="str">
        <f t="shared" ca="1" si="643"/>
        <v/>
      </c>
      <c r="GK53" s="449" t="str">
        <f t="shared" ca="1" si="644"/>
        <v/>
      </c>
      <c r="GL53" s="448" t="str">
        <f t="shared" ca="1" si="645"/>
        <v/>
      </c>
      <c r="GM53" s="452"/>
      <c r="GN53" s="452"/>
      <c r="GO53" s="541">
        <f>COUNTIF(GI$57:GI$60,GK58)+COUNTIF(GK$57:GK$60,GK58)</f>
        <v>0</v>
      </c>
      <c r="GP53" s="449" t="str">
        <f t="shared" ca="1" si="548"/>
        <v/>
      </c>
      <c r="GQ53" s="449" t="str">
        <f ca="1">IF((GP53&lt;&gt;""),IF(OR($F53&lt;&gt;$G53,PrSettings!$M$4="●"),(($F53-$G53)=(GM53-GN53))*1,0),"")</f>
        <v/>
      </c>
      <c r="GR53" s="449" t="str">
        <f t="shared" ca="1" si="646"/>
        <v/>
      </c>
      <c r="GS53" s="449" t="str">
        <f ca="1">IF(GP53&lt;&gt;"",IF(ABS($F53-$G53)&gt;=PrSettings!$M$7,(ABS($F53-$G53-GM53+GN53)&lt;=1)*1,IF(AND(GP53,$F53=$G53,$F53&gt;=PrSettings!$M$6),(ABS(GM53-$F53)&lt;=1)*1,IF(AND(ABS($F53-$G53-GM53+GN53)&lt;=1,$F53+$G53&gt;=PrSettings!$M$8),(ABS(GM53-$F53)&lt;=1)*(ABS(GN53-$G53)&lt;=1)*1,""))),"")</f>
        <v/>
      </c>
      <c r="GT53" s="542" t="str">
        <f t="shared" ca="1" si="549"/>
        <v/>
      </c>
      <c r="GV53" s="447" t="str">
        <f t="shared" ca="1" si="647"/>
        <v/>
      </c>
      <c r="GW53" s="448" t="str">
        <f t="shared" ca="1" si="648"/>
        <v/>
      </c>
      <c r="GX53" s="449" t="str">
        <f t="shared" ca="1" si="649"/>
        <v/>
      </c>
      <c r="GY53" s="448" t="str">
        <f t="shared" ca="1" si="650"/>
        <v/>
      </c>
      <c r="GZ53" s="452"/>
      <c r="HA53" s="452"/>
      <c r="HB53" s="541">
        <f>COUNTIF(GV$57:GV$60,GX58)+COUNTIF(GX$57:GX$60,GX58)</f>
        <v>0</v>
      </c>
      <c r="HC53" s="449" t="str">
        <f t="shared" ca="1" si="550"/>
        <v/>
      </c>
      <c r="HD53" s="449" t="str">
        <f ca="1">IF((HC53&lt;&gt;""),IF(OR($F53&lt;&gt;$G53,PrSettings!$M$4="●"),(($F53-$G53)=(GZ53-HA53))*1,0),"")</f>
        <v/>
      </c>
      <c r="HE53" s="449" t="str">
        <f t="shared" ca="1" si="651"/>
        <v/>
      </c>
      <c r="HF53" s="449" t="str">
        <f ca="1">IF(HC53&lt;&gt;"",IF(ABS($F53-$G53)&gt;=PrSettings!$M$7,(ABS($F53-$G53-GZ53+HA53)&lt;=1)*1,IF(AND(HC53,$F53=$G53,$F53&gt;=PrSettings!$M$6),(ABS(GZ53-$F53)&lt;=1)*1,IF(AND(ABS($F53-$G53-GZ53+HA53)&lt;=1,$F53+$G53&gt;=PrSettings!$M$8),(ABS(GZ53-$F53)&lt;=1)*(ABS(HA53-$G53)&lt;=1)*1,""))),"")</f>
        <v/>
      </c>
      <c r="HG53" s="542" t="str">
        <f t="shared" ca="1" si="551"/>
        <v/>
      </c>
      <c r="HI53" s="447" t="str">
        <f t="shared" ca="1" si="652"/>
        <v/>
      </c>
      <c r="HJ53" s="448" t="str">
        <f t="shared" ca="1" si="653"/>
        <v/>
      </c>
      <c r="HK53" s="449" t="str">
        <f t="shared" ca="1" si="654"/>
        <v/>
      </c>
      <c r="HL53" s="448" t="str">
        <f t="shared" ca="1" si="655"/>
        <v/>
      </c>
      <c r="HM53" s="452"/>
      <c r="HN53" s="452"/>
      <c r="HO53" s="541">
        <f>COUNTIF(HI$57:HI$60,HK58)+COUNTIF(HK$57:HK$60,HK58)</f>
        <v>0</v>
      </c>
      <c r="HP53" s="449" t="str">
        <f t="shared" ca="1" si="552"/>
        <v/>
      </c>
      <c r="HQ53" s="449" t="str">
        <f ca="1">IF((HP53&lt;&gt;""),IF(OR($F53&lt;&gt;$G53,PrSettings!$M$4="●"),(($F53-$G53)=(HM53-HN53))*1,0),"")</f>
        <v/>
      </c>
      <c r="HR53" s="449" t="str">
        <f t="shared" ca="1" si="656"/>
        <v/>
      </c>
      <c r="HS53" s="449" t="str">
        <f ca="1">IF(HP53&lt;&gt;"",IF(ABS($F53-$G53)&gt;=PrSettings!$M$7,(ABS($F53-$G53-HM53+HN53)&lt;=1)*1,IF(AND(HP53,$F53=$G53,$F53&gt;=PrSettings!$M$6),(ABS(HM53-$F53)&lt;=1)*1,IF(AND(ABS($F53-$G53-HM53+HN53)&lt;=1,$F53+$G53&gt;=PrSettings!$M$8),(ABS(HM53-$F53)&lt;=1)*(ABS(HN53-$G53)&lt;=1)*1,""))),"")</f>
        <v/>
      </c>
      <c r="HT53" s="542" t="str">
        <f t="shared" ca="1" si="553"/>
        <v/>
      </c>
      <c r="HV53" s="447" t="str">
        <f t="shared" ca="1" si="657"/>
        <v/>
      </c>
      <c r="HW53" s="448" t="str">
        <f t="shared" ca="1" si="658"/>
        <v/>
      </c>
      <c r="HX53" s="449" t="str">
        <f t="shared" ca="1" si="659"/>
        <v/>
      </c>
      <c r="HY53" s="448" t="str">
        <f t="shared" ca="1" si="660"/>
        <v/>
      </c>
      <c r="HZ53" s="452"/>
      <c r="IA53" s="452"/>
      <c r="IB53" s="541">
        <f>COUNTIF(HV$57:HV$60,HX58)+COUNTIF(HX$57:HX$60,HX58)</f>
        <v>0</v>
      </c>
      <c r="IC53" s="449" t="str">
        <f t="shared" ca="1" si="554"/>
        <v/>
      </c>
      <c r="ID53" s="449" t="str">
        <f ca="1">IF((IC53&lt;&gt;""),IF(OR($F53&lt;&gt;$G53,PrSettings!$M$4="●"),(($F53-$G53)=(HZ53-IA53))*1,0),"")</f>
        <v/>
      </c>
      <c r="IE53" s="449" t="str">
        <f t="shared" ca="1" si="661"/>
        <v/>
      </c>
      <c r="IF53" s="449" t="str">
        <f ca="1">IF(IC53&lt;&gt;"",IF(ABS($F53-$G53)&gt;=PrSettings!$M$7,(ABS($F53-$G53-HZ53+IA53)&lt;=1)*1,IF(AND(IC53,$F53=$G53,$F53&gt;=PrSettings!$M$6),(ABS(HZ53-$F53)&lt;=1)*1,IF(AND(ABS($F53-$G53-HZ53+IA53)&lt;=1,$F53+$G53&gt;=PrSettings!$M$8),(ABS(HZ53-$F53)&lt;=1)*(ABS(IA53-$G53)&lt;=1)*1,""))),"")</f>
        <v/>
      </c>
      <c r="IG53" s="542" t="str">
        <f t="shared" ca="1" si="555"/>
        <v/>
      </c>
      <c r="II53" s="447" t="str">
        <f t="shared" ca="1" si="662"/>
        <v/>
      </c>
      <c r="IJ53" s="448" t="str">
        <f t="shared" ca="1" si="663"/>
        <v/>
      </c>
      <c r="IK53" s="449" t="str">
        <f t="shared" ca="1" si="664"/>
        <v/>
      </c>
      <c r="IL53" s="448" t="str">
        <f t="shared" ca="1" si="665"/>
        <v/>
      </c>
      <c r="IM53" s="452"/>
      <c r="IN53" s="452"/>
      <c r="IO53" s="541">
        <f>COUNTIF(II$57:II$60,IK58)+COUNTIF(IK$57:IK$60,IK58)</f>
        <v>0</v>
      </c>
      <c r="IP53" s="449" t="str">
        <f t="shared" ca="1" si="556"/>
        <v/>
      </c>
      <c r="IQ53" s="449" t="str">
        <f ca="1">IF((IP53&lt;&gt;""),IF(OR($F53&lt;&gt;$G53,PrSettings!$M$4="●"),(($F53-$G53)=(IM53-IN53))*1,0),"")</f>
        <v/>
      </c>
      <c r="IR53" s="449" t="str">
        <f t="shared" ca="1" si="666"/>
        <v/>
      </c>
      <c r="IS53" s="449" t="str">
        <f ca="1">IF(IP53&lt;&gt;"",IF(ABS($F53-$G53)&gt;=PrSettings!$M$7,(ABS($F53-$G53-IM53+IN53)&lt;=1)*1,IF(AND(IP53,$F53=$G53,$F53&gt;=PrSettings!$M$6),(ABS(IM53-$F53)&lt;=1)*1,IF(AND(ABS($F53-$G53-IM53+IN53)&lt;=1,$F53+$G53&gt;=PrSettings!$M$8),(ABS(IM53-$F53)&lt;=1)*(ABS(IN53-$G53)&lt;=1)*1,""))),"")</f>
        <v/>
      </c>
      <c r="IT53" s="542" t="str">
        <f t="shared" ca="1" si="557"/>
        <v/>
      </c>
      <c r="IV53" s="447" t="str">
        <f t="shared" ca="1" si="667"/>
        <v/>
      </c>
      <c r="IW53" s="448" t="str">
        <f t="shared" ca="1" si="668"/>
        <v/>
      </c>
      <c r="IX53" s="449" t="str">
        <f t="shared" ca="1" si="669"/>
        <v/>
      </c>
      <c r="IY53" s="448" t="str">
        <f t="shared" ca="1" si="670"/>
        <v/>
      </c>
      <c r="IZ53" s="452"/>
      <c r="JA53" s="452"/>
      <c r="JB53" s="541">
        <f>COUNTIF(IV$57:IV$60,IX58)+COUNTIF(IX$57:IX$60,IX58)</f>
        <v>0</v>
      </c>
      <c r="JC53" s="449" t="str">
        <f t="shared" ca="1" si="558"/>
        <v/>
      </c>
      <c r="JD53" s="449" t="str">
        <f ca="1">IF((JC53&lt;&gt;""),IF(OR($F53&lt;&gt;$G53,PrSettings!$M$4="●"),(($F53-$G53)=(IZ53-JA53))*1,0),"")</f>
        <v/>
      </c>
      <c r="JE53" s="449" t="str">
        <f t="shared" ca="1" si="671"/>
        <v/>
      </c>
      <c r="JF53" s="449" t="str">
        <f ca="1">IF(JC53&lt;&gt;"",IF(ABS($F53-$G53)&gt;=PrSettings!$M$7,(ABS($F53-$G53-IZ53+JA53)&lt;=1)*1,IF(AND(JC53,$F53=$G53,$F53&gt;=PrSettings!$M$6),(ABS(IZ53-$F53)&lt;=1)*1,IF(AND(ABS($F53-$G53-IZ53+JA53)&lt;=1,$F53+$G53&gt;=PrSettings!$M$8),(ABS(IZ53-$F53)&lt;=1)*(ABS(JA53-$G53)&lt;=1)*1,""))),"")</f>
        <v/>
      </c>
      <c r="JG53" s="542" t="str">
        <f t="shared" ca="1" si="559"/>
        <v/>
      </c>
      <c r="JI53" s="447" t="str">
        <f t="shared" ca="1" si="672"/>
        <v/>
      </c>
      <c r="JJ53" s="448" t="str">
        <f t="shared" ca="1" si="673"/>
        <v/>
      </c>
      <c r="JK53" s="449" t="str">
        <f t="shared" ca="1" si="674"/>
        <v/>
      </c>
      <c r="JL53" s="448" t="str">
        <f t="shared" ca="1" si="675"/>
        <v/>
      </c>
      <c r="JM53" s="452"/>
      <c r="JN53" s="452"/>
      <c r="JO53" s="541">
        <f>COUNTIF(JI$57:JI$60,JK58)+COUNTIF(JK$57:JK$60,JK58)</f>
        <v>0</v>
      </c>
      <c r="JP53" s="449" t="str">
        <f t="shared" ca="1" si="560"/>
        <v/>
      </c>
      <c r="JQ53" s="449" t="str">
        <f ca="1">IF((JP53&lt;&gt;""),IF(OR($F53&lt;&gt;$G53,PrSettings!$M$4="●"),(($F53-$G53)=(JM53-JN53))*1,0),"")</f>
        <v/>
      </c>
      <c r="JR53" s="449" t="str">
        <f t="shared" ca="1" si="676"/>
        <v/>
      </c>
      <c r="JS53" s="449" t="str">
        <f ca="1">IF(JP53&lt;&gt;"",IF(ABS($F53-$G53)&gt;=PrSettings!$M$7,(ABS($F53-$G53-JM53+JN53)&lt;=1)*1,IF(AND(JP53,$F53=$G53,$F53&gt;=PrSettings!$M$6),(ABS(JM53-$F53)&lt;=1)*1,IF(AND(ABS($F53-$G53-JM53+JN53)&lt;=1,$F53+$G53&gt;=PrSettings!$M$8),(ABS(JM53-$F53)&lt;=1)*(ABS(JN53-$G53)&lt;=1)*1,""))),"")</f>
        <v/>
      </c>
      <c r="JT53" s="542" t="str">
        <f t="shared" ca="1" si="561"/>
        <v/>
      </c>
      <c r="JV53" s="447" t="str">
        <f t="shared" ca="1" si="677"/>
        <v/>
      </c>
      <c r="JW53" s="448" t="str">
        <f t="shared" ca="1" si="678"/>
        <v/>
      </c>
      <c r="JX53" s="449" t="str">
        <f t="shared" ca="1" si="679"/>
        <v/>
      </c>
      <c r="JY53" s="448" t="str">
        <f t="shared" ca="1" si="680"/>
        <v/>
      </c>
      <c r="JZ53" s="452"/>
      <c r="KA53" s="452"/>
      <c r="KB53" s="541">
        <f>COUNTIF(JV$57:JV$60,JX58)+COUNTIF(JX$57:JX$60,JX58)</f>
        <v>0</v>
      </c>
      <c r="KC53" s="449" t="str">
        <f t="shared" ca="1" si="562"/>
        <v/>
      </c>
      <c r="KD53" s="449" t="str">
        <f ca="1">IF((KC53&lt;&gt;""),IF(OR($F53&lt;&gt;$G53,PrSettings!$M$4="●"),(($F53-$G53)=(JZ53-KA53))*1,0),"")</f>
        <v/>
      </c>
      <c r="KE53" s="449" t="str">
        <f t="shared" ca="1" si="681"/>
        <v/>
      </c>
      <c r="KF53" s="449" t="str">
        <f ca="1">IF(KC53&lt;&gt;"",IF(ABS($F53-$G53)&gt;=PrSettings!$M$7,(ABS($F53-$G53-JZ53+KA53)&lt;=1)*1,IF(AND(KC53,$F53=$G53,$F53&gt;=PrSettings!$M$6),(ABS(JZ53-$F53)&lt;=1)*1,IF(AND(ABS($F53-$G53-JZ53+KA53)&lt;=1,$F53+$G53&gt;=PrSettings!$M$8),(ABS(JZ53-$F53)&lt;=1)*(ABS(KA53-$G53)&lt;=1)*1,""))),"")</f>
        <v/>
      </c>
      <c r="KG53" s="542" t="str">
        <f t="shared" ca="1" si="563"/>
        <v/>
      </c>
      <c r="KI53" s="447" t="str">
        <f t="shared" ca="1" si="682"/>
        <v/>
      </c>
      <c r="KJ53" s="448" t="str">
        <f t="shared" ca="1" si="683"/>
        <v/>
      </c>
      <c r="KK53" s="449" t="str">
        <f t="shared" ca="1" si="684"/>
        <v/>
      </c>
      <c r="KL53" s="448" t="str">
        <f t="shared" ca="1" si="685"/>
        <v/>
      </c>
      <c r="KM53" s="452"/>
      <c r="KN53" s="452"/>
      <c r="KO53" s="541">
        <f>COUNTIF(KI$57:KI$60,KK58)+COUNTIF(KK$57:KK$60,KK58)</f>
        <v>0</v>
      </c>
      <c r="KP53" s="449" t="str">
        <f t="shared" ca="1" si="564"/>
        <v/>
      </c>
      <c r="KQ53" s="449" t="str">
        <f ca="1">IF((KP53&lt;&gt;""),IF(OR($F53&lt;&gt;$G53,PrSettings!$M$4="●"),(($F53-$G53)=(KM53-KN53))*1,0),"")</f>
        <v/>
      </c>
      <c r="KR53" s="449" t="str">
        <f t="shared" ca="1" si="686"/>
        <v/>
      </c>
      <c r="KS53" s="449" t="str">
        <f ca="1">IF(KP53&lt;&gt;"",IF(ABS($F53-$G53)&gt;=PrSettings!$M$7,(ABS($F53-$G53-KM53+KN53)&lt;=1)*1,IF(AND(KP53,$F53=$G53,$F53&gt;=PrSettings!$M$6),(ABS(KM53-$F53)&lt;=1)*1,IF(AND(ABS($F53-$G53-KM53+KN53)&lt;=1,$F53+$G53&gt;=PrSettings!$M$8),(ABS(KM53-$F53)&lt;=1)*(ABS(KN53-$G53)&lt;=1)*1,""))),"")</f>
        <v/>
      </c>
      <c r="KT53" s="542" t="str">
        <f t="shared" ca="1" si="565"/>
        <v/>
      </c>
      <c r="KV53" s="447" t="str">
        <f t="shared" ca="1" si="687"/>
        <v/>
      </c>
      <c r="KW53" s="448" t="str">
        <f t="shared" ca="1" si="688"/>
        <v/>
      </c>
      <c r="KX53" s="449" t="str">
        <f t="shared" ca="1" si="689"/>
        <v/>
      </c>
      <c r="KY53" s="448" t="str">
        <f t="shared" ca="1" si="690"/>
        <v/>
      </c>
      <c r="KZ53" s="452"/>
      <c r="LA53" s="452"/>
      <c r="LB53" s="541">
        <f>COUNTIF(KV$57:KV$60,KX58)+COUNTIF(KX$57:KX$60,KX58)</f>
        <v>0</v>
      </c>
      <c r="LC53" s="449" t="str">
        <f t="shared" ca="1" si="566"/>
        <v/>
      </c>
      <c r="LD53" s="449" t="str">
        <f ca="1">IF((LC53&lt;&gt;""),IF(OR($F53&lt;&gt;$G53,PrSettings!$M$4="●"),(($F53-$G53)=(KZ53-LA53))*1,0),"")</f>
        <v/>
      </c>
      <c r="LE53" s="449" t="str">
        <f t="shared" ca="1" si="691"/>
        <v/>
      </c>
      <c r="LF53" s="449" t="str">
        <f ca="1">IF(LC53&lt;&gt;"",IF(ABS($F53-$G53)&gt;=PrSettings!$M$7,(ABS($F53-$G53-KZ53+LA53)&lt;=1)*1,IF(AND(LC53,$F53=$G53,$F53&gt;=PrSettings!$M$6),(ABS(KZ53-$F53)&lt;=1)*1,IF(AND(ABS($F53-$G53-KZ53+LA53)&lt;=1,$F53+$G53&gt;=PrSettings!$M$8),(ABS(KZ53-$F53)&lt;=1)*(ABS(LA53-$G53)&lt;=1)*1,""))),"")</f>
        <v/>
      </c>
      <c r="LG53" s="542" t="str">
        <f t="shared" ca="1" si="567"/>
        <v/>
      </c>
      <c r="LI53" s="447" t="str">
        <f t="shared" ca="1" si="692"/>
        <v/>
      </c>
      <c r="LJ53" s="448" t="str">
        <f t="shared" ca="1" si="693"/>
        <v/>
      </c>
      <c r="LK53" s="449" t="str">
        <f t="shared" ca="1" si="694"/>
        <v/>
      </c>
      <c r="LL53" s="448" t="str">
        <f t="shared" ca="1" si="695"/>
        <v/>
      </c>
      <c r="LM53" s="452"/>
      <c r="LN53" s="452"/>
      <c r="LO53" s="541">
        <f>COUNTIF(LI$57:LI$60,LK58)+COUNTIF(LK$57:LK$60,LK58)</f>
        <v>0</v>
      </c>
      <c r="LP53" s="449" t="str">
        <f t="shared" ca="1" si="568"/>
        <v/>
      </c>
      <c r="LQ53" s="449" t="str">
        <f ca="1">IF((LP53&lt;&gt;""),IF(OR($F53&lt;&gt;$G53,PrSettings!$M$4="●"),(($F53-$G53)=(LM53-LN53))*1,0),"")</f>
        <v/>
      </c>
      <c r="LR53" s="449" t="str">
        <f t="shared" ca="1" si="696"/>
        <v/>
      </c>
      <c r="LS53" s="449" t="str">
        <f ca="1">IF(LP53&lt;&gt;"",IF(ABS($F53-$G53)&gt;=PrSettings!$M$7,(ABS($F53-$G53-LM53+LN53)&lt;=1)*1,IF(AND(LP53,$F53=$G53,$F53&gt;=PrSettings!$M$6),(ABS(LM53-$F53)&lt;=1)*1,IF(AND(ABS($F53-$G53-LM53+LN53)&lt;=1,$F53+$G53&gt;=PrSettings!$M$8),(ABS(LM53-$F53)&lt;=1)*(ABS(LN53-$G53)&lt;=1)*1,""))),"")</f>
        <v/>
      </c>
      <c r="LT53" s="542" t="str">
        <f t="shared" ca="1" si="569"/>
        <v/>
      </c>
      <c r="LV53" s="447" t="str">
        <f t="shared" ca="1" si="697"/>
        <v/>
      </c>
      <c r="LW53" s="448" t="str">
        <f t="shared" ca="1" si="698"/>
        <v/>
      </c>
      <c r="LX53" s="449" t="str">
        <f t="shared" ca="1" si="699"/>
        <v/>
      </c>
      <c r="LY53" s="448" t="str">
        <f t="shared" ca="1" si="700"/>
        <v/>
      </c>
      <c r="LZ53" s="452"/>
      <c r="MA53" s="452"/>
      <c r="MB53" s="541">
        <f>COUNTIF(LV$57:LV$60,LX58)+COUNTIF(LX$57:LX$60,LX58)</f>
        <v>0</v>
      </c>
      <c r="MC53" s="449" t="str">
        <f t="shared" ca="1" si="570"/>
        <v/>
      </c>
      <c r="MD53" s="449" t="str">
        <f ca="1">IF((MC53&lt;&gt;""),IF(OR($F53&lt;&gt;$G53,PrSettings!$M$4="●"),(($F53-$G53)=(LZ53-MA53))*1,0),"")</f>
        <v/>
      </c>
      <c r="ME53" s="449" t="str">
        <f t="shared" ca="1" si="701"/>
        <v/>
      </c>
      <c r="MF53" s="449" t="str">
        <f ca="1">IF(MC53&lt;&gt;"",IF(ABS($F53-$G53)&gt;=PrSettings!$M$7,(ABS($F53-$G53-LZ53+MA53)&lt;=1)*1,IF(AND(MC53,$F53=$G53,$F53&gt;=PrSettings!$M$6),(ABS(LZ53-$F53)&lt;=1)*1,IF(AND(ABS($F53-$G53-LZ53+MA53)&lt;=1,$F53+$G53&gt;=PrSettings!$M$8),(ABS(LZ53-$F53)&lt;=1)*(ABS(MA53-$G53)&lt;=1)*1,""))),"")</f>
        <v/>
      </c>
      <c r="MG53" s="542" t="str">
        <f t="shared" ca="1" si="571"/>
        <v/>
      </c>
    </row>
    <row r="54" spans="1:345" s="25" customFormat="1" x14ac:dyDescent="0.25">
      <c r="A54" s="428"/>
      <c r="B54" s="447" t="str">
        <f ca="1">IF(C54="","",INDEX(Groups!$C$7:$C$35,MATCH(C54,Groups!$D$7:$D$35,0)))</f>
        <v/>
      </c>
      <c r="C54" s="448" t="str">
        <f ca="1">INDIRECT("'"&amp;References!$A$1&amp;"'!"&amp;"$T$54")</f>
        <v/>
      </c>
      <c r="D54" s="449" t="str">
        <f ca="1">IF(E54="","",INDEX(Groups!$C$7:$C$35,MATCH(E54,Groups!$D$7:$D$35,0)))</f>
        <v/>
      </c>
      <c r="E54" s="448" t="str">
        <f ca="1">INDIRECT("'"&amp;References!$A$1&amp;"'!"&amp;"$U$54")</f>
        <v/>
      </c>
      <c r="F54" s="450" t="str">
        <f ca="1">IF(AND(INDIRECT("'"&amp;References!$A$1&amp;"'!"&amp;"$T$55")&lt;&gt;"",INDIRECT("'"&amp;References!$A$1&amp;"'!"&amp;"$U$55")&lt;&gt;""),INDIRECT("'"&amp;References!$A$1&amp;"'!"&amp;"$T$55"),"")</f>
        <v/>
      </c>
      <c r="G54" s="451" t="str">
        <f ca="1">IF(AND(INDIRECT("'"&amp;References!$A$1&amp;"'!"&amp;"$T$55")&lt;&gt;"",INDIRECT("'"&amp;References!$A$1&amp;"'!"&amp;"$U$55")&lt;&gt;""),INDIRECT("'"&amp;References!$A$1&amp;"'!"&amp;"$U$55"),"")</f>
        <v/>
      </c>
      <c r="I54" s="447" t="str">
        <f t="shared" ca="1" si="572"/>
        <v/>
      </c>
      <c r="J54" s="448" t="str">
        <f t="shared" ca="1" si="573"/>
        <v/>
      </c>
      <c r="K54" s="449" t="str">
        <f t="shared" ca="1" si="574"/>
        <v/>
      </c>
      <c r="L54" s="448" t="str">
        <f t="shared" ca="1" si="575"/>
        <v/>
      </c>
      <c r="M54" s="452"/>
      <c r="N54" s="452"/>
      <c r="O54" s="541">
        <f>COUNTIF(I$57:I$60,K59)+COUNTIF(K$57:K$60,K59)</f>
        <v>0</v>
      </c>
      <c r="P54" s="449" t="str">
        <f t="shared" ca="1" si="520"/>
        <v/>
      </c>
      <c r="Q54" s="449" t="str">
        <f ca="1">IF((P54&lt;&gt;""),IF(OR($F54&lt;&gt;$G54,PrSettings!$M$4="●"),(($F54-$G54)=(M54-N54))*1,0),"")</f>
        <v/>
      </c>
      <c r="R54" s="449" t="str">
        <f t="shared" ca="1" si="576"/>
        <v/>
      </c>
      <c r="S54" s="449" t="str">
        <f ca="1">IF(P54&lt;&gt;"",IF(ABS($F54-$G54)&gt;=PrSettings!$M$7,(ABS($F54-$G54-M54+N54)&lt;=1)*1,IF(AND(P54,$F54=$G54,$F54&gt;=PrSettings!$M$6),(ABS(M54-$F54)&lt;=1)*1,IF(AND(ABS($F54-$G54-M54+N54)&lt;=1,$F54+$G54&gt;=PrSettings!$M$8),(ABS(M54-$F54)&lt;=1)*(ABS(N54-$G54)&lt;=1)*1,""))),"")</f>
        <v/>
      </c>
      <c r="T54" s="542" t="str">
        <f t="shared" ca="1" si="521"/>
        <v/>
      </c>
      <c r="V54" s="447" t="str">
        <f t="shared" ca="1" si="577"/>
        <v/>
      </c>
      <c r="W54" s="448" t="str">
        <f t="shared" ca="1" si="578"/>
        <v/>
      </c>
      <c r="X54" s="449" t="str">
        <f t="shared" ca="1" si="579"/>
        <v/>
      </c>
      <c r="Y54" s="448" t="str">
        <f t="shared" ca="1" si="580"/>
        <v/>
      </c>
      <c r="Z54" s="452"/>
      <c r="AA54" s="452"/>
      <c r="AB54" s="541">
        <f>COUNTIF(V$57:V$60,X59)+COUNTIF(X$57:X$60,X59)</f>
        <v>0</v>
      </c>
      <c r="AC54" s="449" t="str">
        <f t="shared" ca="1" si="522"/>
        <v/>
      </c>
      <c r="AD54" s="449" t="str">
        <f ca="1">IF((AC54&lt;&gt;""),IF(OR($F54&lt;&gt;$G54,PrSettings!$M$4="●"),(($F54-$G54)=(Z54-AA54))*1,0),"")</f>
        <v/>
      </c>
      <c r="AE54" s="449" t="str">
        <f t="shared" ca="1" si="581"/>
        <v/>
      </c>
      <c r="AF54" s="449" t="str">
        <f ca="1">IF(AC54&lt;&gt;"",IF(ABS($F54-$G54)&gt;=PrSettings!$M$7,(ABS($F54-$G54-Z54+AA54)&lt;=1)*1,IF(AND(AC54,$F54=$G54,$F54&gt;=PrSettings!$M$6),(ABS(Z54-$F54)&lt;=1)*1,IF(AND(ABS($F54-$G54-Z54+AA54)&lt;=1,$F54+$G54&gt;=PrSettings!$M$8),(ABS(Z54-$F54)&lt;=1)*(ABS(AA54-$G54)&lt;=1)*1,""))),"")</f>
        <v/>
      </c>
      <c r="AG54" s="542" t="str">
        <f t="shared" ca="1" si="523"/>
        <v/>
      </c>
      <c r="AI54" s="447" t="str">
        <f t="shared" ca="1" si="582"/>
        <v/>
      </c>
      <c r="AJ54" s="448" t="str">
        <f t="shared" ca="1" si="583"/>
        <v/>
      </c>
      <c r="AK54" s="449" t="str">
        <f t="shared" ca="1" si="584"/>
        <v/>
      </c>
      <c r="AL54" s="448" t="str">
        <f t="shared" ca="1" si="585"/>
        <v/>
      </c>
      <c r="AM54" s="452"/>
      <c r="AN54" s="452"/>
      <c r="AO54" s="541">
        <f>COUNTIF(AI$57:AI$60,AK59)+COUNTIF(AK$57:AK$60,AK59)</f>
        <v>0</v>
      </c>
      <c r="AP54" s="449" t="str">
        <f t="shared" ca="1" si="524"/>
        <v/>
      </c>
      <c r="AQ54" s="449" t="str">
        <f ca="1">IF((AP54&lt;&gt;""),IF(OR($F54&lt;&gt;$G54,PrSettings!$M$4="●"),(($F54-$G54)=(AM54-AN54))*1,0),"")</f>
        <v/>
      </c>
      <c r="AR54" s="449" t="str">
        <f t="shared" ca="1" si="586"/>
        <v/>
      </c>
      <c r="AS54" s="449" t="str">
        <f ca="1">IF(AP54&lt;&gt;"",IF(ABS($F54-$G54)&gt;=PrSettings!$M$7,(ABS($F54-$G54-AM54+AN54)&lt;=1)*1,IF(AND(AP54,$F54=$G54,$F54&gt;=PrSettings!$M$6),(ABS(AM54-$F54)&lt;=1)*1,IF(AND(ABS($F54-$G54-AM54+AN54)&lt;=1,$F54+$G54&gt;=PrSettings!$M$8),(ABS(AM54-$F54)&lt;=1)*(ABS(AN54-$G54)&lt;=1)*1,""))),"")</f>
        <v/>
      </c>
      <c r="AT54" s="542" t="str">
        <f t="shared" ca="1" si="525"/>
        <v/>
      </c>
      <c r="AV54" s="447" t="str">
        <f t="shared" ca="1" si="587"/>
        <v/>
      </c>
      <c r="AW54" s="448" t="str">
        <f t="shared" ca="1" si="588"/>
        <v/>
      </c>
      <c r="AX54" s="449" t="str">
        <f t="shared" ca="1" si="589"/>
        <v/>
      </c>
      <c r="AY54" s="448" t="str">
        <f t="shared" ca="1" si="590"/>
        <v/>
      </c>
      <c r="AZ54" s="452"/>
      <c r="BA54" s="452"/>
      <c r="BB54" s="541">
        <f>COUNTIF(AV$57:AV$60,AX59)+COUNTIF(AX$57:AX$60,AX59)</f>
        <v>0</v>
      </c>
      <c r="BC54" s="449" t="str">
        <f t="shared" ca="1" si="526"/>
        <v/>
      </c>
      <c r="BD54" s="449" t="str">
        <f ca="1">IF((BC54&lt;&gt;""),IF(OR($F54&lt;&gt;$G54,PrSettings!$M$4="●"),(($F54-$G54)=(AZ54-BA54))*1,0),"")</f>
        <v/>
      </c>
      <c r="BE54" s="449" t="str">
        <f t="shared" ca="1" si="591"/>
        <v/>
      </c>
      <c r="BF54" s="449" t="str">
        <f ca="1">IF(BC54&lt;&gt;"",IF(ABS($F54-$G54)&gt;=PrSettings!$M$7,(ABS($F54-$G54-AZ54+BA54)&lt;=1)*1,IF(AND(BC54,$F54=$G54,$F54&gt;=PrSettings!$M$6),(ABS(AZ54-$F54)&lt;=1)*1,IF(AND(ABS($F54-$G54-AZ54+BA54)&lt;=1,$F54+$G54&gt;=PrSettings!$M$8),(ABS(AZ54-$F54)&lt;=1)*(ABS(BA54-$G54)&lt;=1)*1,""))),"")</f>
        <v/>
      </c>
      <c r="BG54" s="542" t="str">
        <f t="shared" ca="1" si="527"/>
        <v/>
      </c>
      <c r="BI54" s="447" t="str">
        <f t="shared" ca="1" si="592"/>
        <v/>
      </c>
      <c r="BJ54" s="448" t="str">
        <f t="shared" ca="1" si="593"/>
        <v/>
      </c>
      <c r="BK54" s="449" t="str">
        <f t="shared" ca="1" si="594"/>
        <v/>
      </c>
      <c r="BL54" s="448" t="str">
        <f t="shared" ca="1" si="595"/>
        <v/>
      </c>
      <c r="BM54" s="452"/>
      <c r="BN54" s="452"/>
      <c r="BO54" s="541">
        <f>COUNTIF(BI$57:BI$60,BK59)+COUNTIF(BK$57:BK$60,BK59)</f>
        <v>0</v>
      </c>
      <c r="BP54" s="449" t="str">
        <f t="shared" ca="1" si="528"/>
        <v/>
      </c>
      <c r="BQ54" s="449" t="str">
        <f ca="1">IF((BP54&lt;&gt;""),IF(OR($F54&lt;&gt;$G54,PrSettings!$M$4="●"),(($F54-$G54)=(BM54-BN54))*1,0),"")</f>
        <v/>
      </c>
      <c r="BR54" s="449" t="str">
        <f t="shared" ca="1" si="596"/>
        <v/>
      </c>
      <c r="BS54" s="449" t="str">
        <f ca="1">IF(BP54&lt;&gt;"",IF(ABS($F54-$G54)&gt;=PrSettings!$M$7,(ABS($F54-$G54-BM54+BN54)&lt;=1)*1,IF(AND(BP54,$F54=$G54,$F54&gt;=PrSettings!$M$6),(ABS(BM54-$F54)&lt;=1)*1,IF(AND(ABS($F54-$G54-BM54+BN54)&lt;=1,$F54+$G54&gt;=PrSettings!$M$8),(ABS(BM54-$F54)&lt;=1)*(ABS(BN54-$G54)&lt;=1)*1,""))),"")</f>
        <v/>
      </c>
      <c r="BT54" s="542" t="str">
        <f t="shared" ca="1" si="529"/>
        <v/>
      </c>
      <c r="BV54" s="447" t="str">
        <f t="shared" ca="1" si="597"/>
        <v/>
      </c>
      <c r="BW54" s="448" t="str">
        <f t="shared" ca="1" si="598"/>
        <v/>
      </c>
      <c r="BX54" s="449" t="str">
        <f t="shared" ca="1" si="599"/>
        <v/>
      </c>
      <c r="BY54" s="448" t="str">
        <f t="shared" ca="1" si="600"/>
        <v/>
      </c>
      <c r="BZ54" s="452"/>
      <c r="CA54" s="452"/>
      <c r="CB54" s="541">
        <f>COUNTIF(BV$57:BV$60,BX59)+COUNTIF(BX$57:BX$60,BX59)</f>
        <v>0</v>
      </c>
      <c r="CC54" s="449" t="str">
        <f t="shared" ca="1" si="530"/>
        <v/>
      </c>
      <c r="CD54" s="449" t="str">
        <f ca="1">IF((CC54&lt;&gt;""),IF(OR($F54&lt;&gt;$G54,PrSettings!$M$4="●"),(($F54-$G54)=(BZ54-CA54))*1,0),"")</f>
        <v/>
      </c>
      <c r="CE54" s="449" t="str">
        <f t="shared" ca="1" si="601"/>
        <v/>
      </c>
      <c r="CF54" s="449" t="str">
        <f ca="1">IF(CC54&lt;&gt;"",IF(ABS($F54-$G54)&gt;=PrSettings!$M$7,(ABS($F54-$G54-BZ54+CA54)&lt;=1)*1,IF(AND(CC54,$F54=$G54,$F54&gt;=PrSettings!$M$6),(ABS(BZ54-$F54)&lt;=1)*1,IF(AND(ABS($F54-$G54-BZ54+CA54)&lt;=1,$F54+$G54&gt;=PrSettings!$M$8),(ABS(BZ54-$F54)&lt;=1)*(ABS(CA54-$G54)&lt;=1)*1,""))),"")</f>
        <v/>
      </c>
      <c r="CG54" s="542" t="str">
        <f t="shared" ca="1" si="531"/>
        <v/>
      </c>
      <c r="CI54" s="447" t="str">
        <f t="shared" ca="1" si="602"/>
        <v/>
      </c>
      <c r="CJ54" s="448" t="str">
        <f t="shared" ca="1" si="603"/>
        <v/>
      </c>
      <c r="CK54" s="449" t="str">
        <f t="shared" ca="1" si="604"/>
        <v/>
      </c>
      <c r="CL54" s="448" t="str">
        <f t="shared" ca="1" si="605"/>
        <v/>
      </c>
      <c r="CM54" s="452"/>
      <c r="CN54" s="452"/>
      <c r="CO54" s="541">
        <f>COUNTIF(CI$57:CI$60,CK59)+COUNTIF(CK$57:CK$60,CK59)</f>
        <v>0</v>
      </c>
      <c r="CP54" s="449" t="str">
        <f t="shared" ca="1" si="532"/>
        <v/>
      </c>
      <c r="CQ54" s="449" t="str">
        <f ca="1">IF((CP54&lt;&gt;""),IF(OR($F54&lt;&gt;$G54,PrSettings!$M$4="●"),(($F54-$G54)=(CM54-CN54))*1,0),"")</f>
        <v/>
      </c>
      <c r="CR54" s="449" t="str">
        <f t="shared" ca="1" si="606"/>
        <v/>
      </c>
      <c r="CS54" s="449" t="str">
        <f ca="1">IF(CP54&lt;&gt;"",IF(ABS($F54-$G54)&gt;=PrSettings!$M$7,(ABS($F54-$G54-CM54+CN54)&lt;=1)*1,IF(AND(CP54,$F54=$G54,$F54&gt;=PrSettings!$M$6),(ABS(CM54-$F54)&lt;=1)*1,IF(AND(ABS($F54-$G54-CM54+CN54)&lt;=1,$F54+$G54&gt;=PrSettings!$M$8),(ABS(CM54-$F54)&lt;=1)*(ABS(CN54-$G54)&lt;=1)*1,""))),"")</f>
        <v/>
      </c>
      <c r="CT54" s="542" t="str">
        <f t="shared" ca="1" si="533"/>
        <v/>
      </c>
      <c r="CV54" s="447" t="str">
        <f t="shared" ca="1" si="607"/>
        <v/>
      </c>
      <c r="CW54" s="448" t="str">
        <f t="shared" ca="1" si="608"/>
        <v/>
      </c>
      <c r="CX54" s="449" t="str">
        <f t="shared" ca="1" si="609"/>
        <v/>
      </c>
      <c r="CY54" s="448" t="str">
        <f t="shared" ca="1" si="610"/>
        <v/>
      </c>
      <c r="CZ54" s="452"/>
      <c r="DA54" s="452"/>
      <c r="DB54" s="541">
        <f>COUNTIF(CV$57:CV$60,CX59)+COUNTIF(CX$57:CX$60,CX59)</f>
        <v>0</v>
      </c>
      <c r="DC54" s="449" t="str">
        <f t="shared" ca="1" si="534"/>
        <v/>
      </c>
      <c r="DD54" s="449" t="str">
        <f ca="1">IF((DC54&lt;&gt;""),IF(OR($F54&lt;&gt;$G54,PrSettings!$M$4="●"),(($F54-$G54)=(CZ54-DA54))*1,0),"")</f>
        <v/>
      </c>
      <c r="DE54" s="449" t="str">
        <f t="shared" ca="1" si="611"/>
        <v/>
      </c>
      <c r="DF54" s="449" t="str">
        <f ca="1">IF(DC54&lt;&gt;"",IF(ABS($F54-$G54)&gt;=PrSettings!$M$7,(ABS($F54-$G54-CZ54+DA54)&lt;=1)*1,IF(AND(DC54,$F54=$G54,$F54&gt;=PrSettings!$M$6),(ABS(CZ54-$F54)&lt;=1)*1,IF(AND(ABS($F54-$G54-CZ54+DA54)&lt;=1,$F54+$G54&gt;=PrSettings!$M$8),(ABS(CZ54-$F54)&lt;=1)*(ABS(DA54-$G54)&lt;=1)*1,""))),"")</f>
        <v/>
      </c>
      <c r="DG54" s="542" t="str">
        <f t="shared" ca="1" si="535"/>
        <v/>
      </c>
      <c r="DI54" s="447" t="str">
        <f t="shared" ca="1" si="612"/>
        <v/>
      </c>
      <c r="DJ54" s="448" t="str">
        <f t="shared" ca="1" si="613"/>
        <v/>
      </c>
      <c r="DK54" s="449" t="str">
        <f t="shared" ca="1" si="614"/>
        <v/>
      </c>
      <c r="DL54" s="448" t="str">
        <f t="shared" ca="1" si="615"/>
        <v/>
      </c>
      <c r="DM54" s="452"/>
      <c r="DN54" s="452"/>
      <c r="DO54" s="541">
        <f>COUNTIF(DI$57:DI$60,DK59)+COUNTIF(DK$57:DK$60,DK59)</f>
        <v>0</v>
      </c>
      <c r="DP54" s="449" t="str">
        <f t="shared" ca="1" si="536"/>
        <v/>
      </c>
      <c r="DQ54" s="449" t="str">
        <f ca="1">IF((DP54&lt;&gt;""),IF(OR($F54&lt;&gt;$G54,PrSettings!$M$4="●"),(($F54-$G54)=(DM54-DN54))*1,0),"")</f>
        <v/>
      </c>
      <c r="DR54" s="449" t="str">
        <f t="shared" ca="1" si="616"/>
        <v/>
      </c>
      <c r="DS54" s="449" t="str">
        <f ca="1">IF(DP54&lt;&gt;"",IF(ABS($F54-$G54)&gt;=PrSettings!$M$7,(ABS($F54-$G54-DM54+DN54)&lt;=1)*1,IF(AND(DP54,$F54=$G54,$F54&gt;=PrSettings!$M$6),(ABS(DM54-$F54)&lt;=1)*1,IF(AND(ABS($F54-$G54-DM54+DN54)&lt;=1,$F54+$G54&gt;=PrSettings!$M$8),(ABS(DM54-$F54)&lt;=1)*(ABS(DN54-$G54)&lt;=1)*1,""))),"")</f>
        <v/>
      </c>
      <c r="DT54" s="542" t="str">
        <f t="shared" ca="1" si="537"/>
        <v/>
      </c>
      <c r="DV54" s="447" t="str">
        <f t="shared" ca="1" si="617"/>
        <v/>
      </c>
      <c r="DW54" s="448" t="str">
        <f t="shared" ca="1" si="618"/>
        <v/>
      </c>
      <c r="DX54" s="449" t="str">
        <f t="shared" ca="1" si="619"/>
        <v/>
      </c>
      <c r="DY54" s="448" t="str">
        <f t="shared" ca="1" si="620"/>
        <v/>
      </c>
      <c r="DZ54" s="452"/>
      <c r="EA54" s="452"/>
      <c r="EB54" s="541">
        <f>COUNTIF(DV$57:DV$60,DX59)+COUNTIF(DX$57:DX$60,DX59)</f>
        <v>0</v>
      </c>
      <c r="EC54" s="449" t="str">
        <f t="shared" ca="1" si="538"/>
        <v/>
      </c>
      <c r="ED54" s="449" t="str">
        <f ca="1">IF((EC54&lt;&gt;""),IF(OR($F54&lt;&gt;$G54,PrSettings!$M$4="●"),(($F54-$G54)=(DZ54-EA54))*1,0),"")</f>
        <v/>
      </c>
      <c r="EE54" s="449" t="str">
        <f t="shared" ca="1" si="621"/>
        <v/>
      </c>
      <c r="EF54" s="449" t="str">
        <f ca="1">IF(EC54&lt;&gt;"",IF(ABS($F54-$G54)&gt;=PrSettings!$M$7,(ABS($F54-$G54-DZ54+EA54)&lt;=1)*1,IF(AND(EC54,$F54=$G54,$F54&gt;=PrSettings!$M$6),(ABS(DZ54-$F54)&lt;=1)*1,IF(AND(ABS($F54-$G54-DZ54+EA54)&lt;=1,$F54+$G54&gt;=PrSettings!$M$8),(ABS(DZ54-$F54)&lt;=1)*(ABS(EA54-$G54)&lt;=1)*1,""))),"")</f>
        <v/>
      </c>
      <c r="EG54" s="542" t="str">
        <f t="shared" ca="1" si="539"/>
        <v/>
      </c>
      <c r="EI54" s="447" t="str">
        <f t="shared" ca="1" si="622"/>
        <v/>
      </c>
      <c r="EJ54" s="448" t="str">
        <f t="shared" ca="1" si="623"/>
        <v/>
      </c>
      <c r="EK54" s="449" t="str">
        <f t="shared" ca="1" si="624"/>
        <v/>
      </c>
      <c r="EL54" s="448" t="str">
        <f t="shared" ca="1" si="625"/>
        <v/>
      </c>
      <c r="EM54" s="452"/>
      <c r="EN54" s="452"/>
      <c r="EO54" s="541">
        <f>COUNTIF(EI$57:EI$60,EK59)+COUNTIF(EK$57:EK$60,EK59)</f>
        <v>0</v>
      </c>
      <c r="EP54" s="449" t="str">
        <f t="shared" ca="1" si="540"/>
        <v/>
      </c>
      <c r="EQ54" s="449" t="str">
        <f ca="1">IF((EP54&lt;&gt;""),IF(OR($F54&lt;&gt;$G54,PrSettings!$M$4="●"),(($F54-$G54)=(EM54-EN54))*1,0),"")</f>
        <v/>
      </c>
      <c r="ER54" s="449" t="str">
        <f t="shared" ca="1" si="626"/>
        <v/>
      </c>
      <c r="ES54" s="449" t="str">
        <f ca="1">IF(EP54&lt;&gt;"",IF(ABS($F54-$G54)&gt;=PrSettings!$M$7,(ABS($F54-$G54-EM54+EN54)&lt;=1)*1,IF(AND(EP54,$F54=$G54,$F54&gt;=PrSettings!$M$6),(ABS(EM54-$F54)&lt;=1)*1,IF(AND(ABS($F54-$G54-EM54+EN54)&lt;=1,$F54+$G54&gt;=PrSettings!$M$8),(ABS(EM54-$F54)&lt;=1)*(ABS(EN54-$G54)&lt;=1)*1,""))),"")</f>
        <v/>
      </c>
      <c r="ET54" s="542" t="str">
        <f t="shared" ca="1" si="541"/>
        <v/>
      </c>
      <c r="EV54" s="447" t="str">
        <f t="shared" ca="1" si="627"/>
        <v/>
      </c>
      <c r="EW54" s="448" t="str">
        <f t="shared" ca="1" si="628"/>
        <v/>
      </c>
      <c r="EX54" s="449" t="str">
        <f t="shared" ca="1" si="629"/>
        <v/>
      </c>
      <c r="EY54" s="448" t="str">
        <f t="shared" ca="1" si="630"/>
        <v/>
      </c>
      <c r="EZ54" s="452"/>
      <c r="FA54" s="452"/>
      <c r="FB54" s="541">
        <f>COUNTIF(EV$57:EV$60,EX59)+COUNTIF(EX$57:EX$60,EX59)</f>
        <v>0</v>
      </c>
      <c r="FC54" s="449" t="str">
        <f t="shared" ca="1" si="542"/>
        <v/>
      </c>
      <c r="FD54" s="449" t="str">
        <f ca="1">IF((FC54&lt;&gt;""),IF(OR($F54&lt;&gt;$G54,PrSettings!$M$4="●"),(($F54-$G54)=(EZ54-FA54))*1,0),"")</f>
        <v/>
      </c>
      <c r="FE54" s="449" t="str">
        <f t="shared" ca="1" si="631"/>
        <v/>
      </c>
      <c r="FF54" s="449" t="str">
        <f ca="1">IF(FC54&lt;&gt;"",IF(ABS($F54-$G54)&gt;=PrSettings!$M$7,(ABS($F54-$G54-EZ54+FA54)&lt;=1)*1,IF(AND(FC54,$F54=$G54,$F54&gt;=PrSettings!$M$6),(ABS(EZ54-$F54)&lt;=1)*1,IF(AND(ABS($F54-$G54-EZ54+FA54)&lt;=1,$F54+$G54&gt;=PrSettings!$M$8),(ABS(EZ54-$F54)&lt;=1)*(ABS(FA54-$G54)&lt;=1)*1,""))),"")</f>
        <v/>
      </c>
      <c r="FG54" s="542" t="str">
        <f t="shared" ca="1" si="543"/>
        <v/>
      </c>
      <c r="FI54" s="447" t="str">
        <f t="shared" ca="1" si="632"/>
        <v/>
      </c>
      <c r="FJ54" s="448" t="str">
        <f t="shared" ca="1" si="633"/>
        <v/>
      </c>
      <c r="FK54" s="449" t="str">
        <f t="shared" ca="1" si="634"/>
        <v/>
      </c>
      <c r="FL54" s="448" t="str">
        <f t="shared" ca="1" si="635"/>
        <v/>
      </c>
      <c r="FM54" s="452"/>
      <c r="FN54" s="452"/>
      <c r="FO54" s="541">
        <f>COUNTIF(FI$57:FI$60,FK59)+COUNTIF(FK$57:FK$60,FK59)</f>
        <v>0</v>
      </c>
      <c r="FP54" s="449" t="str">
        <f t="shared" ca="1" si="544"/>
        <v/>
      </c>
      <c r="FQ54" s="449" t="str">
        <f ca="1">IF((FP54&lt;&gt;""),IF(OR($F54&lt;&gt;$G54,PrSettings!$M$4="●"),(($F54-$G54)=(FM54-FN54))*1,0),"")</f>
        <v/>
      </c>
      <c r="FR54" s="449" t="str">
        <f t="shared" ca="1" si="636"/>
        <v/>
      </c>
      <c r="FS54" s="449" t="str">
        <f ca="1">IF(FP54&lt;&gt;"",IF(ABS($F54-$G54)&gt;=PrSettings!$M$7,(ABS($F54-$G54-FM54+FN54)&lt;=1)*1,IF(AND(FP54,$F54=$G54,$F54&gt;=PrSettings!$M$6),(ABS(FM54-$F54)&lt;=1)*1,IF(AND(ABS($F54-$G54-FM54+FN54)&lt;=1,$F54+$G54&gt;=PrSettings!$M$8),(ABS(FM54-$F54)&lt;=1)*(ABS(FN54-$G54)&lt;=1)*1,""))),"")</f>
        <v/>
      </c>
      <c r="FT54" s="542" t="str">
        <f t="shared" ca="1" si="545"/>
        <v/>
      </c>
      <c r="FV54" s="447" t="str">
        <f t="shared" ca="1" si="637"/>
        <v/>
      </c>
      <c r="FW54" s="448" t="str">
        <f t="shared" ca="1" si="638"/>
        <v/>
      </c>
      <c r="FX54" s="449" t="str">
        <f t="shared" ca="1" si="639"/>
        <v/>
      </c>
      <c r="FY54" s="448" t="str">
        <f t="shared" ca="1" si="640"/>
        <v/>
      </c>
      <c r="FZ54" s="452"/>
      <c r="GA54" s="452"/>
      <c r="GB54" s="541">
        <f>COUNTIF(FV$57:FV$60,FX59)+COUNTIF(FX$57:FX$60,FX59)</f>
        <v>0</v>
      </c>
      <c r="GC54" s="449" t="str">
        <f t="shared" ca="1" si="546"/>
        <v/>
      </c>
      <c r="GD54" s="449" t="str">
        <f ca="1">IF((GC54&lt;&gt;""),IF(OR($F54&lt;&gt;$G54,PrSettings!$M$4="●"),(($F54-$G54)=(FZ54-GA54))*1,0),"")</f>
        <v/>
      </c>
      <c r="GE54" s="449" t="str">
        <f t="shared" ca="1" si="641"/>
        <v/>
      </c>
      <c r="GF54" s="449" t="str">
        <f ca="1">IF(GC54&lt;&gt;"",IF(ABS($F54-$G54)&gt;=PrSettings!$M$7,(ABS($F54-$G54-FZ54+GA54)&lt;=1)*1,IF(AND(GC54,$F54=$G54,$F54&gt;=PrSettings!$M$6),(ABS(FZ54-$F54)&lt;=1)*1,IF(AND(ABS($F54-$G54-FZ54+GA54)&lt;=1,$F54+$G54&gt;=PrSettings!$M$8),(ABS(FZ54-$F54)&lt;=1)*(ABS(GA54-$G54)&lt;=1)*1,""))),"")</f>
        <v/>
      </c>
      <c r="GG54" s="542" t="str">
        <f t="shared" ca="1" si="547"/>
        <v/>
      </c>
      <c r="GI54" s="447" t="str">
        <f t="shared" ca="1" si="642"/>
        <v/>
      </c>
      <c r="GJ54" s="448" t="str">
        <f t="shared" ca="1" si="643"/>
        <v/>
      </c>
      <c r="GK54" s="449" t="str">
        <f t="shared" ca="1" si="644"/>
        <v/>
      </c>
      <c r="GL54" s="448" t="str">
        <f t="shared" ca="1" si="645"/>
        <v/>
      </c>
      <c r="GM54" s="452"/>
      <c r="GN54" s="452"/>
      <c r="GO54" s="541">
        <f>COUNTIF(GI$57:GI$60,GK59)+COUNTIF(GK$57:GK$60,GK59)</f>
        <v>0</v>
      </c>
      <c r="GP54" s="449" t="str">
        <f t="shared" ca="1" si="548"/>
        <v/>
      </c>
      <c r="GQ54" s="449" t="str">
        <f ca="1">IF((GP54&lt;&gt;""),IF(OR($F54&lt;&gt;$G54,PrSettings!$M$4="●"),(($F54-$G54)=(GM54-GN54))*1,0),"")</f>
        <v/>
      </c>
      <c r="GR54" s="449" t="str">
        <f t="shared" ca="1" si="646"/>
        <v/>
      </c>
      <c r="GS54" s="449" t="str">
        <f ca="1">IF(GP54&lt;&gt;"",IF(ABS($F54-$G54)&gt;=PrSettings!$M$7,(ABS($F54-$G54-GM54+GN54)&lt;=1)*1,IF(AND(GP54,$F54=$G54,$F54&gt;=PrSettings!$M$6),(ABS(GM54-$F54)&lt;=1)*1,IF(AND(ABS($F54-$G54-GM54+GN54)&lt;=1,$F54+$G54&gt;=PrSettings!$M$8),(ABS(GM54-$F54)&lt;=1)*(ABS(GN54-$G54)&lt;=1)*1,""))),"")</f>
        <v/>
      </c>
      <c r="GT54" s="542" t="str">
        <f t="shared" ca="1" si="549"/>
        <v/>
      </c>
      <c r="GV54" s="447" t="str">
        <f t="shared" ca="1" si="647"/>
        <v/>
      </c>
      <c r="GW54" s="448" t="str">
        <f t="shared" ca="1" si="648"/>
        <v/>
      </c>
      <c r="GX54" s="449" t="str">
        <f t="shared" ca="1" si="649"/>
        <v/>
      </c>
      <c r="GY54" s="448" t="str">
        <f t="shared" ca="1" si="650"/>
        <v/>
      </c>
      <c r="GZ54" s="452"/>
      <c r="HA54" s="452"/>
      <c r="HB54" s="541">
        <f>COUNTIF(GV$57:GV$60,GX59)+COUNTIF(GX$57:GX$60,GX59)</f>
        <v>0</v>
      </c>
      <c r="HC54" s="449" t="str">
        <f t="shared" ca="1" si="550"/>
        <v/>
      </c>
      <c r="HD54" s="449" t="str">
        <f ca="1">IF((HC54&lt;&gt;""),IF(OR($F54&lt;&gt;$G54,PrSettings!$M$4="●"),(($F54-$G54)=(GZ54-HA54))*1,0),"")</f>
        <v/>
      </c>
      <c r="HE54" s="449" t="str">
        <f t="shared" ca="1" si="651"/>
        <v/>
      </c>
      <c r="HF54" s="449" t="str">
        <f ca="1">IF(HC54&lt;&gt;"",IF(ABS($F54-$G54)&gt;=PrSettings!$M$7,(ABS($F54-$G54-GZ54+HA54)&lt;=1)*1,IF(AND(HC54,$F54=$G54,$F54&gt;=PrSettings!$M$6),(ABS(GZ54-$F54)&lt;=1)*1,IF(AND(ABS($F54-$G54-GZ54+HA54)&lt;=1,$F54+$G54&gt;=PrSettings!$M$8),(ABS(GZ54-$F54)&lt;=1)*(ABS(HA54-$G54)&lt;=1)*1,""))),"")</f>
        <v/>
      </c>
      <c r="HG54" s="542" t="str">
        <f t="shared" ca="1" si="551"/>
        <v/>
      </c>
      <c r="HI54" s="447" t="str">
        <f t="shared" ca="1" si="652"/>
        <v/>
      </c>
      <c r="HJ54" s="448" t="str">
        <f t="shared" ca="1" si="653"/>
        <v/>
      </c>
      <c r="HK54" s="449" t="str">
        <f t="shared" ca="1" si="654"/>
        <v/>
      </c>
      <c r="HL54" s="448" t="str">
        <f t="shared" ca="1" si="655"/>
        <v/>
      </c>
      <c r="HM54" s="452"/>
      <c r="HN54" s="452"/>
      <c r="HO54" s="541">
        <f>COUNTIF(HI$57:HI$60,HK59)+COUNTIF(HK$57:HK$60,HK59)</f>
        <v>0</v>
      </c>
      <c r="HP54" s="449" t="str">
        <f t="shared" ca="1" si="552"/>
        <v/>
      </c>
      <c r="HQ54" s="449" t="str">
        <f ca="1">IF((HP54&lt;&gt;""),IF(OR($F54&lt;&gt;$G54,PrSettings!$M$4="●"),(($F54-$G54)=(HM54-HN54))*1,0),"")</f>
        <v/>
      </c>
      <c r="HR54" s="449" t="str">
        <f t="shared" ca="1" si="656"/>
        <v/>
      </c>
      <c r="HS54" s="449" t="str">
        <f ca="1">IF(HP54&lt;&gt;"",IF(ABS($F54-$G54)&gt;=PrSettings!$M$7,(ABS($F54-$G54-HM54+HN54)&lt;=1)*1,IF(AND(HP54,$F54=$G54,$F54&gt;=PrSettings!$M$6),(ABS(HM54-$F54)&lt;=1)*1,IF(AND(ABS($F54-$G54-HM54+HN54)&lt;=1,$F54+$G54&gt;=PrSettings!$M$8),(ABS(HM54-$F54)&lt;=1)*(ABS(HN54-$G54)&lt;=1)*1,""))),"")</f>
        <v/>
      </c>
      <c r="HT54" s="542" t="str">
        <f t="shared" ca="1" si="553"/>
        <v/>
      </c>
      <c r="HV54" s="447" t="str">
        <f t="shared" ca="1" si="657"/>
        <v/>
      </c>
      <c r="HW54" s="448" t="str">
        <f t="shared" ca="1" si="658"/>
        <v/>
      </c>
      <c r="HX54" s="449" t="str">
        <f t="shared" ca="1" si="659"/>
        <v/>
      </c>
      <c r="HY54" s="448" t="str">
        <f t="shared" ca="1" si="660"/>
        <v/>
      </c>
      <c r="HZ54" s="452"/>
      <c r="IA54" s="452"/>
      <c r="IB54" s="541">
        <f>COUNTIF(HV$57:HV$60,HX59)+COUNTIF(HX$57:HX$60,HX59)</f>
        <v>0</v>
      </c>
      <c r="IC54" s="449" t="str">
        <f t="shared" ca="1" si="554"/>
        <v/>
      </c>
      <c r="ID54" s="449" t="str">
        <f ca="1">IF((IC54&lt;&gt;""),IF(OR($F54&lt;&gt;$G54,PrSettings!$M$4="●"),(($F54-$G54)=(HZ54-IA54))*1,0),"")</f>
        <v/>
      </c>
      <c r="IE54" s="449" t="str">
        <f t="shared" ca="1" si="661"/>
        <v/>
      </c>
      <c r="IF54" s="449" t="str">
        <f ca="1">IF(IC54&lt;&gt;"",IF(ABS($F54-$G54)&gt;=PrSettings!$M$7,(ABS($F54-$G54-HZ54+IA54)&lt;=1)*1,IF(AND(IC54,$F54=$G54,$F54&gt;=PrSettings!$M$6),(ABS(HZ54-$F54)&lt;=1)*1,IF(AND(ABS($F54-$G54-HZ54+IA54)&lt;=1,$F54+$G54&gt;=PrSettings!$M$8),(ABS(HZ54-$F54)&lt;=1)*(ABS(IA54-$G54)&lt;=1)*1,""))),"")</f>
        <v/>
      </c>
      <c r="IG54" s="542" t="str">
        <f t="shared" ca="1" si="555"/>
        <v/>
      </c>
      <c r="II54" s="447" t="str">
        <f t="shared" ca="1" si="662"/>
        <v/>
      </c>
      <c r="IJ54" s="448" t="str">
        <f t="shared" ca="1" si="663"/>
        <v/>
      </c>
      <c r="IK54" s="449" t="str">
        <f t="shared" ca="1" si="664"/>
        <v/>
      </c>
      <c r="IL54" s="448" t="str">
        <f t="shared" ca="1" si="665"/>
        <v/>
      </c>
      <c r="IM54" s="452"/>
      <c r="IN54" s="452"/>
      <c r="IO54" s="541">
        <f>COUNTIF(II$57:II$60,IK59)+COUNTIF(IK$57:IK$60,IK59)</f>
        <v>0</v>
      </c>
      <c r="IP54" s="449" t="str">
        <f t="shared" ca="1" si="556"/>
        <v/>
      </c>
      <c r="IQ54" s="449" t="str">
        <f ca="1">IF((IP54&lt;&gt;""),IF(OR($F54&lt;&gt;$G54,PrSettings!$M$4="●"),(($F54-$G54)=(IM54-IN54))*1,0),"")</f>
        <v/>
      </c>
      <c r="IR54" s="449" t="str">
        <f t="shared" ca="1" si="666"/>
        <v/>
      </c>
      <c r="IS54" s="449" t="str">
        <f ca="1">IF(IP54&lt;&gt;"",IF(ABS($F54-$G54)&gt;=PrSettings!$M$7,(ABS($F54-$G54-IM54+IN54)&lt;=1)*1,IF(AND(IP54,$F54=$G54,$F54&gt;=PrSettings!$M$6),(ABS(IM54-$F54)&lt;=1)*1,IF(AND(ABS($F54-$G54-IM54+IN54)&lt;=1,$F54+$G54&gt;=PrSettings!$M$8),(ABS(IM54-$F54)&lt;=1)*(ABS(IN54-$G54)&lt;=1)*1,""))),"")</f>
        <v/>
      </c>
      <c r="IT54" s="542" t="str">
        <f t="shared" ca="1" si="557"/>
        <v/>
      </c>
      <c r="IV54" s="447" t="str">
        <f t="shared" ca="1" si="667"/>
        <v/>
      </c>
      <c r="IW54" s="448" t="str">
        <f t="shared" ca="1" si="668"/>
        <v/>
      </c>
      <c r="IX54" s="449" t="str">
        <f t="shared" ca="1" si="669"/>
        <v/>
      </c>
      <c r="IY54" s="448" t="str">
        <f t="shared" ca="1" si="670"/>
        <v/>
      </c>
      <c r="IZ54" s="452"/>
      <c r="JA54" s="452"/>
      <c r="JB54" s="541">
        <f>COUNTIF(IV$57:IV$60,IX59)+COUNTIF(IX$57:IX$60,IX59)</f>
        <v>0</v>
      </c>
      <c r="JC54" s="449" t="str">
        <f t="shared" ca="1" si="558"/>
        <v/>
      </c>
      <c r="JD54" s="449" t="str">
        <f ca="1">IF((JC54&lt;&gt;""),IF(OR($F54&lt;&gt;$G54,PrSettings!$M$4="●"),(($F54-$G54)=(IZ54-JA54))*1,0),"")</f>
        <v/>
      </c>
      <c r="JE54" s="449" t="str">
        <f t="shared" ca="1" si="671"/>
        <v/>
      </c>
      <c r="JF54" s="449" t="str">
        <f ca="1">IF(JC54&lt;&gt;"",IF(ABS($F54-$G54)&gt;=PrSettings!$M$7,(ABS($F54-$G54-IZ54+JA54)&lt;=1)*1,IF(AND(JC54,$F54=$G54,$F54&gt;=PrSettings!$M$6),(ABS(IZ54-$F54)&lt;=1)*1,IF(AND(ABS($F54-$G54-IZ54+JA54)&lt;=1,$F54+$G54&gt;=PrSettings!$M$8),(ABS(IZ54-$F54)&lt;=1)*(ABS(JA54-$G54)&lt;=1)*1,""))),"")</f>
        <v/>
      </c>
      <c r="JG54" s="542" t="str">
        <f t="shared" ca="1" si="559"/>
        <v/>
      </c>
      <c r="JI54" s="447" t="str">
        <f t="shared" ca="1" si="672"/>
        <v/>
      </c>
      <c r="JJ54" s="448" t="str">
        <f t="shared" ca="1" si="673"/>
        <v/>
      </c>
      <c r="JK54" s="449" t="str">
        <f t="shared" ca="1" si="674"/>
        <v/>
      </c>
      <c r="JL54" s="448" t="str">
        <f t="shared" ca="1" si="675"/>
        <v/>
      </c>
      <c r="JM54" s="452"/>
      <c r="JN54" s="452"/>
      <c r="JO54" s="541">
        <f>COUNTIF(JI$57:JI$60,JK59)+COUNTIF(JK$57:JK$60,JK59)</f>
        <v>0</v>
      </c>
      <c r="JP54" s="449" t="str">
        <f t="shared" ca="1" si="560"/>
        <v/>
      </c>
      <c r="JQ54" s="449" t="str">
        <f ca="1">IF((JP54&lt;&gt;""),IF(OR($F54&lt;&gt;$G54,PrSettings!$M$4="●"),(($F54-$G54)=(JM54-JN54))*1,0),"")</f>
        <v/>
      </c>
      <c r="JR54" s="449" t="str">
        <f t="shared" ca="1" si="676"/>
        <v/>
      </c>
      <c r="JS54" s="449" t="str">
        <f ca="1">IF(JP54&lt;&gt;"",IF(ABS($F54-$G54)&gt;=PrSettings!$M$7,(ABS($F54-$G54-JM54+JN54)&lt;=1)*1,IF(AND(JP54,$F54=$G54,$F54&gt;=PrSettings!$M$6),(ABS(JM54-$F54)&lt;=1)*1,IF(AND(ABS($F54-$G54-JM54+JN54)&lt;=1,$F54+$G54&gt;=PrSettings!$M$8),(ABS(JM54-$F54)&lt;=1)*(ABS(JN54-$G54)&lt;=1)*1,""))),"")</f>
        <v/>
      </c>
      <c r="JT54" s="542" t="str">
        <f t="shared" ca="1" si="561"/>
        <v/>
      </c>
      <c r="JV54" s="447" t="str">
        <f t="shared" ca="1" si="677"/>
        <v/>
      </c>
      <c r="JW54" s="448" t="str">
        <f t="shared" ca="1" si="678"/>
        <v/>
      </c>
      <c r="JX54" s="449" t="str">
        <f t="shared" ca="1" si="679"/>
        <v/>
      </c>
      <c r="JY54" s="448" t="str">
        <f t="shared" ca="1" si="680"/>
        <v/>
      </c>
      <c r="JZ54" s="452"/>
      <c r="KA54" s="452"/>
      <c r="KB54" s="541">
        <f>COUNTIF(JV$57:JV$60,JX59)+COUNTIF(JX$57:JX$60,JX59)</f>
        <v>0</v>
      </c>
      <c r="KC54" s="449" t="str">
        <f t="shared" ca="1" si="562"/>
        <v/>
      </c>
      <c r="KD54" s="449" t="str">
        <f ca="1">IF((KC54&lt;&gt;""),IF(OR($F54&lt;&gt;$G54,PrSettings!$M$4="●"),(($F54-$G54)=(JZ54-KA54))*1,0),"")</f>
        <v/>
      </c>
      <c r="KE54" s="449" t="str">
        <f t="shared" ca="1" si="681"/>
        <v/>
      </c>
      <c r="KF54" s="449" t="str">
        <f ca="1">IF(KC54&lt;&gt;"",IF(ABS($F54-$G54)&gt;=PrSettings!$M$7,(ABS($F54-$G54-JZ54+KA54)&lt;=1)*1,IF(AND(KC54,$F54=$G54,$F54&gt;=PrSettings!$M$6),(ABS(JZ54-$F54)&lt;=1)*1,IF(AND(ABS($F54-$G54-JZ54+KA54)&lt;=1,$F54+$G54&gt;=PrSettings!$M$8),(ABS(JZ54-$F54)&lt;=1)*(ABS(KA54-$G54)&lt;=1)*1,""))),"")</f>
        <v/>
      </c>
      <c r="KG54" s="542" t="str">
        <f t="shared" ca="1" si="563"/>
        <v/>
      </c>
      <c r="KI54" s="447" t="str">
        <f t="shared" ca="1" si="682"/>
        <v/>
      </c>
      <c r="KJ54" s="448" t="str">
        <f t="shared" ca="1" si="683"/>
        <v/>
      </c>
      <c r="KK54" s="449" t="str">
        <f t="shared" ca="1" si="684"/>
        <v/>
      </c>
      <c r="KL54" s="448" t="str">
        <f t="shared" ca="1" si="685"/>
        <v/>
      </c>
      <c r="KM54" s="452"/>
      <c r="KN54" s="452"/>
      <c r="KO54" s="541">
        <f>COUNTIF(KI$57:KI$60,KK59)+COUNTIF(KK$57:KK$60,KK59)</f>
        <v>0</v>
      </c>
      <c r="KP54" s="449" t="str">
        <f t="shared" ca="1" si="564"/>
        <v/>
      </c>
      <c r="KQ54" s="449" t="str">
        <f ca="1">IF((KP54&lt;&gt;""),IF(OR($F54&lt;&gt;$G54,PrSettings!$M$4="●"),(($F54-$G54)=(KM54-KN54))*1,0),"")</f>
        <v/>
      </c>
      <c r="KR54" s="449" t="str">
        <f t="shared" ca="1" si="686"/>
        <v/>
      </c>
      <c r="KS54" s="449" t="str">
        <f ca="1">IF(KP54&lt;&gt;"",IF(ABS($F54-$G54)&gt;=PrSettings!$M$7,(ABS($F54-$G54-KM54+KN54)&lt;=1)*1,IF(AND(KP54,$F54=$G54,$F54&gt;=PrSettings!$M$6),(ABS(KM54-$F54)&lt;=1)*1,IF(AND(ABS($F54-$G54-KM54+KN54)&lt;=1,$F54+$G54&gt;=PrSettings!$M$8),(ABS(KM54-$F54)&lt;=1)*(ABS(KN54-$G54)&lt;=1)*1,""))),"")</f>
        <v/>
      </c>
      <c r="KT54" s="542" t="str">
        <f t="shared" ca="1" si="565"/>
        <v/>
      </c>
      <c r="KV54" s="447" t="str">
        <f t="shared" ca="1" si="687"/>
        <v/>
      </c>
      <c r="KW54" s="448" t="str">
        <f t="shared" ca="1" si="688"/>
        <v/>
      </c>
      <c r="KX54" s="449" t="str">
        <f t="shared" ca="1" si="689"/>
        <v/>
      </c>
      <c r="KY54" s="448" t="str">
        <f t="shared" ca="1" si="690"/>
        <v/>
      </c>
      <c r="KZ54" s="452"/>
      <c r="LA54" s="452"/>
      <c r="LB54" s="541">
        <f>COUNTIF(KV$57:KV$60,KX59)+COUNTIF(KX$57:KX$60,KX59)</f>
        <v>0</v>
      </c>
      <c r="LC54" s="449" t="str">
        <f t="shared" ca="1" si="566"/>
        <v/>
      </c>
      <c r="LD54" s="449" t="str">
        <f ca="1">IF((LC54&lt;&gt;""),IF(OR($F54&lt;&gt;$G54,PrSettings!$M$4="●"),(($F54-$G54)=(KZ54-LA54))*1,0),"")</f>
        <v/>
      </c>
      <c r="LE54" s="449" t="str">
        <f t="shared" ca="1" si="691"/>
        <v/>
      </c>
      <c r="LF54" s="449" t="str">
        <f ca="1">IF(LC54&lt;&gt;"",IF(ABS($F54-$G54)&gt;=PrSettings!$M$7,(ABS($F54-$G54-KZ54+LA54)&lt;=1)*1,IF(AND(LC54,$F54=$G54,$F54&gt;=PrSettings!$M$6),(ABS(KZ54-$F54)&lt;=1)*1,IF(AND(ABS($F54-$G54-KZ54+LA54)&lt;=1,$F54+$G54&gt;=PrSettings!$M$8),(ABS(KZ54-$F54)&lt;=1)*(ABS(LA54-$G54)&lt;=1)*1,""))),"")</f>
        <v/>
      </c>
      <c r="LG54" s="542" t="str">
        <f t="shared" ca="1" si="567"/>
        <v/>
      </c>
      <c r="LI54" s="447" t="str">
        <f t="shared" ca="1" si="692"/>
        <v/>
      </c>
      <c r="LJ54" s="448" t="str">
        <f t="shared" ca="1" si="693"/>
        <v/>
      </c>
      <c r="LK54" s="449" t="str">
        <f t="shared" ca="1" si="694"/>
        <v/>
      </c>
      <c r="LL54" s="448" t="str">
        <f t="shared" ca="1" si="695"/>
        <v/>
      </c>
      <c r="LM54" s="452"/>
      <c r="LN54" s="452"/>
      <c r="LO54" s="541">
        <f>COUNTIF(LI$57:LI$60,LK59)+COUNTIF(LK$57:LK$60,LK59)</f>
        <v>0</v>
      </c>
      <c r="LP54" s="449" t="str">
        <f t="shared" ca="1" si="568"/>
        <v/>
      </c>
      <c r="LQ54" s="449" t="str">
        <f ca="1">IF((LP54&lt;&gt;""),IF(OR($F54&lt;&gt;$G54,PrSettings!$M$4="●"),(($F54-$G54)=(LM54-LN54))*1,0),"")</f>
        <v/>
      </c>
      <c r="LR54" s="449" t="str">
        <f t="shared" ca="1" si="696"/>
        <v/>
      </c>
      <c r="LS54" s="449" t="str">
        <f ca="1">IF(LP54&lt;&gt;"",IF(ABS($F54-$G54)&gt;=PrSettings!$M$7,(ABS($F54-$G54-LM54+LN54)&lt;=1)*1,IF(AND(LP54,$F54=$G54,$F54&gt;=PrSettings!$M$6),(ABS(LM54-$F54)&lt;=1)*1,IF(AND(ABS($F54-$G54-LM54+LN54)&lt;=1,$F54+$G54&gt;=PrSettings!$M$8),(ABS(LM54-$F54)&lt;=1)*(ABS(LN54-$G54)&lt;=1)*1,""))),"")</f>
        <v/>
      </c>
      <c r="LT54" s="542" t="str">
        <f t="shared" ca="1" si="569"/>
        <v/>
      </c>
      <c r="LV54" s="447" t="str">
        <f t="shared" ca="1" si="697"/>
        <v/>
      </c>
      <c r="LW54" s="448" t="str">
        <f t="shared" ca="1" si="698"/>
        <v/>
      </c>
      <c r="LX54" s="449" t="str">
        <f t="shared" ca="1" si="699"/>
        <v/>
      </c>
      <c r="LY54" s="448" t="str">
        <f t="shared" ca="1" si="700"/>
        <v/>
      </c>
      <c r="LZ54" s="452"/>
      <c r="MA54" s="452"/>
      <c r="MB54" s="541">
        <f>COUNTIF(LV$57:LV$60,LX59)+COUNTIF(LX$57:LX$60,LX59)</f>
        <v>0</v>
      </c>
      <c r="MC54" s="449" t="str">
        <f t="shared" ca="1" si="570"/>
        <v/>
      </c>
      <c r="MD54" s="449" t="str">
        <f ca="1">IF((MC54&lt;&gt;""),IF(OR($F54&lt;&gt;$G54,PrSettings!$M$4="●"),(($F54-$G54)=(LZ54-MA54))*1,0),"")</f>
        <v/>
      </c>
      <c r="ME54" s="449" t="str">
        <f t="shared" ca="1" si="701"/>
        <v/>
      </c>
      <c r="MF54" s="449" t="str">
        <f ca="1">IF(MC54&lt;&gt;"",IF(ABS($F54-$G54)&gt;=PrSettings!$M$7,(ABS($F54-$G54-LZ54+MA54)&lt;=1)*1,IF(AND(MC54,$F54=$G54,$F54&gt;=PrSettings!$M$6),(ABS(LZ54-$F54)&lt;=1)*1,IF(AND(ABS($F54-$G54-LZ54+MA54)&lt;=1,$F54+$G54&gt;=PrSettings!$M$8),(ABS(LZ54-$F54)&lt;=1)*(ABS(MA54-$G54)&lt;=1)*1,""))),"")</f>
        <v/>
      </c>
      <c r="MG54" s="542" t="str">
        <f t="shared" ca="1" si="571"/>
        <v/>
      </c>
    </row>
    <row r="55" spans="1:345" s="25" customFormat="1" x14ac:dyDescent="0.25">
      <c r="A55" s="428"/>
      <c r="B55" s="447" t="str">
        <f ca="1">IF(C55="","",INDEX(Groups!$C$7:$C$35,MATCH(C55,Groups!$D$7:$D$35,0)))</f>
        <v/>
      </c>
      <c r="C55" s="448" t="str">
        <f ca="1">INDIRECT("'"&amp;References!$A$1&amp;"'!"&amp;"$W$54")</f>
        <v/>
      </c>
      <c r="D55" s="449" t="str">
        <f ca="1">IF(E55="","",INDEX(Groups!$C$7:$C$35,MATCH(E55,Groups!$D$7:$D$35,0)))</f>
        <v/>
      </c>
      <c r="E55" s="448" t="str">
        <f ca="1">INDIRECT("'"&amp;References!$A$1&amp;"'!"&amp;"$X$54")</f>
        <v/>
      </c>
      <c r="F55" s="450" t="str">
        <f ca="1">IF(AND(INDIRECT("'"&amp;References!$A$1&amp;"'!"&amp;"$W$55")&lt;&gt;"",INDIRECT("'"&amp;References!$A$1&amp;"'!"&amp;"$X$55")&lt;&gt;""),INDIRECT("'"&amp;References!$A$1&amp;"'!"&amp;"$W$55"),"")</f>
        <v/>
      </c>
      <c r="G55" s="451" t="str">
        <f ca="1">IF(AND(INDIRECT("'"&amp;References!$A$1&amp;"'!"&amp;"$W$55")&lt;&gt;"",INDIRECT("'"&amp;References!$A$1&amp;"'!"&amp;"$X$55")&lt;&gt;""),INDIRECT("'"&amp;References!$A$1&amp;"'!"&amp;"$X$55"),"")</f>
        <v/>
      </c>
      <c r="I55" s="447" t="str">
        <f t="shared" ca="1" si="572"/>
        <v/>
      </c>
      <c r="J55" s="448" t="str">
        <f t="shared" ca="1" si="573"/>
        <v/>
      </c>
      <c r="K55" s="449" t="str">
        <f t="shared" ca="1" si="574"/>
        <v/>
      </c>
      <c r="L55" s="448" t="str">
        <f t="shared" ca="1" si="575"/>
        <v/>
      </c>
      <c r="M55" s="452"/>
      <c r="N55" s="452"/>
      <c r="O55" s="541">
        <f>COUNTIF(I$57:I$60,K60)+COUNTIF(K$57:K$60,K60)</f>
        <v>0</v>
      </c>
      <c r="P55" s="449" t="str">
        <f t="shared" ca="1" si="520"/>
        <v/>
      </c>
      <c r="Q55" s="449" t="str">
        <f ca="1">IF((P55&lt;&gt;""),IF(OR($F55&lt;&gt;$G55,PrSettings!$M$4="●"),(($F55-$G55)=(M55-N55))*1,0),"")</f>
        <v/>
      </c>
      <c r="R55" s="449" t="str">
        <f t="shared" ca="1" si="576"/>
        <v/>
      </c>
      <c r="S55" s="449" t="str">
        <f ca="1">IF(P55&lt;&gt;"",IF(ABS($F55-$G55)&gt;=PrSettings!$M$7,(ABS($F55-$G55-M55+N55)&lt;=1)*1,IF(AND(P55,$F55=$G55,$F55&gt;=PrSettings!$M$6),(ABS(M55-$F55)&lt;=1)*1,IF(AND(ABS($F55-$G55-M55+N55)&lt;=1,$F55+$G55&gt;=PrSettings!$M$8),(ABS(M55-$F55)&lt;=1)*(ABS(N55-$G55)&lt;=1)*1,""))),"")</f>
        <v/>
      </c>
      <c r="T55" s="543" t="str">
        <f t="shared" ca="1" si="521"/>
        <v/>
      </c>
      <c r="V55" s="447" t="str">
        <f t="shared" ca="1" si="577"/>
        <v/>
      </c>
      <c r="W55" s="448" t="str">
        <f t="shared" ca="1" si="578"/>
        <v/>
      </c>
      <c r="X55" s="449" t="str">
        <f t="shared" ca="1" si="579"/>
        <v/>
      </c>
      <c r="Y55" s="448" t="str">
        <f t="shared" ca="1" si="580"/>
        <v/>
      </c>
      <c r="Z55" s="452"/>
      <c r="AA55" s="452"/>
      <c r="AB55" s="541">
        <f>COUNTIF(V$57:V$60,X60)+COUNTIF(X$57:X$60,X60)</f>
        <v>0</v>
      </c>
      <c r="AC55" s="449" t="str">
        <f t="shared" ca="1" si="522"/>
        <v/>
      </c>
      <c r="AD55" s="449" t="str">
        <f ca="1">IF((AC55&lt;&gt;""),IF(OR($F55&lt;&gt;$G55,PrSettings!$M$4="●"),(($F55-$G55)=(Z55-AA55))*1,0),"")</f>
        <v/>
      </c>
      <c r="AE55" s="449" t="str">
        <f t="shared" ca="1" si="581"/>
        <v/>
      </c>
      <c r="AF55" s="449" t="str">
        <f ca="1">IF(AC55&lt;&gt;"",IF(ABS($F55-$G55)&gt;=PrSettings!$M$7,(ABS($F55-$G55-Z55+AA55)&lt;=1)*1,IF(AND(AC55,$F55=$G55,$F55&gt;=PrSettings!$M$6),(ABS(Z55-$F55)&lt;=1)*1,IF(AND(ABS($F55-$G55-Z55+AA55)&lt;=1,$F55+$G55&gt;=PrSettings!$M$8),(ABS(Z55-$F55)&lt;=1)*(ABS(AA55-$G55)&lt;=1)*1,""))),"")</f>
        <v/>
      </c>
      <c r="AG55" s="543" t="str">
        <f t="shared" ca="1" si="523"/>
        <v/>
      </c>
      <c r="AI55" s="447" t="str">
        <f t="shared" ca="1" si="582"/>
        <v/>
      </c>
      <c r="AJ55" s="448" t="str">
        <f t="shared" ca="1" si="583"/>
        <v/>
      </c>
      <c r="AK55" s="449" t="str">
        <f t="shared" ca="1" si="584"/>
        <v/>
      </c>
      <c r="AL55" s="448" t="str">
        <f t="shared" ca="1" si="585"/>
        <v/>
      </c>
      <c r="AM55" s="452"/>
      <c r="AN55" s="452"/>
      <c r="AO55" s="541">
        <f>COUNTIF(AI$57:AI$60,AK60)+COUNTIF(AK$57:AK$60,AK60)</f>
        <v>0</v>
      </c>
      <c r="AP55" s="449" t="str">
        <f t="shared" ca="1" si="524"/>
        <v/>
      </c>
      <c r="AQ55" s="449" t="str">
        <f ca="1">IF((AP55&lt;&gt;""),IF(OR($F55&lt;&gt;$G55,PrSettings!$M$4="●"),(($F55-$G55)=(AM55-AN55))*1,0),"")</f>
        <v/>
      </c>
      <c r="AR55" s="449" t="str">
        <f t="shared" ca="1" si="586"/>
        <v/>
      </c>
      <c r="AS55" s="449" t="str">
        <f ca="1">IF(AP55&lt;&gt;"",IF(ABS($F55-$G55)&gt;=PrSettings!$M$7,(ABS($F55-$G55-AM55+AN55)&lt;=1)*1,IF(AND(AP55,$F55=$G55,$F55&gt;=PrSettings!$M$6),(ABS(AM55-$F55)&lt;=1)*1,IF(AND(ABS($F55-$G55-AM55+AN55)&lt;=1,$F55+$G55&gt;=PrSettings!$M$8),(ABS(AM55-$F55)&lt;=1)*(ABS(AN55-$G55)&lt;=1)*1,""))),"")</f>
        <v/>
      </c>
      <c r="AT55" s="543" t="str">
        <f t="shared" ca="1" si="525"/>
        <v/>
      </c>
      <c r="AV55" s="447" t="str">
        <f t="shared" ca="1" si="587"/>
        <v/>
      </c>
      <c r="AW55" s="448" t="str">
        <f t="shared" ca="1" si="588"/>
        <v/>
      </c>
      <c r="AX55" s="449" t="str">
        <f t="shared" ca="1" si="589"/>
        <v/>
      </c>
      <c r="AY55" s="448" t="str">
        <f t="shared" ca="1" si="590"/>
        <v/>
      </c>
      <c r="AZ55" s="452"/>
      <c r="BA55" s="452"/>
      <c r="BB55" s="541">
        <f>COUNTIF(AV$57:AV$60,AX60)+COUNTIF(AX$57:AX$60,AX60)</f>
        <v>0</v>
      </c>
      <c r="BC55" s="449" t="str">
        <f t="shared" ca="1" si="526"/>
        <v/>
      </c>
      <c r="BD55" s="449" t="str">
        <f ca="1">IF((BC55&lt;&gt;""),IF(OR($F55&lt;&gt;$G55,PrSettings!$M$4="●"),(($F55-$G55)=(AZ55-BA55))*1,0),"")</f>
        <v/>
      </c>
      <c r="BE55" s="449" t="str">
        <f t="shared" ca="1" si="591"/>
        <v/>
      </c>
      <c r="BF55" s="449" t="str">
        <f ca="1">IF(BC55&lt;&gt;"",IF(ABS($F55-$G55)&gt;=PrSettings!$M$7,(ABS($F55-$G55-AZ55+BA55)&lt;=1)*1,IF(AND(BC55,$F55=$G55,$F55&gt;=PrSettings!$M$6),(ABS(AZ55-$F55)&lt;=1)*1,IF(AND(ABS($F55-$G55-AZ55+BA55)&lt;=1,$F55+$G55&gt;=PrSettings!$M$8),(ABS(AZ55-$F55)&lt;=1)*(ABS(BA55-$G55)&lt;=1)*1,""))),"")</f>
        <v/>
      </c>
      <c r="BG55" s="543" t="str">
        <f t="shared" ca="1" si="527"/>
        <v/>
      </c>
      <c r="BI55" s="447" t="str">
        <f t="shared" ca="1" si="592"/>
        <v/>
      </c>
      <c r="BJ55" s="448" t="str">
        <f t="shared" ca="1" si="593"/>
        <v/>
      </c>
      <c r="BK55" s="449" t="str">
        <f t="shared" ca="1" si="594"/>
        <v/>
      </c>
      <c r="BL55" s="448" t="str">
        <f t="shared" ca="1" si="595"/>
        <v/>
      </c>
      <c r="BM55" s="452"/>
      <c r="BN55" s="452"/>
      <c r="BO55" s="541">
        <f>COUNTIF(BI$57:BI$60,BK60)+COUNTIF(BK$57:BK$60,BK60)</f>
        <v>0</v>
      </c>
      <c r="BP55" s="449" t="str">
        <f t="shared" ca="1" si="528"/>
        <v/>
      </c>
      <c r="BQ55" s="449" t="str">
        <f ca="1">IF((BP55&lt;&gt;""),IF(OR($F55&lt;&gt;$G55,PrSettings!$M$4="●"),(($F55-$G55)=(BM55-BN55))*1,0),"")</f>
        <v/>
      </c>
      <c r="BR55" s="449" t="str">
        <f t="shared" ca="1" si="596"/>
        <v/>
      </c>
      <c r="BS55" s="449" t="str">
        <f ca="1">IF(BP55&lt;&gt;"",IF(ABS($F55-$G55)&gt;=PrSettings!$M$7,(ABS($F55-$G55-BM55+BN55)&lt;=1)*1,IF(AND(BP55,$F55=$G55,$F55&gt;=PrSettings!$M$6),(ABS(BM55-$F55)&lt;=1)*1,IF(AND(ABS($F55-$G55-BM55+BN55)&lt;=1,$F55+$G55&gt;=PrSettings!$M$8),(ABS(BM55-$F55)&lt;=1)*(ABS(BN55-$G55)&lt;=1)*1,""))),"")</f>
        <v/>
      </c>
      <c r="BT55" s="543" t="str">
        <f t="shared" ca="1" si="529"/>
        <v/>
      </c>
      <c r="BV55" s="447" t="str">
        <f t="shared" ca="1" si="597"/>
        <v/>
      </c>
      <c r="BW55" s="448" t="str">
        <f t="shared" ca="1" si="598"/>
        <v/>
      </c>
      <c r="BX55" s="449" t="str">
        <f t="shared" ca="1" si="599"/>
        <v/>
      </c>
      <c r="BY55" s="448" t="str">
        <f t="shared" ca="1" si="600"/>
        <v/>
      </c>
      <c r="BZ55" s="452"/>
      <c r="CA55" s="452"/>
      <c r="CB55" s="541">
        <f>COUNTIF(BV$57:BV$60,BX60)+COUNTIF(BX$57:BX$60,BX60)</f>
        <v>0</v>
      </c>
      <c r="CC55" s="449" t="str">
        <f t="shared" ca="1" si="530"/>
        <v/>
      </c>
      <c r="CD55" s="449" t="str">
        <f ca="1">IF((CC55&lt;&gt;""),IF(OR($F55&lt;&gt;$G55,PrSettings!$M$4="●"),(($F55-$G55)=(BZ55-CA55))*1,0),"")</f>
        <v/>
      </c>
      <c r="CE55" s="449" t="str">
        <f t="shared" ca="1" si="601"/>
        <v/>
      </c>
      <c r="CF55" s="449" t="str">
        <f ca="1">IF(CC55&lt;&gt;"",IF(ABS($F55-$G55)&gt;=PrSettings!$M$7,(ABS($F55-$G55-BZ55+CA55)&lt;=1)*1,IF(AND(CC55,$F55=$G55,$F55&gt;=PrSettings!$M$6),(ABS(BZ55-$F55)&lt;=1)*1,IF(AND(ABS($F55-$G55-BZ55+CA55)&lt;=1,$F55+$G55&gt;=PrSettings!$M$8),(ABS(BZ55-$F55)&lt;=1)*(ABS(CA55-$G55)&lt;=1)*1,""))),"")</f>
        <v/>
      </c>
      <c r="CG55" s="543" t="str">
        <f t="shared" ca="1" si="531"/>
        <v/>
      </c>
      <c r="CI55" s="447" t="str">
        <f t="shared" ca="1" si="602"/>
        <v/>
      </c>
      <c r="CJ55" s="448" t="str">
        <f t="shared" ca="1" si="603"/>
        <v/>
      </c>
      <c r="CK55" s="449" t="str">
        <f t="shared" ca="1" si="604"/>
        <v/>
      </c>
      <c r="CL55" s="448" t="str">
        <f t="shared" ca="1" si="605"/>
        <v/>
      </c>
      <c r="CM55" s="452"/>
      <c r="CN55" s="452"/>
      <c r="CO55" s="541">
        <f>COUNTIF(CI$57:CI$60,CK60)+COUNTIF(CK$57:CK$60,CK60)</f>
        <v>0</v>
      </c>
      <c r="CP55" s="449" t="str">
        <f t="shared" ca="1" si="532"/>
        <v/>
      </c>
      <c r="CQ55" s="449" t="str">
        <f ca="1">IF((CP55&lt;&gt;""),IF(OR($F55&lt;&gt;$G55,PrSettings!$M$4="●"),(($F55-$G55)=(CM55-CN55))*1,0),"")</f>
        <v/>
      </c>
      <c r="CR55" s="449" t="str">
        <f t="shared" ca="1" si="606"/>
        <v/>
      </c>
      <c r="CS55" s="449" t="str">
        <f ca="1">IF(CP55&lt;&gt;"",IF(ABS($F55-$G55)&gt;=PrSettings!$M$7,(ABS($F55-$G55-CM55+CN55)&lt;=1)*1,IF(AND(CP55,$F55=$G55,$F55&gt;=PrSettings!$M$6),(ABS(CM55-$F55)&lt;=1)*1,IF(AND(ABS($F55-$G55-CM55+CN55)&lt;=1,$F55+$G55&gt;=PrSettings!$M$8),(ABS(CM55-$F55)&lt;=1)*(ABS(CN55-$G55)&lt;=1)*1,""))),"")</f>
        <v/>
      </c>
      <c r="CT55" s="543" t="str">
        <f t="shared" ca="1" si="533"/>
        <v/>
      </c>
      <c r="CV55" s="447" t="str">
        <f t="shared" ca="1" si="607"/>
        <v/>
      </c>
      <c r="CW55" s="448" t="str">
        <f t="shared" ca="1" si="608"/>
        <v/>
      </c>
      <c r="CX55" s="449" t="str">
        <f t="shared" ca="1" si="609"/>
        <v/>
      </c>
      <c r="CY55" s="448" t="str">
        <f t="shared" ca="1" si="610"/>
        <v/>
      </c>
      <c r="CZ55" s="452"/>
      <c r="DA55" s="452"/>
      <c r="DB55" s="541">
        <f>COUNTIF(CV$57:CV$60,CX60)+COUNTIF(CX$57:CX$60,CX60)</f>
        <v>0</v>
      </c>
      <c r="DC55" s="449" t="str">
        <f t="shared" ca="1" si="534"/>
        <v/>
      </c>
      <c r="DD55" s="449" t="str">
        <f ca="1">IF((DC55&lt;&gt;""),IF(OR($F55&lt;&gt;$G55,PrSettings!$M$4="●"),(($F55-$G55)=(CZ55-DA55))*1,0),"")</f>
        <v/>
      </c>
      <c r="DE55" s="449" t="str">
        <f t="shared" ca="1" si="611"/>
        <v/>
      </c>
      <c r="DF55" s="449" t="str">
        <f ca="1">IF(DC55&lt;&gt;"",IF(ABS($F55-$G55)&gt;=PrSettings!$M$7,(ABS($F55-$G55-CZ55+DA55)&lt;=1)*1,IF(AND(DC55,$F55=$G55,$F55&gt;=PrSettings!$M$6),(ABS(CZ55-$F55)&lt;=1)*1,IF(AND(ABS($F55-$G55-CZ55+DA55)&lt;=1,$F55+$G55&gt;=PrSettings!$M$8),(ABS(CZ55-$F55)&lt;=1)*(ABS(DA55-$G55)&lt;=1)*1,""))),"")</f>
        <v/>
      </c>
      <c r="DG55" s="543" t="str">
        <f t="shared" ca="1" si="535"/>
        <v/>
      </c>
      <c r="DI55" s="447" t="str">
        <f t="shared" ca="1" si="612"/>
        <v/>
      </c>
      <c r="DJ55" s="448" t="str">
        <f t="shared" ca="1" si="613"/>
        <v/>
      </c>
      <c r="DK55" s="449" t="str">
        <f t="shared" ca="1" si="614"/>
        <v/>
      </c>
      <c r="DL55" s="448" t="str">
        <f t="shared" ca="1" si="615"/>
        <v/>
      </c>
      <c r="DM55" s="452"/>
      <c r="DN55" s="452"/>
      <c r="DO55" s="541">
        <f>COUNTIF(DI$57:DI$60,DK60)+COUNTIF(DK$57:DK$60,DK60)</f>
        <v>0</v>
      </c>
      <c r="DP55" s="449" t="str">
        <f t="shared" ca="1" si="536"/>
        <v/>
      </c>
      <c r="DQ55" s="449" t="str">
        <f ca="1">IF((DP55&lt;&gt;""),IF(OR($F55&lt;&gt;$G55,PrSettings!$M$4="●"),(($F55-$G55)=(DM55-DN55))*1,0),"")</f>
        <v/>
      </c>
      <c r="DR55" s="449" t="str">
        <f t="shared" ca="1" si="616"/>
        <v/>
      </c>
      <c r="DS55" s="449" t="str">
        <f ca="1">IF(DP55&lt;&gt;"",IF(ABS($F55-$G55)&gt;=PrSettings!$M$7,(ABS($F55-$G55-DM55+DN55)&lt;=1)*1,IF(AND(DP55,$F55=$G55,$F55&gt;=PrSettings!$M$6),(ABS(DM55-$F55)&lt;=1)*1,IF(AND(ABS($F55-$G55-DM55+DN55)&lt;=1,$F55+$G55&gt;=PrSettings!$M$8),(ABS(DM55-$F55)&lt;=1)*(ABS(DN55-$G55)&lt;=1)*1,""))),"")</f>
        <v/>
      </c>
      <c r="DT55" s="543" t="str">
        <f t="shared" ca="1" si="537"/>
        <v/>
      </c>
      <c r="DV55" s="447" t="str">
        <f t="shared" ca="1" si="617"/>
        <v/>
      </c>
      <c r="DW55" s="448" t="str">
        <f t="shared" ca="1" si="618"/>
        <v/>
      </c>
      <c r="DX55" s="449" t="str">
        <f t="shared" ca="1" si="619"/>
        <v/>
      </c>
      <c r="DY55" s="448" t="str">
        <f t="shared" ca="1" si="620"/>
        <v/>
      </c>
      <c r="DZ55" s="452"/>
      <c r="EA55" s="452"/>
      <c r="EB55" s="541">
        <f>COUNTIF(DV$57:DV$60,DX60)+COUNTIF(DX$57:DX$60,DX60)</f>
        <v>0</v>
      </c>
      <c r="EC55" s="449" t="str">
        <f t="shared" ca="1" si="538"/>
        <v/>
      </c>
      <c r="ED55" s="449" t="str">
        <f ca="1">IF((EC55&lt;&gt;""),IF(OR($F55&lt;&gt;$G55,PrSettings!$M$4="●"),(($F55-$G55)=(DZ55-EA55))*1,0),"")</f>
        <v/>
      </c>
      <c r="EE55" s="449" t="str">
        <f t="shared" ca="1" si="621"/>
        <v/>
      </c>
      <c r="EF55" s="449" t="str">
        <f ca="1">IF(EC55&lt;&gt;"",IF(ABS($F55-$G55)&gt;=PrSettings!$M$7,(ABS($F55-$G55-DZ55+EA55)&lt;=1)*1,IF(AND(EC55,$F55=$G55,$F55&gt;=PrSettings!$M$6),(ABS(DZ55-$F55)&lt;=1)*1,IF(AND(ABS($F55-$G55-DZ55+EA55)&lt;=1,$F55+$G55&gt;=PrSettings!$M$8),(ABS(DZ55-$F55)&lt;=1)*(ABS(EA55-$G55)&lt;=1)*1,""))),"")</f>
        <v/>
      </c>
      <c r="EG55" s="543" t="str">
        <f t="shared" ca="1" si="539"/>
        <v/>
      </c>
      <c r="EI55" s="447" t="str">
        <f t="shared" ca="1" si="622"/>
        <v/>
      </c>
      <c r="EJ55" s="448" t="str">
        <f t="shared" ca="1" si="623"/>
        <v/>
      </c>
      <c r="EK55" s="449" t="str">
        <f t="shared" ca="1" si="624"/>
        <v/>
      </c>
      <c r="EL55" s="448" t="str">
        <f t="shared" ca="1" si="625"/>
        <v/>
      </c>
      <c r="EM55" s="452"/>
      <c r="EN55" s="452"/>
      <c r="EO55" s="541">
        <f>COUNTIF(EI$57:EI$60,EK60)+COUNTIF(EK$57:EK$60,EK60)</f>
        <v>0</v>
      </c>
      <c r="EP55" s="449" t="str">
        <f t="shared" ca="1" si="540"/>
        <v/>
      </c>
      <c r="EQ55" s="449" t="str">
        <f ca="1">IF((EP55&lt;&gt;""),IF(OR($F55&lt;&gt;$G55,PrSettings!$M$4="●"),(($F55-$G55)=(EM55-EN55))*1,0),"")</f>
        <v/>
      </c>
      <c r="ER55" s="449" t="str">
        <f t="shared" ca="1" si="626"/>
        <v/>
      </c>
      <c r="ES55" s="449" t="str">
        <f ca="1">IF(EP55&lt;&gt;"",IF(ABS($F55-$G55)&gt;=PrSettings!$M$7,(ABS($F55-$G55-EM55+EN55)&lt;=1)*1,IF(AND(EP55,$F55=$G55,$F55&gt;=PrSettings!$M$6),(ABS(EM55-$F55)&lt;=1)*1,IF(AND(ABS($F55-$G55-EM55+EN55)&lt;=1,$F55+$G55&gt;=PrSettings!$M$8),(ABS(EM55-$F55)&lt;=1)*(ABS(EN55-$G55)&lt;=1)*1,""))),"")</f>
        <v/>
      </c>
      <c r="ET55" s="543" t="str">
        <f t="shared" ca="1" si="541"/>
        <v/>
      </c>
      <c r="EV55" s="447" t="str">
        <f t="shared" ca="1" si="627"/>
        <v/>
      </c>
      <c r="EW55" s="448" t="str">
        <f t="shared" ca="1" si="628"/>
        <v/>
      </c>
      <c r="EX55" s="449" t="str">
        <f t="shared" ca="1" si="629"/>
        <v/>
      </c>
      <c r="EY55" s="448" t="str">
        <f t="shared" ca="1" si="630"/>
        <v/>
      </c>
      <c r="EZ55" s="452"/>
      <c r="FA55" s="452"/>
      <c r="FB55" s="541">
        <f>COUNTIF(EV$57:EV$60,EX60)+COUNTIF(EX$57:EX$60,EX60)</f>
        <v>0</v>
      </c>
      <c r="FC55" s="449" t="str">
        <f t="shared" ca="1" si="542"/>
        <v/>
      </c>
      <c r="FD55" s="449" t="str">
        <f ca="1">IF((FC55&lt;&gt;""),IF(OR($F55&lt;&gt;$G55,PrSettings!$M$4="●"),(($F55-$G55)=(EZ55-FA55))*1,0),"")</f>
        <v/>
      </c>
      <c r="FE55" s="449" t="str">
        <f t="shared" ca="1" si="631"/>
        <v/>
      </c>
      <c r="FF55" s="449" t="str">
        <f ca="1">IF(FC55&lt;&gt;"",IF(ABS($F55-$G55)&gt;=PrSettings!$M$7,(ABS($F55-$G55-EZ55+FA55)&lt;=1)*1,IF(AND(FC55,$F55=$G55,$F55&gt;=PrSettings!$M$6),(ABS(EZ55-$F55)&lt;=1)*1,IF(AND(ABS($F55-$G55-EZ55+FA55)&lt;=1,$F55+$G55&gt;=PrSettings!$M$8),(ABS(EZ55-$F55)&lt;=1)*(ABS(FA55-$G55)&lt;=1)*1,""))),"")</f>
        <v/>
      </c>
      <c r="FG55" s="543" t="str">
        <f t="shared" ca="1" si="543"/>
        <v/>
      </c>
      <c r="FI55" s="447" t="str">
        <f t="shared" ca="1" si="632"/>
        <v/>
      </c>
      <c r="FJ55" s="448" t="str">
        <f t="shared" ca="1" si="633"/>
        <v/>
      </c>
      <c r="FK55" s="449" t="str">
        <f t="shared" ca="1" si="634"/>
        <v/>
      </c>
      <c r="FL55" s="448" t="str">
        <f t="shared" ca="1" si="635"/>
        <v/>
      </c>
      <c r="FM55" s="452"/>
      <c r="FN55" s="452"/>
      <c r="FO55" s="541">
        <f>COUNTIF(FI$57:FI$60,FK60)+COUNTIF(FK$57:FK$60,FK60)</f>
        <v>0</v>
      </c>
      <c r="FP55" s="449" t="str">
        <f t="shared" ca="1" si="544"/>
        <v/>
      </c>
      <c r="FQ55" s="449" t="str">
        <f ca="1">IF((FP55&lt;&gt;""),IF(OR($F55&lt;&gt;$G55,PrSettings!$M$4="●"),(($F55-$G55)=(FM55-FN55))*1,0),"")</f>
        <v/>
      </c>
      <c r="FR55" s="449" t="str">
        <f t="shared" ca="1" si="636"/>
        <v/>
      </c>
      <c r="FS55" s="449" t="str">
        <f ca="1">IF(FP55&lt;&gt;"",IF(ABS($F55-$G55)&gt;=PrSettings!$M$7,(ABS($F55-$G55-FM55+FN55)&lt;=1)*1,IF(AND(FP55,$F55=$G55,$F55&gt;=PrSettings!$M$6),(ABS(FM55-$F55)&lt;=1)*1,IF(AND(ABS($F55-$G55-FM55+FN55)&lt;=1,$F55+$G55&gt;=PrSettings!$M$8),(ABS(FM55-$F55)&lt;=1)*(ABS(FN55-$G55)&lt;=1)*1,""))),"")</f>
        <v/>
      </c>
      <c r="FT55" s="543" t="str">
        <f t="shared" ca="1" si="545"/>
        <v/>
      </c>
      <c r="FV55" s="447" t="str">
        <f t="shared" ca="1" si="637"/>
        <v/>
      </c>
      <c r="FW55" s="448" t="str">
        <f t="shared" ca="1" si="638"/>
        <v/>
      </c>
      <c r="FX55" s="449" t="str">
        <f t="shared" ca="1" si="639"/>
        <v/>
      </c>
      <c r="FY55" s="448" t="str">
        <f t="shared" ca="1" si="640"/>
        <v/>
      </c>
      <c r="FZ55" s="452"/>
      <c r="GA55" s="452"/>
      <c r="GB55" s="541">
        <f>COUNTIF(FV$57:FV$60,FX60)+COUNTIF(FX$57:FX$60,FX60)</f>
        <v>0</v>
      </c>
      <c r="GC55" s="449" t="str">
        <f t="shared" ca="1" si="546"/>
        <v/>
      </c>
      <c r="GD55" s="449" t="str">
        <f ca="1">IF((GC55&lt;&gt;""),IF(OR($F55&lt;&gt;$G55,PrSettings!$M$4="●"),(($F55-$G55)=(FZ55-GA55))*1,0),"")</f>
        <v/>
      </c>
      <c r="GE55" s="449" t="str">
        <f t="shared" ca="1" si="641"/>
        <v/>
      </c>
      <c r="GF55" s="449" t="str">
        <f ca="1">IF(GC55&lt;&gt;"",IF(ABS($F55-$G55)&gt;=PrSettings!$M$7,(ABS($F55-$G55-FZ55+GA55)&lt;=1)*1,IF(AND(GC55,$F55=$G55,$F55&gt;=PrSettings!$M$6),(ABS(FZ55-$F55)&lt;=1)*1,IF(AND(ABS($F55-$G55-FZ55+GA55)&lt;=1,$F55+$G55&gt;=PrSettings!$M$8),(ABS(FZ55-$F55)&lt;=1)*(ABS(GA55-$G55)&lt;=1)*1,""))),"")</f>
        <v/>
      </c>
      <c r="GG55" s="543" t="str">
        <f t="shared" ca="1" si="547"/>
        <v/>
      </c>
      <c r="GI55" s="447" t="str">
        <f t="shared" ca="1" si="642"/>
        <v/>
      </c>
      <c r="GJ55" s="448" t="str">
        <f t="shared" ca="1" si="643"/>
        <v/>
      </c>
      <c r="GK55" s="449" t="str">
        <f t="shared" ca="1" si="644"/>
        <v/>
      </c>
      <c r="GL55" s="448" t="str">
        <f t="shared" ca="1" si="645"/>
        <v/>
      </c>
      <c r="GM55" s="452"/>
      <c r="GN55" s="452"/>
      <c r="GO55" s="541">
        <f>COUNTIF(GI$57:GI$60,GK60)+COUNTIF(GK$57:GK$60,GK60)</f>
        <v>0</v>
      </c>
      <c r="GP55" s="449" t="str">
        <f t="shared" ca="1" si="548"/>
        <v/>
      </c>
      <c r="GQ55" s="449" t="str">
        <f ca="1">IF((GP55&lt;&gt;""),IF(OR($F55&lt;&gt;$G55,PrSettings!$M$4="●"),(($F55-$G55)=(GM55-GN55))*1,0),"")</f>
        <v/>
      </c>
      <c r="GR55" s="449" t="str">
        <f t="shared" ca="1" si="646"/>
        <v/>
      </c>
      <c r="GS55" s="449" t="str">
        <f ca="1">IF(GP55&lt;&gt;"",IF(ABS($F55-$G55)&gt;=PrSettings!$M$7,(ABS($F55-$G55-GM55+GN55)&lt;=1)*1,IF(AND(GP55,$F55=$G55,$F55&gt;=PrSettings!$M$6),(ABS(GM55-$F55)&lt;=1)*1,IF(AND(ABS($F55-$G55-GM55+GN55)&lt;=1,$F55+$G55&gt;=PrSettings!$M$8),(ABS(GM55-$F55)&lt;=1)*(ABS(GN55-$G55)&lt;=1)*1,""))),"")</f>
        <v/>
      </c>
      <c r="GT55" s="543" t="str">
        <f t="shared" ca="1" si="549"/>
        <v/>
      </c>
      <c r="GV55" s="447" t="str">
        <f t="shared" ca="1" si="647"/>
        <v/>
      </c>
      <c r="GW55" s="448" t="str">
        <f t="shared" ca="1" si="648"/>
        <v/>
      </c>
      <c r="GX55" s="449" t="str">
        <f t="shared" ca="1" si="649"/>
        <v/>
      </c>
      <c r="GY55" s="448" t="str">
        <f t="shared" ca="1" si="650"/>
        <v/>
      </c>
      <c r="GZ55" s="452"/>
      <c r="HA55" s="452"/>
      <c r="HB55" s="541">
        <f>COUNTIF(GV$57:GV$60,GX60)+COUNTIF(GX$57:GX$60,GX60)</f>
        <v>0</v>
      </c>
      <c r="HC55" s="449" t="str">
        <f t="shared" ca="1" si="550"/>
        <v/>
      </c>
      <c r="HD55" s="449" t="str">
        <f ca="1">IF((HC55&lt;&gt;""),IF(OR($F55&lt;&gt;$G55,PrSettings!$M$4="●"),(($F55-$G55)=(GZ55-HA55))*1,0),"")</f>
        <v/>
      </c>
      <c r="HE55" s="449" t="str">
        <f t="shared" ca="1" si="651"/>
        <v/>
      </c>
      <c r="HF55" s="449" t="str">
        <f ca="1">IF(HC55&lt;&gt;"",IF(ABS($F55-$G55)&gt;=PrSettings!$M$7,(ABS($F55-$G55-GZ55+HA55)&lt;=1)*1,IF(AND(HC55,$F55=$G55,$F55&gt;=PrSettings!$M$6),(ABS(GZ55-$F55)&lt;=1)*1,IF(AND(ABS($F55-$G55-GZ55+HA55)&lt;=1,$F55+$G55&gt;=PrSettings!$M$8),(ABS(GZ55-$F55)&lt;=1)*(ABS(HA55-$G55)&lt;=1)*1,""))),"")</f>
        <v/>
      </c>
      <c r="HG55" s="543" t="str">
        <f t="shared" ca="1" si="551"/>
        <v/>
      </c>
      <c r="HI55" s="447" t="str">
        <f t="shared" ca="1" si="652"/>
        <v/>
      </c>
      <c r="HJ55" s="448" t="str">
        <f t="shared" ca="1" si="653"/>
        <v/>
      </c>
      <c r="HK55" s="449" t="str">
        <f t="shared" ca="1" si="654"/>
        <v/>
      </c>
      <c r="HL55" s="448" t="str">
        <f t="shared" ca="1" si="655"/>
        <v/>
      </c>
      <c r="HM55" s="452"/>
      <c r="HN55" s="452"/>
      <c r="HO55" s="541">
        <f>COUNTIF(HI$57:HI$60,HK60)+COUNTIF(HK$57:HK$60,HK60)</f>
        <v>0</v>
      </c>
      <c r="HP55" s="449" t="str">
        <f t="shared" ca="1" si="552"/>
        <v/>
      </c>
      <c r="HQ55" s="449" t="str">
        <f ca="1">IF((HP55&lt;&gt;""),IF(OR($F55&lt;&gt;$G55,PrSettings!$M$4="●"),(($F55-$G55)=(HM55-HN55))*1,0),"")</f>
        <v/>
      </c>
      <c r="HR55" s="449" t="str">
        <f t="shared" ca="1" si="656"/>
        <v/>
      </c>
      <c r="HS55" s="449" t="str">
        <f ca="1">IF(HP55&lt;&gt;"",IF(ABS($F55-$G55)&gt;=PrSettings!$M$7,(ABS($F55-$G55-HM55+HN55)&lt;=1)*1,IF(AND(HP55,$F55=$G55,$F55&gt;=PrSettings!$M$6),(ABS(HM55-$F55)&lt;=1)*1,IF(AND(ABS($F55-$G55-HM55+HN55)&lt;=1,$F55+$G55&gt;=PrSettings!$M$8),(ABS(HM55-$F55)&lt;=1)*(ABS(HN55-$G55)&lt;=1)*1,""))),"")</f>
        <v/>
      </c>
      <c r="HT55" s="543" t="str">
        <f t="shared" ca="1" si="553"/>
        <v/>
      </c>
      <c r="HV55" s="447" t="str">
        <f t="shared" ca="1" si="657"/>
        <v/>
      </c>
      <c r="HW55" s="448" t="str">
        <f t="shared" ca="1" si="658"/>
        <v/>
      </c>
      <c r="HX55" s="449" t="str">
        <f t="shared" ca="1" si="659"/>
        <v/>
      </c>
      <c r="HY55" s="448" t="str">
        <f t="shared" ca="1" si="660"/>
        <v/>
      </c>
      <c r="HZ55" s="452"/>
      <c r="IA55" s="452"/>
      <c r="IB55" s="541">
        <f>COUNTIF(HV$57:HV$60,HX60)+COUNTIF(HX$57:HX$60,HX60)</f>
        <v>0</v>
      </c>
      <c r="IC55" s="449" t="str">
        <f t="shared" ca="1" si="554"/>
        <v/>
      </c>
      <c r="ID55" s="449" t="str">
        <f ca="1">IF((IC55&lt;&gt;""),IF(OR($F55&lt;&gt;$G55,PrSettings!$M$4="●"),(($F55-$G55)=(HZ55-IA55))*1,0),"")</f>
        <v/>
      </c>
      <c r="IE55" s="449" t="str">
        <f t="shared" ca="1" si="661"/>
        <v/>
      </c>
      <c r="IF55" s="449" t="str">
        <f ca="1">IF(IC55&lt;&gt;"",IF(ABS($F55-$G55)&gt;=PrSettings!$M$7,(ABS($F55-$G55-HZ55+IA55)&lt;=1)*1,IF(AND(IC55,$F55=$G55,$F55&gt;=PrSettings!$M$6),(ABS(HZ55-$F55)&lt;=1)*1,IF(AND(ABS($F55-$G55-HZ55+IA55)&lt;=1,$F55+$G55&gt;=PrSettings!$M$8),(ABS(HZ55-$F55)&lt;=1)*(ABS(IA55-$G55)&lt;=1)*1,""))),"")</f>
        <v/>
      </c>
      <c r="IG55" s="543" t="str">
        <f t="shared" ca="1" si="555"/>
        <v/>
      </c>
      <c r="II55" s="447" t="str">
        <f t="shared" ca="1" si="662"/>
        <v/>
      </c>
      <c r="IJ55" s="448" t="str">
        <f t="shared" ca="1" si="663"/>
        <v/>
      </c>
      <c r="IK55" s="449" t="str">
        <f t="shared" ca="1" si="664"/>
        <v/>
      </c>
      <c r="IL55" s="448" t="str">
        <f t="shared" ca="1" si="665"/>
        <v/>
      </c>
      <c r="IM55" s="452"/>
      <c r="IN55" s="452"/>
      <c r="IO55" s="541">
        <f>COUNTIF(II$57:II$60,IK60)+COUNTIF(IK$57:IK$60,IK60)</f>
        <v>0</v>
      </c>
      <c r="IP55" s="449" t="str">
        <f t="shared" ca="1" si="556"/>
        <v/>
      </c>
      <c r="IQ55" s="449" t="str">
        <f ca="1">IF((IP55&lt;&gt;""),IF(OR($F55&lt;&gt;$G55,PrSettings!$M$4="●"),(($F55-$G55)=(IM55-IN55))*1,0),"")</f>
        <v/>
      </c>
      <c r="IR55" s="449" t="str">
        <f t="shared" ca="1" si="666"/>
        <v/>
      </c>
      <c r="IS55" s="449" t="str">
        <f ca="1">IF(IP55&lt;&gt;"",IF(ABS($F55-$G55)&gt;=PrSettings!$M$7,(ABS($F55-$G55-IM55+IN55)&lt;=1)*1,IF(AND(IP55,$F55=$G55,$F55&gt;=PrSettings!$M$6),(ABS(IM55-$F55)&lt;=1)*1,IF(AND(ABS($F55-$G55-IM55+IN55)&lt;=1,$F55+$G55&gt;=PrSettings!$M$8),(ABS(IM55-$F55)&lt;=1)*(ABS(IN55-$G55)&lt;=1)*1,""))),"")</f>
        <v/>
      </c>
      <c r="IT55" s="543" t="str">
        <f t="shared" ca="1" si="557"/>
        <v/>
      </c>
      <c r="IV55" s="447" t="str">
        <f t="shared" ca="1" si="667"/>
        <v/>
      </c>
      <c r="IW55" s="448" t="str">
        <f t="shared" ca="1" si="668"/>
        <v/>
      </c>
      <c r="IX55" s="449" t="str">
        <f t="shared" ca="1" si="669"/>
        <v/>
      </c>
      <c r="IY55" s="448" t="str">
        <f t="shared" ca="1" si="670"/>
        <v/>
      </c>
      <c r="IZ55" s="452"/>
      <c r="JA55" s="452"/>
      <c r="JB55" s="541">
        <f>COUNTIF(IV$57:IV$60,IX60)+COUNTIF(IX$57:IX$60,IX60)</f>
        <v>0</v>
      </c>
      <c r="JC55" s="449" t="str">
        <f t="shared" ca="1" si="558"/>
        <v/>
      </c>
      <c r="JD55" s="449" t="str">
        <f ca="1">IF((JC55&lt;&gt;""),IF(OR($F55&lt;&gt;$G55,PrSettings!$M$4="●"),(($F55-$G55)=(IZ55-JA55))*1,0),"")</f>
        <v/>
      </c>
      <c r="JE55" s="449" t="str">
        <f t="shared" ca="1" si="671"/>
        <v/>
      </c>
      <c r="JF55" s="449" t="str">
        <f ca="1">IF(JC55&lt;&gt;"",IF(ABS($F55-$G55)&gt;=PrSettings!$M$7,(ABS($F55-$G55-IZ55+JA55)&lt;=1)*1,IF(AND(JC55,$F55=$G55,$F55&gt;=PrSettings!$M$6),(ABS(IZ55-$F55)&lt;=1)*1,IF(AND(ABS($F55-$G55-IZ55+JA55)&lt;=1,$F55+$G55&gt;=PrSettings!$M$8),(ABS(IZ55-$F55)&lt;=1)*(ABS(JA55-$G55)&lt;=1)*1,""))),"")</f>
        <v/>
      </c>
      <c r="JG55" s="543" t="str">
        <f t="shared" ca="1" si="559"/>
        <v/>
      </c>
      <c r="JI55" s="447" t="str">
        <f t="shared" ca="1" si="672"/>
        <v/>
      </c>
      <c r="JJ55" s="448" t="str">
        <f t="shared" ca="1" si="673"/>
        <v/>
      </c>
      <c r="JK55" s="449" t="str">
        <f t="shared" ca="1" si="674"/>
        <v/>
      </c>
      <c r="JL55" s="448" t="str">
        <f t="shared" ca="1" si="675"/>
        <v/>
      </c>
      <c r="JM55" s="452"/>
      <c r="JN55" s="452"/>
      <c r="JO55" s="541">
        <f>COUNTIF(JI$57:JI$60,JK60)+COUNTIF(JK$57:JK$60,JK60)</f>
        <v>0</v>
      </c>
      <c r="JP55" s="449" t="str">
        <f t="shared" ca="1" si="560"/>
        <v/>
      </c>
      <c r="JQ55" s="449" t="str">
        <f ca="1">IF((JP55&lt;&gt;""),IF(OR($F55&lt;&gt;$G55,PrSettings!$M$4="●"),(($F55-$G55)=(JM55-JN55))*1,0),"")</f>
        <v/>
      </c>
      <c r="JR55" s="449" t="str">
        <f t="shared" ca="1" si="676"/>
        <v/>
      </c>
      <c r="JS55" s="449" t="str">
        <f ca="1">IF(JP55&lt;&gt;"",IF(ABS($F55-$G55)&gt;=PrSettings!$M$7,(ABS($F55-$G55-JM55+JN55)&lt;=1)*1,IF(AND(JP55,$F55=$G55,$F55&gt;=PrSettings!$M$6),(ABS(JM55-$F55)&lt;=1)*1,IF(AND(ABS($F55-$G55-JM55+JN55)&lt;=1,$F55+$G55&gt;=PrSettings!$M$8),(ABS(JM55-$F55)&lt;=1)*(ABS(JN55-$G55)&lt;=1)*1,""))),"")</f>
        <v/>
      </c>
      <c r="JT55" s="543" t="str">
        <f t="shared" ca="1" si="561"/>
        <v/>
      </c>
      <c r="JV55" s="447" t="str">
        <f t="shared" ca="1" si="677"/>
        <v/>
      </c>
      <c r="JW55" s="448" t="str">
        <f t="shared" ca="1" si="678"/>
        <v/>
      </c>
      <c r="JX55" s="449" t="str">
        <f t="shared" ca="1" si="679"/>
        <v/>
      </c>
      <c r="JY55" s="448" t="str">
        <f t="shared" ca="1" si="680"/>
        <v/>
      </c>
      <c r="JZ55" s="452"/>
      <c r="KA55" s="452"/>
      <c r="KB55" s="541">
        <f>COUNTIF(JV$57:JV$60,JX60)+COUNTIF(JX$57:JX$60,JX60)</f>
        <v>0</v>
      </c>
      <c r="KC55" s="449" t="str">
        <f t="shared" ca="1" si="562"/>
        <v/>
      </c>
      <c r="KD55" s="449" t="str">
        <f ca="1">IF((KC55&lt;&gt;""),IF(OR($F55&lt;&gt;$G55,PrSettings!$M$4="●"),(($F55-$G55)=(JZ55-KA55))*1,0),"")</f>
        <v/>
      </c>
      <c r="KE55" s="449" t="str">
        <f t="shared" ca="1" si="681"/>
        <v/>
      </c>
      <c r="KF55" s="449" t="str">
        <f ca="1">IF(KC55&lt;&gt;"",IF(ABS($F55-$G55)&gt;=PrSettings!$M$7,(ABS($F55-$G55-JZ55+KA55)&lt;=1)*1,IF(AND(KC55,$F55=$G55,$F55&gt;=PrSettings!$M$6),(ABS(JZ55-$F55)&lt;=1)*1,IF(AND(ABS($F55-$G55-JZ55+KA55)&lt;=1,$F55+$G55&gt;=PrSettings!$M$8),(ABS(JZ55-$F55)&lt;=1)*(ABS(KA55-$G55)&lt;=1)*1,""))),"")</f>
        <v/>
      </c>
      <c r="KG55" s="543" t="str">
        <f t="shared" ca="1" si="563"/>
        <v/>
      </c>
      <c r="KI55" s="447" t="str">
        <f t="shared" ca="1" si="682"/>
        <v/>
      </c>
      <c r="KJ55" s="448" t="str">
        <f t="shared" ca="1" si="683"/>
        <v/>
      </c>
      <c r="KK55" s="449" t="str">
        <f t="shared" ca="1" si="684"/>
        <v/>
      </c>
      <c r="KL55" s="448" t="str">
        <f t="shared" ca="1" si="685"/>
        <v/>
      </c>
      <c r="KM55" s="452"/>
      <c r="KN55" s="452"/>
      <c r="KO55" s="541">
        <f>COUNTIF(KI$57:KI$60,KK60)+COUNTIF(KK$57:KK$60,KK60)</f>
        <v>0</v>
      </c>
      <c r="KP55" s="449" t="str">
        <f t="shared" ca="1" si="564"/>
        <v/>
      </c>
      <c r="KQ55" s="449" t="str">
        <f ca="1">IF((KP55&lt;&gt;""),IF(OR($F55&lt;&gt;$G55,PrSettings!$M$4="●"),(($F55-$G55)=(KM55-KN55))*1,0),"")</f>
        <v/>
      </c>
      <c r="KR55" s="449" t="str">
        <f t="shared" ca="1" si="686"/>
        <v/>
      </c>
      <c r="KS55" s="449" t="str">
        <f ca="1">IF(KP55&lt;&gt;"",IF(ABS($F55-$G55)&gt;=PrSettings!$M$7,(ABS($F55-$G55-KM55+KN55)&lt;=1)*1,IF(AND(KP55,$F55=$G55,$F55&gt;=PrSettings!$M$6),(ABS(KM55-$F55)&lt;=1)*1,IF(AND(ABS($F55-$G55-KM55+KN55)&lt;=1,$F55+$G55&gt;=PrSettings!$M$8),(ABS(KM55-$F55)&lt;=1)*(ABS(KN55-$G55)&lt;=1)*1,""))),"")</f>
        <v/>
      </c>
      <c r="KT55" s="543" t="str">
        <f t="shared" ca="1" si="565"/>
        <v/>
      </c>
      <c r="KV55" s="447" t="str">
        <f t="shared" ca="1" si="687"/>
        <v/>
      </c>
      <c r="KW55" s="448" t="str">
        <f t="shared" ca="1" si="688"/>
        <v/>
      </c>
      <c r="KX55" s="449" t="str">
        <f t="shared" ca="1" si="689"/>
        <v/>
      </c>
      <c r="KY55" s="448" t="str">
        <f t="shared" ca="1" si="690"/>
        <v/>
      </c>
      <c r="KZ55" s="452"/>
      <c r="LA55" s="452"/>
      <c r="LB55" s="541">
        <f>COUNTIF(KV$57:KV$60,KX60)+COUNTIF(KX$57:KX$60,KX60)</f>
        <v>0</v>
      </c>
      <c r="LC55" s="449" t="str">
        <f t="shared" ca="1" si="566"/>
        <v/>
      </c>
      <c r="LD55" s="449" t="str">
        <f ca="1">IF((LC55&lt;&gt;""),IF(OR($F55&lt;&gt;$G55,PrSettings!$M$4="●"),(($F55-$G55)=(KZ55-LA55))*1,0),"")</f>
        <v/>
      </c>
      <c r="LE55" s="449" t="str">
        <f t="shared" ca="1" si="691"/>
        <v/>
      </c>
      <c r="LF55" s="449" t="str">
        <f ca="1">IF(LC55&lt;&gt;"",IF(ABS($F55-$G55)&gt;=PrSettings!$M$7,(ABS($F55-$G55-KZ55+LA55)&lt;=1)*1,IF(AND(LC55,$F55=$G55,$F55&gt;=PrSettings!$M$6),(ABS(KZ55-$F55)&lt;=1)*1,IF(AND(ABS($F55-$G55-KZ55+LA55)&lt;=1,$F55+$G55&gt;=PrSettings!$M$8),(ABS(KZ55-$F55)&lt;=1)*(ABS(LA55-$G55)&lt;=1)*1,""))),"")</f>
        <v/>
      </c>
      <c r="LG55" s="543" t="str">
        <f t="shared" ca="1" si="567"/>
        <v/>
      </c>
      <c r="LI55" s="447" t="str">
        <f t="shared" ca="1" si="692"/>
        <v/>
      </c>
      <c r="LJ55" s="448" t="str">
        <f t="shared" ca="1" si="693"/>
        <v/>
      </c>
      <c r="LK55" s="449" t="str">
        <f t="shared" ca="1" si="694"/>
        <v/>
      </c>
      <c r="LL55" s="448" t="str">
        <f t="shared" ca="1" si="695"/>
        <v/>
      </c>
      <c r="LM55" s="452"/>
      <c r="LN55" s="452"/>
      <c r="LO55" s="541">
        <f>COUNTIF(LI$57:LI$60,LK60)+COUNTIF(LK$57:LK$60,LK60)</f>
        <v>0</v>
      </c>
      <c r="LP55" s="449" t="str">
        <f t="shared" ca="1" si="568"/>
        <v/>
      </c>
      <c r="LQ55" s="449" t="str">
        <f ca="1">IF((LP55&lt;&gt;""),IF(OR($F55&lt;&gt;$G55,PrSettings!$M$4="●"),(($F55-$G55)=(LM55-LN55))*1,0),"")</f>
        <v/>
      </c>
      <c r="LR55" s="449" t="str">
        <f t="shared" ca="1" si="696"/>
        <v/>
      </c>
      <c r="LS55" s="449" t="str">
        <f ca="1">IF(LP55&lt;&gt;"",IF(ABS($F55-$G55)&gt;=PrSettings!$M$7,(ABS($F55-$G55-LM55+LN55)&lt;=1)*1,IF(AND(LP55,$F55=$G55,$F55&gt;=PrSettings!$M$6),(ABS(LM55-$F55)&lt;=1)*1,IF(AND(ABS($F55-$G55-LM55+LN55)&lt;=1,$F55+$G55&gt;=PrSettings!$M$8),(ABS(LM55-$F55)&lt;=1)*(ABS(LN55-$G55)&lt;=1)*1,""))),"")</f>
        <v/>
      </c>
      <c r="LT55" s="543" t="str">
        <f t="shared" ca="1" si="569"/>
        <v/>
      </c>
      <c r="LV55" s="447" t="str">
        <f t="shared" ca="1" si="697"/>
        <v/>
      </c>
      <c r="LW55" s="448" t="str">
        <f t="shared" ca="1" si="698"/>
        <v/>
      </c>
      <c r="LX55" s="449" t="str">
        <f t="shared" ca="1" si="699"/>
        <v/>
      </c>
      <c r="LY55" s="448" t="str">
        <f t="shared" ca="1" si="700"/>
        <v/>
      </c>
      <c r="LZ55" s="452"/>
      <c r="MA55" s="452"/>
      <c r="MB55" s="541">
        <f>COUNTIF(LV$57:LV$60,LX60)+COUNTIF(LX$57:LX$60,LX60)</f>
        <v>0</v>
      </c>
      <c r="MC55" s="449" t="str">
        <f t="shared" ca="1" si="570"/>
        <v/>
      </c>
      <c r="MD55" s="449" t="str">
        <f ca="1">IF((MC55&lt;&gt;""),IF(OR($F55&lt;&gt;$G55,PrSettings!$M$4="●"),(($F55-$G55)=(LZ55-MA55))*1,0),"")</f>
        <v/>
      </c>
      <c r="ME55" s="449" t="str">
        <f t="shared" ca="1" si="701"/>
        <v/>
      </c>
      <c r="MF55" s="449" t="str">
        <f ca="1">IF(MC55&lt;&gt;"",IF(ABS($F55-$G55)&gt;=PrSettings!$M$7,(ABS($F55-$G55-LZ55+MA55)&lt;=1)*1,IF(AND(MC55,$F55=$G55,$F55&gt;=PrSettings!$M$6),(ABS(LZ55-$F55)&lt;=1)*1,IF(AND(ABS($F55-$G55-LZ55+MA55)&lt;=1,$F55+$G55&gt;=PrSettings!$M$8),(ABS(LZ55-$F55)&lt;=1)*(ABS(MA55-$G55)&lt;=1)*1,""))),"")</f>
        <v/>
      </c>
      <c r="MG55" s="543" t="str">
        <f t="shared" ca="1" si="571"/>
        <v/>
      </c>
    </row>
    <row r="56" spans="1:345" s="25" customFormat="1" ht="24" customHeight="1" x14ac:dyDescent="0.25">
      <c r="A56" s="428"/>
      <c r="B56" s="437" t="str">
        <f>Language!$E$183</f>
        <v>Quarter final</v>
      </c>
      <c r="C56" s="459"/>
      <c r="D56" s="459"/>
      <c r="E56" s="440"/>
      <c r="F56" s="460"/>
      <c r="G56" s="461"/>
      <c r="I56" s="437" t="str">
        <f>$B56</f>
        <v>Quarter final</v>
      </c>
      <c r="J56" s="439"/>
      <c r="K56" s="439"/>
      <c r="L56" s="440"/>
      <c r="M56" s="443"/>
      <c r="N56" s="444"/>
      <c r="O56" s="441"/>
      <c r="P56" s="441"/>
      <c r="Q56" s="445"/>
      <c r="R56" s="440"/>
      <c r="S56" s="440"/>
      <c r="T56" s="446"/>
      <c r="V56" s="437" t="str">
        <f>$B56</f>
        <v>Quarter final</v>
      </c>
      <c r="W56" s="439"/>
      <c r="X56" s="439"/>
      <c r="Y56" s="440"/>
      <c r="Z56" s="443"/>
      <c r="AA56" s="444"/>
      <c r="AB56" s="441"/>
      <c r="AC56" s="441"/>
      <c r="AD56" s="445"/>
      <c r="AE56" s="440"/>
      <c r="AF56" s="440"/>
      <c r="AG56" s="446"/>
      <c r="AI56" s="437" t="str">
        <f>$B56</f>
        <v>Quarter final</v>
      </c>
      <c r="AJ56" s="439"/>
      <c r="AK56" s="439"/>
      <c r="AL56" s="440"/>
      <c r="AM56" s="443"/>
      <c r="AN56" s="444"/>
      <c r="AO56" s="441"/>
      <c r="AP56" s="441"/>
      <c r="AQ56" s="445"/>
      <c r="AR56" s="440"/>
      <c r="AS56" s="440"/>
      <c r="AT56" s="446"/>
      <c r="AV56" s="437" t="str">
        <f>$B56</f>
        <v>Quarter final</v>
      </c>
      <c r="AW56" s="439"/>
      <c r="AX56" s="439"/>
      <c r="AY56" s="440"/>
      <c r="AZ56" s="443"/>
      <c r="BA56" s="444"/>
      <c r="BB56" s="441"/>
      <c r="BC56" s="441"/>
      <c r="BD56" s="445"/>
      <c r="BE56" s="440"/>
      <c r="BF56" s="440"/>
      <c r="BG56" s="446"/>
      <c r="BI56" s="437" t="str">
        <f>$B56</f>
        <v>Quarter final</v>
      </c>
      <c r="BJ56" s="439"/>
      <c r="BK56" s="439"/>
      <c r="BL56" s="440"/>
      <c r="BM56" s="443"/>
      <c r="BN56" s="444"/>
      <c r="BO56" s="441"/>
      <c r="BP56" s="441"/>
      <c r="BQ56" s="445"/>
      <c r="BR56" s="440"/>
      <c r="BS56" s="440"/>
      <c r="BT56" s="446"/>
      <c r="BV56" s="437" t="str">
        <f>$B56</f>
        <v>Quarter final</v>
      </c>
      <c r="BW56" s="439"/>
      <c r="BX56" s="439"/>
      <c r="BY56" s="440"/>
      <c r="BZ56" s="443"/>
      <c r="CA56" s="444"/>
      <c r="CB56" s="441"/>
      <c r="CC56" s="441"/>
      <c r="CD56" s="445"/>
      <c r="CE56" s="440"/>
      <c r="CF56" s="440"/>
      <c r="CG56" s="446"/>
      <c r="CI56" s="437" t="str">
        <f>$B56</f>
        <v>Quarter final</v>
      </c>
      <c r="CJ56" s="439"/>
      <c r="CK56" s="439"/>
      <c r="CL56" s="440"/>
      <c r="CM56" s="443"/>
      <c r="CN56" s="444"/>
      <c r="CO56" s="441"/>
      <c r="CP56" s="441"/>
      <c r="CQ56" s="445"/>
      <c r="CR56" s="440"/>
      <c r="CS56" s="440"/>
      <c r="CT56" s="446"/>
      <c r="CV56" s="437" t="str">
        <f>$B56</f>
        <v>Quarter final</v>
      </c>
      <c r="CW56" s="439"/>
      <c r="CX56" s="439"/>
      <c r="CY56" s="440"/>
      <c r="CZ56" s="443"/>
      <c r="DA56" s="444"/>
      <c r="DB56" s="441"/>
      <c r="DC56" s="441"/>
      <c r="DD56" s="445"/>
      <c r="DE56" s="440"/>
      <c r="DF56" s="440"/>
      <c r="DG56" s="446"/>
      <c r="DI56" s="437" t="str">
        <f>$B56</f>
        <v>Quarter final</v>
      </c>
      <c r="DJ56" s="439"/>
      <c r="DK56" s="439"/>
      <c r="DL56" s="440"/>
      <c r="DM56" s="443"/>
      <c r="DN56" s="444"/>
      <c r="DO56" s="441"/>
      <c r="DP56" s="441"/>
      <c r="DQ56" s="445"/>
      <c r="DR56" s="440"/>
      <c r="DS56" s="440"/>
      <c r="DT56" s="446"/>
      <c r="DV56" s="437" t="str">
        <f>$B56</f>
        <v>Quarter final</v>
      </c>
      <c r="DW56" s="439"/>
      <c r="DX56" s="439"/>
      <c r="DY56" s="440"/>
      <c r="DZ56" s="443"/>
      <c r="EA56" s="444"/>
      <c r="EB56" s="441"/>
      <c r="EC56" s="441"/>
      <c r="ED56" s="445"/>
      <c r="EE56" s="440"/>
      <c r="EF56" s="440"/>
      <c r="EG56" s="446"/>
      <c r="EI56" s="437" t="str">
        <f>$B56</f>
        <v>Quarter final</v>
      </c>
      <c r="EJ56" s="439"/>
      <c r="EK56" s="439"/>
      <c r="EL56" s="440"/>
      <c r="EM56" s="443"/>
      <c r="EN56" s="444"/>
      <c r="EO56" s="441"/>
      <c r="EP56" s="441"/>
      <c r="EQ56" s="445"/>
      <c r="ER56" s="440"/>
      <c r="ES56" s="440"/>
      <c r="ET56" s="446"/>
      <c r="EV56" s="437" t="str">
        <f>$B56</f>
        <v>Quarter final</v>
      </c>
      <c r="EW56" s="439"/>
      <c r="EX56" s="439"/>
      <c r="EY56" s="440"/>
      <c r="EZ56" s="443"/>
      <c r="FA56" s="444"/>
      <c r="FB56" s="441"/>
      <c r="FC56" s="441"/>
      <c r="FD56" s="445"/>
      <c r="FE56" s="440"/>
      <c r="FF56" s="440"/>
      <c r="FG56" s="446"/>
      <c r="FI56" s="437" t="str">
        <f>$B56</f>
        <v>Quarter final</v>
      </c>
      <c r="FJ56" s="439"/>
      <c r="FK56" s="439"/>
      <c r="FL56" s="440"/>
      <c r="FM56" s="443"/>
      <c r="FN56" s="444"/>
      <c r="FO56" s="441"/>
      <c r="FP56" s="441"/>
      <c r="FQ56" s="445"/>
      <c r="FR56" s="440"/>
      <c r="FS56" s="440"/>
      <c r="FT56" s="446"/>
      <c r="FV56" s="437" t="str">
        <f>$B56</f>
        <v>Quarter final</v>
      </c>
      <c r="FW56" s="439"/>
      <c r="FX56" s="439"/>
      <c r="FY56" s="440"/>
      <c r="FZ56" s="443"/>
      <c r="GA56" s="444"/>
      <c r="GB56" s="441"/>
      <c r="GC56" s="441"/>
      <c r="GD56" s="445"/>
      <c r="GE56" s="440"/>
      <c r="GF56" s="440"/>
      <c r="GG56" s="446"/>
      <c r="GI56" s="437" t="str">
        <f>$B56</f>
        <v>Quarter final</v>
      </c>
      <c r="GJ56" s="439"/>
      <c r="GK56" s="439"/>
      <c r="GL56" s="440"/>
      <c r="GM56" s="443"/>
      <c r="GN56" s="444"/>
      <c r="GO56" s="441"/>
      <c r="GP56" s="441"/>
      <c r="GQ56" s="445"/>
      <c r="GR56" s="440"/>
      <c r="GS56" s="440"/>
      <c r="GT56" s="446"/>
      <c r="GV56" s="437" t="str">
        <f>$B56</f>
        <v>Quarter final</v>
      </c>
      <c r="GW56" s="439"/>
      <c r="GX56" s="439"/>
      <c r="GY56" s="440"/>
      <c r="GZ56" s="443"/>
      <c r="HA56" s="444"/>
      <c r="HB56" s="441"/>
      <c r="HC56" s="441"/>
      <c r="HD56" s="445"/>
      <c r="HE56" s="440"/>
      <c r="HF56" s="440"/>
      <c r="HG56" s="446"/>
      <c r="HI56" s="437" t="str">
        <f>$B56</f>
        <v>Quarter final</v>
      </c>
      <c r="HJ56" s="439"/>
      <c r="HK56" s="439"/>
      <c r="HL56" s="440"/>
      <c r="HM56" s="443"/>
      <c r="HN56" s="444"/>
      <c r="HO56" s="441"/>
      <c r="HP56" s="441"/>
      <c r="HQ56" s="445"/>
      <c r="HR56" s="440"/>
      <c r="HS56" s="440"/>
      <c r="HT56" s="446"/>
      <c r="HV56" s="437" t="str">
        <f>$B56</f>
        <v>Quarter final</v>
      </c>
      <c r="HW56" s="439"/>
      <c r="HX56" s="439"/>
      <c r="HY56" s="440"/>
      <c r="HZ56" s="443"/>
      <c r="IA56" s="444"/>
      <c r="IB56" s="441"/>
      <c r="IC56" s="441"/>
      <c r="ID56" s="445"/>
      <c r="IE56" s="440"/>
      <c r="IF56" s="440"/>
      <c r="IG56" s="446"/>
      <c r="II56" s="437" t="str">
        <f>$B56</f>
        <v>Quarter final</v>
      </c>
      <c r="IJ56" s="439"/>
      <c r="IK56" s="439"/>
      <c r="IL56" s="440"/>
      <c r="IM56" s="443"/>
      <c r="IN56" s="444"/>
      <c r="IO56" s="441"/>
      <c r="IP56" s="441"/>
      <c r="IQ56" s="445"/>
      <c r="IR56" s="440"/>
      <c r="IS56" s="440"/>
      <c r="IT56" s="446"/>
      <c r="IV56" s="437" t="str">
        <f>$B56</f>
        <v>Quarter final</v>
      </c>
      <c r="IW56" s="439"/>
      <c r="IX56" s="439"/>
      <c r="IY56" s="440"/>
      <c r="IZ56" s="443"/>
      <c r="JA56" s="444"/>
      <c r="JB56" s="441"/>
      <c r="JC56" s="441"/>
      <c r="JD56" s="445"/>
      <c r="JE56" s="440"/>
      <c r="JF56" s="440"/>
      <c r="JG56" s="446"/>
      <c r="JI56" s="437" t="str">
        <f>$B56</f>
        <v>Quarter final</v>
      </c>
      <c r="JJ56" s="439"/>
      <c r="JK56" s="439"/>
      <c r="JL56" s="440"/>
      <c r="JM56" s="443"/>
      <c r="JN56" s="444"/>
      <c r="JO56" s="441"/>
      <c r="JP56" s="441"/>
      <c r="JQ56" s="445"/>
      <c r="JR56" s="440"/>
      <c r="JS56" s="440"/>
      <c r="JT56" s="446"/>
      <c r="JV56" s="437" t="str">
        <f>$B56</f>
        <v>Quarter final</v>
      </c>
      <c r="JW56" s="439"/>
      <c r="JX56" s="439"/>
      <c r="JY56" s="440"/>
      <c r="JZ56" s="443"/>
      <c r="KA56" s="444"/>
      <c r="KB56" s="441"/>
      <c r="KC56" s="441"/>
      <c r="KD56" s="445"/>
      <c r="KE56" s="440"/>
      <c r="KF56" s="440"/>
      <c r="KG56" s="446"/>
      <c r="KI56" s="437" t="str">
        <f>$B56</f>
        <v>Quarter final</v>
      </c>
      <c r="KJ56" s="439"/>
      <c r="KK56" s="439"/>
      <c r="KL56" s="440"/>
      <c r="KM56" s="443"/>
      <c r="KN56" s="444"/>
      <c r="KO56" s="441"/>
      <c r="KP56" s="441"/>
      <c r="KQ56" s="445"/>
      <c r="KR56" s="440"/>
      <c r="KS56" s="440"/>
      <c r="KT56" s="446"/>
      <c r="KV56" s="437" t="str">
        <f>$B56</f>
        <v>Quarter final</v>
      </c>
      <c r="KW56" s="439"/>
      <c r="KX56" s="439"/>
      <c r="KY56" s="440"/>
      <c r="KZ56" s="443"/>
      <c r="LA56" s="444"/>
      <c r="LB56" s="441"/>
      <c r="LC56" s="441"/>
      <c r="LD56" s="445"/>
      <c r="LE56" s="440"/>
      <c r="LF56" s="440"/>
      <c r="LG56" s="446"/>
      <c r="LI56" s="437" t="str">
        <f>$B56</f>
        <v>Quarter final</v>
      </c>
      <c r="LJ56" s="439"/>
      <c r="LK56" s="439"/>
      <c r="LL56" s="440"/>
      <c r="LM56" s="443"/>
      <c r="LN56" s="444"/>
      <c r="LO56" s="441"/>
      <c r="LP56" s="441"/>
      <c r="LQ56" s="445"/>
      <c r="LR56" s="440"/>
      <c r="LS56" s="440"/>
      <c r="LT56" s="446"/>
      <c r="LV56" s="437" t="str">
        <f>$B56</f>
        <v>Quarter final</v>
      </c>
      <c r="LW56" s="439"/>
      <c r="LX56" s="439"/>
      <c r="LY56" s="440"/>
      <c r="LZ56" s="443"/>
      <c r="MA56" s="444"/>
      <c r="MB56" s="441"/>
      <c r="MC56" s="441"/>
      <c r="MD56" s="445"/>
      <c r="ME56" s="440"/>
      <c r="MF56" s="440"/>
      <c r="MG56" s="446"/>
    </row>
    <row r="57" spans="1:345" s="25" customFormat="1" x14ac:dyDescent="0.25">
      <c r="A57" s="428"/>
      <c r="B57" s="447" t="str">
        <f ca="1">IF(C57="","",INDEX(Groups!$C$7:$C$35,MATCH(C57,Groups!$D$7:$D$35,0)))</f>
        <v/>
      </c>
      <c r="C57" s="448" t="str">
        <f ca="1">INDIRECT("'"&amp;References!$A$1&amp;"'!"&amp;"$C$64")</f>
        <v/>
      </c>
      <c r="D57" s="449" t="str">
        <f ca="1">IF(E57="","",INDEX(Groups!$C$7:$C$35,MATCH(E57,Groups!$D$7:$D$35,0)))</f>
        <v/>
      </c>
      <c r="E57" s="448" t="str">
        <f ca="1">INDIRECT("'"&amp;References!$A$1&amp;"'!"&amp;"$E$64")</f>
        <v/>
      </c>
      <c r="F57" s="450" t="str">
        <f ca="1">IF(AND(INDIRECT("'"&amp;References!$A$1&amp;"'!"&amp;"$C$65")&lt;&gt;"",INDIRECT("'"&amp;References!$A$1&amp;"'!"&amp;"$E$65")&lt;&gt;""),INDIRECT("'"&amp;References!$A$1&amp;"'!"&amp;"$C$65"),"")</f>
        <v/>
      </c>
      <c r="G57" s="451" t="str">
        <f ca="1">IF(AND(INDIRECT("'"&amp;References!$A$1&amp;"'!"&amp;"$C$65")&lt;&gt;"",INDIRECT("'"&amp;References!$A$1&amp;"'!"&amp;"$E$65")&lt;&gt;""),INDIRECT("'"&amp;References!$A$1&amp;"'!"&amp;"$E$65"),"")</f>
        <v/>
      </c>
      <c r="I57" s="462"/>
      <c r="J57" s="448" t="str">
        <f>IF(I57="","",VLOOKUP(I57,Language!$D$5:$E$63,2,0))</f>
        <v/>
      </c>
      <c r="K57" s="452"/>
      <c r="L57" s="448" t="str">
        <f>IF(K57="","",VLOOKUP(K57,Language!$D$5:$E$63,2,0))</f>
        <v/>
      </c>
      <c r="M57" s="452"/>
      <c r="N57" s="452"/>
      <c r="O57" s="539">
        <f>COUNTIF(I$57:I$60,I57)+COUNTIF(K$57:K$60,I57)</f>
        <v>0</v>
      </c>
      <c r="P57" s="449" t="str">
        <f ca="1">IF((M57&lt;&gt;"")*(N57&lt;&gt;"")*((IFERROR(VLOOKUP(I57,$B$57:$F$60,5,0),"")&lt;&gt;"")+(IFERROR(VLOOKUP(I57,$D$57:$G$60,4,0),"")&lt;&gt;""))*((IFERROR(VLOOKUP(K57,$B$57:$F$60,5,0),"")&lt;&gt;"")+(IFERROR(VLOOKUP(K57,$D$57:$G$60,4,0),"")&lt;&gt;"")),IF((T57&lt;&gt;2)+($B$57&amp;$D$57&lt;&gt;I57&amp;K57)*($B$58&amp;$D$58&lt;&gt;I57&amp;K57)*($B$59&amp;$D$59&lt;&gt;I57&amp;K57)*($B$60&amp;$D$60&lt;&gt;I57&amp;K57)*($D$57&amp;$B$57&lt;&gt;I57&amp;K57)*($D$58&amp;$B$58&lt;&gt;I57&amp;K57)*($D$59&amp;$B$59&lt;&gt;I57&amp;K57)*($D$60&amp;$B$60&lt;&gt;I57&amp;K57),"0",(I66+K66&gt;I71+K71)*(M57&gt;N57)+(I66+K66=I71+K71)*(M57=N57)+(I66+K66&lt;I71+K71)*(M57&lt;N57)),"")</f>
        <v/>
      </c>
      <c r="Q57" s="449" t="str">
        <f ca="1">IF((P57&lt;&gt;""),IF(OR(I66+K66&lt;&gt;I71+K71,PrSettings!$M$4="●"),((I66+K66-I71-K71)=(M57-N57))*(P57=1),0),"")</f>
        <v/>
      </c>
      <c r="R57" s="449" t="str">
        <f ca="1">IF(Q57&lt;&gt;"",IF(P57="0",0,(I66+K66=M57)*(I71+K71=N57)),"")</f>
        <v/>
      </c>
      <c r="S57" s="449" t="str">
        <f ca="1">IF(P57&lt;&gt;"",IF((T57&lt;&gt;2)+($B$57&amp;$D$57&lt;&gt;I57&amp;K57)*($B$58&amp;$D$58&lt;&gt;I57&amp;K57)*($B$59&amp;$D$59&lt;&gt;I57&amp;K57)*($B$60&amp;$D$60&lt;&gt;I57&amp;K57)*($D$57&amp;$B$57&lt;&gt;I57&amp;K57)*($D$58&amp;$B$58&lt;&gt;I57&amp;K57)*($D$59&amp;$B$59&lt;&gt;I57&amp;K57)*($D$60&amp;$B$60&lt;&gt;I57&amp;K57),0,IF(ABS(I66+K66-I71-K71)&gt;=PrSettings!$M$7,(ABS(I66+K66-I71-K71-M57+N57)&lt;=1)*1,IF(AND(P57,$F57=$G57,I66+K66&gt;=PrSettings!$M$6),(ABS(M57-I66-K66)&lt;=1)*1,IF(AND(ABS(I66+K66-I71-K71-M57+N57)&lt;=1,I66+K66+I71+K71&gt;=PrSettings!$M$8),(ABS(M57-I66-K66)&lt;=1)*(ABS(N57-I71-K71)&lt;=1)*1,"0")))),"")</f>
        <v/>
      </c>
      <c r="T57" s="467" t="str">
        <f ca="1">IF(($C$57&amp;$C$58&amp;$C$59&amp;$C$60&amp;$E$57&amp;$E$58&amp;$E$59&amp;$E$60&lt;&gt;"")*(I$57&amp;I$58&amp;I$59&amp;I$60&amp;K$57&amp;K$58&amp;K$59&amp;K$60&lt;&gt;"")*(I57&amp;K57&lt;&gt;""),IF(O57&lt;&gt;1,0,COUNTIF($B$57:$B$60,I57)+COUNTIF($D$57:$D$60,I57))+IF(O52&lt;&gt;1,0,COUNTIF($B$57:$B$60,K57)+COUNTIF($D$57:$D$60,K57)),"")</f>
        <v/>
      </c>
      <c r="U57" s="5"/>
      <c r="V57" s="462"/>
      <c r="W57" s="448" t="str">
        <f>IF(V57="","",VLOOKUP(V57,Language!$D$5:$E$63,2,0))</f>
        <v/>
      </c>
      <c r="X57" s="452"/>
      <c r="Y57" s="448" t="str">
        <f>IF(X57="","",VLOOKUP(X57,Language!$D$5:$E$63,2,0))</f>
        <v/>
      </c>
      <c r="Z57" s="452"/>
      <c r="AA57" s="452"/>
      <c r="AB57" s="539">
        <f>COUNTIF(V$57:V$60,V57)+COUNTIF(X$57:X$60,V57)</f>
        <v>0</v>
      </c>
      <c r="AC57" s="449" t="str">
        <f ca="1">IF((Z57&lt;&gt;"")*(AA57&lt;&gt;"")*((IFERROR(VLOOKUP(V57,$B$57:$F$60,5,0),"")&lt;&gt;"")+(IFERROR(VLOOKUP(V57,$D$57:$G$60,4,0),"")&lt;&gt;""))*((IFERROR(VLOOKUP(X57,$B$57:$F$60,5,0),"")&lt;&gt;"")+(IFERROR(VLOOKUP(X57,$D$57:$G$60,4,0),"")&lt;&gt;"")),IF((AG57&lt;&gt;2)+($B$57&amp;$D$57&lt;&gt;V57&amp;X57)*($B$58&amp;$D$58&lt;&gt;V57&amp;X57)*($B$59&amp;$D$59&lt;&gt;V57&amp;X57)*($B$60&amp;$D$60&lt;&gt;V57&amp;X57)*($D$57&amp;$B$57&lt;&gt;V57&amp;X57)*($D$58&amp;$B$58&lt;&gt;V57&amp;X57)*($D$59&amp;$B$59&lt;&gt;V57&amp;X57)*($D$60&amp;$B$60&lt;&gt;V57&amp;X57),"0",(V66+X66&gt;V71+X71)*(Z57&gt;AA57)+(V66+X66=V71+X71)*(Z57=AA57)+(V66+X66&lt;V71+X71)*(Z57&lt;AA57)),"")</f>
        <v/>
      </c>
      <c r="AD57" s="449" t="str">
        <f ca="1">IF((AC57&lt;&gt;""),IF(OR(V66+X66&lt;&gt;V71+X71,PrSettings!$M$4="●"),((V66+X66-V71-X71)=(Z57-AA57))*(AC57=1),0),"")</f>
        <v/>
      </c>
      <c r="AE57" s="449" t="str">
        <f ca="1">IF(AD57&lt;&gt;"",IF(AC57="0",0,(V66+X66=Z57)*(V71+X71=AA57)),"")</f>
        <v/>
      </c>
      <c r="AF57" s="449" t="str">
        <f ca="1">IF(AC57&lt;&gt;"",IF((AG57&lt;&gt;2)+($B$57&amp;$D$57&lt;&gt;V57&amp;X57)*($B$58&amp;$D$58&lt;&gt;V57&amp;X57)*($B$59&amp;$D$59&lt;&gt;V57&amp;X57)*($B$60&amp;$D$60&lt;&gt;V57&amp;X57)*($D$57&amp;$B$57&lt;&gt;V57&amp;X57)*($D$58&amp;$B$58&lt;&gt;V57&amp;X57)*($D$59&amp;$B$59&lt;&gt;V57&amp;X57)*($D$60&amp;$B$60&lt;&gt;V57&amp;X57),0,IF(ABS(V66+X66-V71-X71)&gt;=PrSettings!$M$7,(ABS(V66+X66-V71-X71-Z57+AA57)&lt;=1)*1,IF(AND(AC57,$F57=$G57,V66+X66&gt;=PrSettings!$M$6),(ABS(Z57-V66-X66)&lt;=1)*1,IF(AND(ABS(V66+X66-V71-X71-Z57+AA57)&lt;=1,V66+X66+V71+X71&gt;=PrSettings!$M$8),(ABS(Z57-V66-X66)&lt;=1)*(ABS(AA57-V71-X71)&lt;=1)*1,"0")))),"")</f>
        <v/>
      </c>
      <c r="AG57" s="467" t="str">
        <f ca="1">IF(($C$57&amp;$C$58&amp;$C$59&amp;$C$60&amp;$E$57&amp;$E$58&amp;$E$59&amp;$E$60&lt;&gt;"")*(V$57&amp;V$58&amp;V$59&amp;V$60&amp;X$57&amp;X$58&amp;X$59&amp;X$60&lt;&gt;"")*(V57&amp;X57&lt;&gt;""),IF(AB57&lt;&gt;1,0,COUNTIF($B$57:$B$60,V57)+COUNTIF($D$57:$D$60,V57))+IF(AB52&lt;&gt;1,0,COUNTIF($B$57:$B$60,X57)+COUNTIF($D$57:$D$60,X57)),"")</f>
        <v/>
      </c>
      <c r="AI57" s="462"/>
      <c r="AJ57" s="448" t="str">
        <f>IF(AI57="","",VLOOKUP(AI57,Language!$D$5:$E$63,2,0))</f>
        <v/>
      </c>
      <c r="AK57" s="452"/>
      <c r="AL57" s="448" t="str">
        <f>IF(AK57="","",VLOOKUP(AK57,Language!$D$5:$E$63,2,0))</f>
        <v/>
      </c>
      <c r="AM57" s="452"/>
      <c r="AN57" s="452"/>
      <c r="AO57" s="539">
        <f>COUNTIF(AI$57:AI$60,AI57)+COUNTIF(AK$57:AK$60,AI57)</f>
        <v>0</v>
      </c>
      <c r="AP57" s="449" t="str">
        <f ca="1">IF((AM57&lt;&gt;"")*(AN57&lt;&gt;"")*((IFERROR(VLOOKUP(AI57,$B$57:$F$60,5,0),"")&lt;&gt;"")+(IFERROR(VLOOKUP(AI57,$D$57:$G$60,4,0),"")&lt;&gt;""))*((IFERROR(VLOOKUP(AK57,$B$57:$F$60,5,0),"")&lt;&gt;"")+(IFERROR(VLOOKUP(AK57,$D$57:$G$60,4,0),"")&lt;&gt;"")),IF((AT57&lt;&gt;2)+($B$57&amp;$D$57&lt;&gt;AI57&amp;AK57)*($B$58&amp;$D$58&lt;&gt;AI57&amp;AK57)*($B$59&amp;$D$59&lt;&gt;AI57&amp;AK57)*($B$60&amp;$D$60&lt;&gt;AI57&amp;AK57)*($D$57&amp;$B$57&lt;&gt;AI57&amp;AK57)*($D$58&amp;$B$58&lt;&gt;AI57&amp;AK57)*($D$59&amp;$B$59&lt;&gt;AI57&amp;AK57)*($D$60&amp;$B$60&lt;&gt;AI57&amp;AK57),"0",(AI66+AK66&gt;AI71+AK71)*(AM57&gt;AN57)+(AI66+AK66=AI71+AK71)*(AM57=AN57)+(AI66+AK66&lt;AI71+AK71)*(AM57&lt;AN57)),"")</f>
        <v/>
      </c>
      <c r="AQ57" s="449" t="str">
        <f ca="1">IF((AP57&lt;&gt;""),IF(OR(AI66+AK66&lt;&gt;AI71+AK71,PrSettings!$M$4="●"),((AI66+AK66-AI71-AK71)=(AM57-AN57))*(AP57=1),0),"")</f>
        <v/>
      </c>
      <c r="AR57" s="449" t="str">
        <f ca="1">IF(AQ57&lt;&gt;"",IF(AP57="0",0,(AI66+AK66=AM57)*(AI71+AK71=AN57)),"")</f>
        <v/>
      </c>
      <c r="AS57" s="449" t="str">
        <f ca="1">IF(AP57&lt;&gt;"",IF((AT57&lt;&gt;2)+($B$57&amp;$D$57&lt;&gt;AI57&amp;AK57)*($B$58&amp;$D$58&lt;&gt;AI57&amp;AK57)*($B$59&amp;$D$59&lt;&gt;AI57&amp;AK57)*($B$60&amp;$D$60&lt;&gt;AI57&amp;AK57)*($D$57&amp;$B$57&lt;&gt;AI57&amp;AK57)*($D$58&amp;$B$58&lt;&gt;AI57&amp;AK57)*($D$59&amp;$B$59&lt;&gt;AI57&amp;AK57)*($D$60&amp;$B$60&lt;&gt;AI57&amp;AK57),0,IF(ABS(AI66+AK66-AI71-AK71)&gt;=PrSettings!$M$7,(ABS(AI66+AK66-AI71-AK71-AM57+AN57)&lt;=1)*1,IF(AND(AP57,$F57=$G57,AI66+AK66&gt;=PrSettings!$M$6),(ABS(AM57-AI66-AK66)&lt;=1)*1,IF(AND(ABS(AI66+AK66-AI71-AK71-AM57+AN57)&lt;=1,AI66+AK66+AI71+AK71&gt;=PrSettings!$M$8),(ABS(AM57-AI66-AK66)&lt;=1)*(ABS(AN57-AI71-AK71)&lt;=1)*1,"0")))),"")</f>
        <v/>
      </c>
      <c r="AT57" s="467" t="str">
        <f ca="1">IF(($C$57&amp;$C$58&amp;$C$59&amp;$C$60&amp;$E$57&amp;$E$58&amp;$E$59&amp;$E$60&lt;&gt;"")*(AI$57&amp;AI$58&amp;AI$59&amp;AI$60&amp;AK$57&amp;AK$58&amp;AK$59&amp;AK$60&lt;&gt;"")*(AI57&amp;AK57&lt;&gt;""),IF(AO57&lt;&gt;1,0,COUNTIF($B$57:$B$60,AI57)+COUNTIF($D$57:$D$60,AI57))+IF(AO52&lt;&gt;1,0,COUNTIF($B$57:$B$60,AK57)+COUNTIF($D$57:$D$60,AK57)),"")</f>
        <v/>
      </c>
      <c r="AV57" s="462"/>
      <c r="AW57" s="448" t="str">
        <f>IF(AV57="","",VLOOKUP(AV57,Language!$D$5:$E$63,2,0))</f>
        <v/>
      </c>
      <c r="AX57" s="452"/>
      <c r="AY57" s="448" t="str">
        <f>IF(AX57="","",VLOOKUP(AX57,Language!$D$5:$E$63,2,0))</f>
        <v/>
      </c>
      <c r="AZ57" s="452"/>
      <c r="BA57" s="452"/>
      <c r="BB57" s="539">
        <f>COUNTIF(AV$57:AV$60,AV57)+COUNTIF(AX$57:AX$60,AV57)</f>
        <v>0</v>
      </c>
      <c r="BC57" s="449" t="str">
        <f ca="1">IF((AZ57&lt;&gt;"")*(BA57&lt;&gt;"")*((IFERROR(VLOOKUP(AV57,$B$57:$F$60,5,0),"")&lt;&gt;"")+(IFERROR(VLOOKUP(AV57,$D$57:$G$60,4,0),"")&lt;&gt;""))*((IFERROR(VLOOKUP(AX57,$B$57:$F$60,5,0),"")&lt;&gt;"")+(IFERROR(VLOOKUP(AX57,$D$57:$G$60,4,0),"")&lt;&gt;"")),IF((BG57&lt;&gt;2)+($B$57&amp;$D$57&lt;&gt;AV57&amp;AX57)*($B$58&amp;$D$58&lt;&gt;AV57&amp;AX57)*($B$59&amp;$D$59&lt;&gt;AV57&amp;AX57)*($B$60&amp;$D$60&lt;&gt;AV57&amp;AX57)*($D$57&amp;$B$57&lt;&gt;AV57&amp;AX57)*($D$58&amp;$B$58&lt;&gt;AV57&amp;AX57)*($D$59&amp;$B$59&lt;&gt;AV57&amp;AX57)*($D$60&amp;$B$60&lt;&gt;AV57&amp;AX57),"0",(AV66+AX66&gt;AV71+AX71)*(AZ57&gt;BA57)+(AV66+AX66=AV71+AX71)*(AZ57=BA57)+(AV66+AX66&lt;AV71+AX71)*(AZ57&lt;BA57)),"")</f>
        <v/>
      </c>
      <c r="BD57" s="449" t="str">
        <f ca="1">IF((BC57&lt;&gt;""),IF(OR(AV66+AX66&lt;&gt;AV71+AX71,PrSettings!$M$4="●"),((AV66+AX66-AV71-AX71)=(AZ57-BA57))*(BC57=1),0),"")</f>
        <v/>
      </c>
      <c r="BE57" s="449" t="str">
        <f ca="1">IF(BD57&lt;&gt;"",IF(BC57="0",0,(AV66+AX66=AZ57)*(AV71+AX71=BA57)),"")</f>
        <v/>
      </c>
      <c r="BF57" s="449" t="str">
        <f ca="1">IF(BC57&lt;&gt;"",IF((BG57&lt;&gt;2)+($B$57&amp;$D$57&lt;&gt;AV57&amp;AX57)*($B$58&amp;$D$58&lt;&gt;AV57&amp;AX57)*($B$59&amp;$D$59&lt;&gt;AV57&amp;AX57)*($B$60&amp;$D$60&lt;&gt;AV57&amp;AX57)*($D$57&amp;$B$57&lt;&gt;AV57&amp;AX57)*($D$58&amp;$B$58&lt;&gt;AV57&amp;AX57)*($D$59&amp;$B$59&lt;&gt;AV57&amp;AX57)*($D$60&amp;$B$60&lt;&gt;AV57&amp;AX57),0,IF(ABS(AV66+AX66-AV71-AX71)&gt;=PrSettings!$M$7,(ABS(AV66+AX66-AV71-AX71-AZ57+BA57)&lt;=1)*1,IF(AND(BC57,$F57=$G57,AV66+AX66&gt;=PrSettings!$M$6),(ABS(AZ57-AV66-AX66)&lt;=1)*1,IF(AND(ABS(AV66+AX66-AV71-AX71-AZ57+BA57)&lt;=1,AV66+AX66+AV71+AX71&gt;=PrSettings!$M$8),(ABS(AZ57-AV66-AX66)&lt;=1)*(ABS(BA57-AV71-AX71)&lt;=1)*1,"0")))),"")</f>
        <v/>
      </c>
      <c r="BG57" s="467" t="str">
        <f ca="1">IF(($C$57&amp;$C$58&amp;$C$59&amp;$C$60&amp;$E$57&amp;$E$58&amp;$E$59&amp;$E$60&lt;&gt;"")*(AV$57&amp;AV$58&amp;AV$59&amp;AV$60&amp;AX$57&amp;AX$58&amp;AX$59&amp;AX$60&lt;&gt;"")*(AV57&amp;AX57&lt;&gt;""),IF(BB57&lt;&gt;1,0,COUNTIF($B$57:$B$60,AV57)+COUNTIF($D$57:$D$60,AV57))+IF(BB52&lt;&gt;1,0,COUNTIF($B$57:$B$60,AX57)+COUNTIF($D$57:$D$60,AX57)),"")</f>
        <v/>
      </c>
      <c r="BI57" s="462"/>
      <c r="BJ57" s="448" t="str">
        <f>IF(BI57="","",VLOOKUP(BI57,Language!$D$5:$E$63,2,0))</f>
        <v/>
      </c>
      <c r="BK57" s="452"/>
      <c r="BL57" s="448" t="str">
        <f>IF(BK57="","",VLOOKUP(BK57,Language!$D$5:$E$63,2,0))</f>
        <v/>
      </c>
      <c r="BM57" s="452"/>
      <c r="BN57" s="452"/>
      <c r="BO57" s="539">
        <f>COUNTIF(BI$57:BI$60,BI57)+COUNTIF(BK$57:BK$60,BI57)</f>
        <v>0</v>
      </c>
      <c r="BP57" s="449" t="str">
        <f ca="1">IF((BM57&lt;&gt;"")*(BN57&lt;&gt;"")*((IFERROR(VLOOKUP(BI57,$B$57:$F$60,5,0),"")&lt;&gt;"")+(IFERROR(VLOOKUP(BI57,$D$57:$G$60,4,0),"")&lt;&gt;""))*((IFERROR(VLOOKUP(BK57,$B$57:$F$60,5,0),"")&lt;&gt;"")+(IFERROR(VLOOKUP(BK57,$D$57:$G$60,4,0),"")&lt;&gt;"")),IF((BT57&lt;&gt;2)+($B$57&amp;$D$57&lt;&gt;BI57&amp;BK57)*($B$58&amp;$D$58&lt;&gt;BI57&amp;BK57)*($B$59&amp;$D$59&lt;&gt;BI57&amp;BK57)*($B$60&amp;$D$60&lt;&gt;BI57&amp;BK57)*($D$57&amp;$B$57&lt;&gt;BI57&amp;BK57)*($D$58&amp;$B$58&lt;&gt;BI57&amp;BK57)*($D$59&amp;$B$59&lt;&gt;BI57&amp;BK57)*($D$60&amp;$B$60&lt;&gt;BI57&amp;BK57),"0",(BI66+BK66&gt;BI71+BK71)*(BM57&gt;BN57)+(BI66+BK66=BI71+BK71)*(BM57=BN57)+(BI66+BK66&lt;BI71+BK71)*(BM57&lt;BN57)),"")</f>
        <v/>
      </c>
      <c r="BQ57" s="449" t="str">
        <f ca="1">IF((BP57&lt;&gt;""),IF(OR(BI66+BK66&lt;&gt;BI71+BK71,PrSettings!$M$4="●"),((BI66+BK66-BI71-BK71)=(BM57-BN57))*(BP57=1),0),"")</f>
        <v/>
      </c>
      <c r="BR57" s="449" t="str">
        <f ca="1">IF(BQ57&lt;&gt;"",IF(BP57="0",0,(BI66+BK66=BM57)*(BI71+BK71=BN57)),"")</f>
        <v/>
      </c>
      <c r="BS57" s="449" t="str">
        <f ca="1">IF(BP57&lt;&gt;"",IF((BT57&lt;&gt;2)+($B$57&amp;$D$57&lt;&gt;BI57&amp;BK57)*($B$58&amp;$D$58&lt;&gt;BI57&amp;BK57)*($B$59&amp;$D$59&lt;&gt;BI57&amp;BK57)*($B$60&amp;$D$60&lt;&gt;BI57&amp;BK57)*($D$57&amp;$B$57&lt;&gt;BI57&amp;BK57)*($D$58&amp;$B$58&lt;&gt;BI57&amp;BK57)*($D$59&amp;$B$59&lt;&gt;BI57&amp;BK57)*($D$60&amp;$B$60&lt;&gt;BI57&amp;BK57),0,IF(ABS(BI66+BK66-BI71-BK71)&gt;=PrSettings!$M$7,(ABS(BI66+BK66-BI71-BK71-BM57+BN57)&lt;=1)*1,IF(AND(BP57,$F57=$G57,BI66+BK66&gt;=PrSettings!$M$6),(ABS(BM57-BI66-BK66)&lt;=1)*1,IF(AND(ABS(BI66+BK66-BI71-BK71-BM57+BN57)&lt;=1,BI66+BK66+BI71+BK71&gt;=PrSettings!$M$8),(ABS(BM57-BI66-BK66)&lt;=1)*(ABS(BN57-BI71-BK71)&lt;=1)*1,"0")))),"")</f>
        <v/>
      </c>
      <c r="BT57" s="467" t="str">
        <f ca="1">IF(($C$57&amp;$C$58&amp;$C$59&amp;$C$60&amp;$E$57&amp;$E$58&amp;$E$59&amp;$E$60&lt;&gt;"")*(BI$57&amp;BI$58&amp;BI$59&amp;BI$60&amp;BK$57&amp;BK$58&amp;BK$59&amp;BK$60&lt;&gt;"")*(BI57&amp;BK57&lt;&gt;""),IF(BO57&lt;&gt;1,0,COUNTIF($B$57:$B$60,BI57)+COUNTIF($D$57:$D$60,BI57))+IF(BO52&lt;&gt;1,0,COUNTIF($B$57:$B$60,BK57)+COUNTIF($D$57:$D$60,BK57)),"")</f>
        <v/>
      </c>
      <c r="BV57" s="462"/>
      <c r="BW57" s="448" t="str">
        <f>IF(BV57="","",VLOOKUP(BV57,Language!$D$5:$E$63,2,0))</f>
        <v/>
      </c>
      <c r="BX57" s="452"/>
      <c r="BY57" s="448" t="str">
        <f>IF(BX57="","",VLOOKUP(BX57,Language!$D$5:$E$63,2,0))</f>
        <v/>
      </c>
      <c r="BZ57" s="452"/>
      <c r="CA57" s="452"/>
      <c r="CB57" s="539">
        <f>COUNTIF(BV$57:BV$60,BV57)+COUNTIF(BX$57:BX$60,BV57)</f>
        <v>0</v>
      </c>
      <c r="CC57" s="449" t="str">
        <f ca="1">IF((BZ57&lt;&gt;"")*(CA57&lt;&gt;"")*((IFERROR(VLOOKUP(BV57,$B$57:$F$60,5,0),"")&lt;&gt;"")+(IFERROR(VLOOKUP(BV57,$D$57:$G$60,4,0),"")&lt;&gt;""))*((IFERROR(VLOOKUP(BX57,$B$57:$F$60,5,0),"")&lt;&gt;"")+(IFERROR(VLOOKUP(BX57,$D$57:$G$60,4,0),"")&lt;&gt;"")),IF((CG57&lt;&gt;2)+($B$57&amp;$D$57&lt;&gt;BV57&amp;BX57)*($B$58&amp;$D$58&lt;&gt;BV57&amp;BX57)*($B$59&amp;$D$59&lt;&gt;BV57&amp;BX57)*($B$60&amp;$D$60&lt;&gt;BV57&amp;BX57)*($D$57&amp;$B$57&lt;&gt;BV57&amp;BX57)*($D$58&amp;$B$58&lt;&gt;BV57&amp;BX57)*($D$59&amp;$B$59&lt;&gt;BV57&amp;BX57)*($D$60&amp;$B$60&lt;&gt;BV57&amp;BX57),"0",(BV66+BX66&gt;BV71+BX71)*(BZ57&gt;CA57)+(BV66+BX66=BV71+BX71)*(BZ57=CA57)+(BV66+BX66&lt;BV71+BX71)*(BZ57&lt;CA57)),"")</f>
        <v/>
      </c>
      <c r="CD57" s="449" t="str">
        <f ca="1">IF((CC57&lt;&gt;""),IF(OR(BV66+BX66&lt;&gt;BV71+BX71,PrSettings!$M$4="●"),((BV66+BX66-BV71-BX71)=(BZ57-CA57))*(CC57=1),0),"")</f>
        <v/>
      </c>
      <c r="CE57" s="449" t="str">
        <f ca="1">IF(CD57&lt;&gt;"",IF(CC57="0",0,(BV66+BX66=BZ57)*(BV71+BX71=CA57)),"")</f>
        <v/>
      </c>
      <c r="CF57" s="449" t="str">
        <f ca="1">IF(CC57&lt;&gt;"",IF((CG57&lt;&gt;2)+($B$57&amp;$D$57&lt;&gt;BV57&amp;BX57)*($B$58&amp;$D$58&lt;&gt;BV57&amp;BX57)*($B$59&amp;$D$59&lt;&gt;BV57&amp;BX57)*($B$60&amp;$D$60&lt;&gt;BV57&amp;BX57)*($D$57&amp;$B$57&lt;&gt;BV57&amp;BX57)*($D$58&amp;$B$58&lt;&gt;BV57&amp;BX57)*($D$59&amp;$B$59&lt;&gt;BV57&amp;BX57)*($D$60&amp;$B$60&lt;&gt;BV57&amp;BX57),0,IF(ABS(BV66+BX66-BV71-BX71)&gt;=PrSettings!$M$7,(ABS(BV66+BX66-BV71-BX71-BZ57+CA57)&lt;=1)*1,IF(AND(CC57,$F57=$G57,BV66+BX66&gt;=PrSettings!$M$6),(ABS(BZ57-BV66-BX66)&lt;=1)*1,IF(AND(ABS(BV66+BX66-BV71-BX71-BZ57+CA57)&lt;=1,BV66+BX66+BV71+BX71&gt;=PrSettings!$M$8),(ABS(BZ57-BV66-BX66)&lt;=1)*(ABS(CA57-BV71-BX71)&lt;=1)*1,"0")))),"")</f>
        <v/>
      </c>
      <c r="CG57" s="467" t="str">
        <f ca="1">IF(($C$57&amp;$C$58&amp;$C$59&amp;$C$60&amp;$E$57&amp;$E$58&amp;$E$59&amp;$E$60&lt;&gt;"")*(BV$57&amp;BV$58&amp;BV$59&amp;BV$60&amp;BX$57&amp;BX$58&amp;BX$59&amp;BX$60&lt;&gt;"")*(BV57&amp;BX57&lt;&gt;""),IF(CB57&lt;&gt;1,0,COUNTIF($B$57:$B$60,BV57)+COUNTIF($D$57:$D$60,BV57))+IF(CB52&lt;&gt;1,0,COUNTIF($B$57:$B$60,BX57)+COUNTIF($D$57:$D$60,BX57)),"")</f>
        <v/>
      </c>
      <c r="CI57" s="462"/>
      <c r="CJ57" s="448" t="str">
        <f>IF(CI57="","",VLOOKUP(CI57,Language!$D$5:$E$63,2,0))</f>
        <v/>
      </c>
      <c r="CK57" s="452"/>
      <c r="CL57" s="448" t="str">
        <f>IF(CK57="","",VLOOKUP(CK57,Language!$D$5:$E$63,2,0))</f>
        <v/>
      </c>
      <c r="CM57" s="452"/>
      <c r="CN57" s="452"/>
      <c r="CO57" s="539">
        <f>COUNTIF(CI$57:CI$60,CI57)+COUNTIF(CK$57:CK$60,CI57)</f>
        <v>0</v>
      </c>
      <c r="CP57" s="449" t="str">
        <f ca="1">IF((CM57&lt;&gt;"")*(CN57&lt;&gt;"")*((IFERROR(VLOOKUP(CI57,$B$57:$F$60,5,0),"")&lt;&gt;"")+(IFERROR(VLOOKUP(CI57,$D$57:$G$60,4,0),"")&lt;&gt;""))*((IFERROR(VLOOKUP(CK57,$B$57:$F$60,5,0),"")&lt;&gt;"")+(IFERROR(VLOOKUP(CK57,$D$57:$G$60,4,0),"")&lt;&gt;"")),IF((CT57&lt;&gt;2)+($B$57&amp;$D$57&lt;&gt;CI57&amp;CK57)*($B$58&amp;$D$58&lt;&gt;CI57&amp;CK57)*($B$59&amp;$D$59&lt;&gt;CI57&amp;CK57)*($B$60&amp;$D$60&lt;&gt;CI57&amp;CK57)*($D$57&amp;$B$57&lt;&gt;CI57&amp;CK57)*($D$58&amp;$B$58&lt;&gt;CI57&amp;CK57)*($D$59&amp;$B$59&lt;&gt;CI57&amp;CK57)*($D$60&amp;$B$60&lt;&gt;CI57&amp;CK57),"0",(CI66+CK66&gt;CI71+CK71)*(CM57&gt;CN57)+(CI66+CK66=CI71+CK71)*(CM57=CN57)+(CI66+CK66&lt;CI71+CK71)*(CM57&lt;CN57)),"")</f>
        <v/>
      </c>
      <c r="CQ57" s="449" t="str">
        <f ca="1">IF((CP57&lt;&gt;""),IF(OR(CI66+CK66&lt;&gt;CI71+CK71,PrSettings!$M$4="●"),((CI66+CK66-CI71-CK71)=(CM57-CN57))*(CP57=1),0),"")</f>
        <v/>
      </c>
      <c r="CR57" s="449" t="str">
        <f ca="1">IF(CQ57&lt;&gt;"",IF(CP57="0",0,(CI66+CK66=CM57)*(CI71+CK71=CN57)),"")</f>
        <v/>
      </c>
      <c r="CS57" s="449" t="str">
        <f ca="1">IF(CP57&lt;&gt;"",IF((CT57&lt;&gt;2)+($B$57&amp;$D$57&lt;&gt;CI57&amp;CK57)*($B$58&amp;$D$58&lt;&gt;CI57&amp;CK57)*($B$59&amp;$D$59&lt;&gt;CI57&amp;CK57)*($B$60&amp;$D$60&lt;&gt;CI57&amp;CK57)*($D$57&amp;$B$57&lt;&gt;CI57&amp;CK57)*($D$58&amp;$B$58&lt;&gt;CI57&amp;CK57)*($D$59&amp;$B$59&lt;&gt;CI57&amp;CK57)*($D$60&amp;$B$60&lt;&gt;CI57&amp;CK57),0,IF(ABS(CI66+CK66-CI71-CK71)&gt;=PrSettings!$M$7,(ABS(CI66+CK66-CI71-CK71-CM57+CN57)&lt;=1)*1,IF(AND(CP57,$F57=$G57,CI66+CK66&gt;=PrSettings!$M$6),(ABS(CM57-CI66-CK66)&lt;=1)*1,IF(AND(ABS(CI66+CK66-CI71-CK71-CM57+CN57)&lt;=1,CI66+CK66+CI71+CK71&gt;=PrSettings!$M$8),(ABS(CM57-CI66-CK66)&lt;=1)*(ABS(CN57-CI71-CK71)&lt;=1)*1,"0")))),"")</f>
        <v/>
      </c>
      <c r="CT57" s="467" t="str">
        <f ca="1">IF(($C$57&amp;$C$58&amp;$C$59&amp;$C$60&amp;$E$57&amp;$E$58&amp;$E$59&amp;$E$60&lt;&gt;"")*(CI$57&amp;CI$58&amp;CI$59&amp;CI$60&amp;CK$57&amp;CK$58&amp;CK$59&amp;CK$60&lt;&gt;"")*(CI57&amp;CK57&lt;&gt;""),IF(CO57&lt;&gt;1,0,COUNTIF($B$57:$B$60,CI57)+COUNTIF($D$57:$D$60,CI57))+IF(CO52&lt;&gt;1,0,COUNTIF($B$57:$B$60,CK57)+COUNTIF($D$57:$D$60,CK57)),"")</f>
        <v/>
      </c>
      <c r="CV57" s="462"/>
      <c r="CW57" s="448" t="str">
        <f>IF(CV57="","",VLOOKUP(CV57,Language!$D$5:$E$63,2,0))</f>
        <v/>
      </c>
      <c r="CX57" s="452"/>
      <c r="CY57" s="448" t="str">
        <f>IF(CX57="","",VLOOKUP(CX57,Language!$D$5:$E$63,2,0))</f>
        <v/>
      </c>
      <c r="CZ57" s="452"/>
      <c r="DA57" s="452"/>
      <c r="DB57" s="539">
        <f>COUNTIF(CV$57:CV$60,CV57)+COUNTIF(CX$57:CX$60,CV57)</f>
        <v>0</v>
      </c>
      <c r="DC57" s="449" t="str">
        <f ca="1">IF((CZ57&lt;&gt;"")*(DA57&lt;&gt;"")*((IFERROR(VLOOKUP(CV57,$B$57:$F$60,5,0),"")&lt;&gt;"")+(IFERROR(VLOOKUP(CV57,$D$57:$G$60,4,0),"")&lt;&gt;""))*((IFERROR(VLOOKUP(CX57,$B$57:$F$60,5,0),"")&lt;&gt;"")+(IFERROR(VLOOKUP(CX57,$D$57:$G$60,4,0),"")&lt;&gt;"")),IF((DG57&lt;&gt;2)+($B$57&amp;$D$57&lt;&gt;CV57&amp;CX57)*($B$58&amp;$D$58&lt;&gt;CV57&amp;CX57)*($B$59&amp;$D$59&lt;&gt;CV57&amp;CX57)*($B$60&amp;$D$60&lt;&gt;CV57&amp;CX57)*($D$57&amp;$B$57&lt;&gt;CV57&amp;CX57)*($D$58&amp;$B$58&lt;&gt;CV57&amp;CX57)*($D$59&amp;$B$59&lt;&gt;CV57&amp;CX57)*($D$60&amp;$B$60&lt;&gt;CV57&amp;CX57),"0",(CV66+CX66&gt;CV71+CX71)*(CZ57&gt;DA57)+(CV66+CX66=CV71+CX71)*(CZ57=DA57)+(CV66+CX66&lt;CV71+CX71)*(CZ57&lt;DA57)),"")</f>
        <v/>
      </c>
      <c r="DD57" s="449" t="str">
        <f ca="1">IF((DC57&lt;&gt;""),IF(OR(CV66+CX66&lt;&gt;CV71+CX71,PrSettings!$M$4="●"),((CV66+CX66-CV71-CX71)=(CZ57-DA57))*(DC57=1),0),"")</f>
        <v/>
      </c>
      <c r="DE57" s="449" t="str">
        <f ca="1">IF(DD57&lt;&gt;"",IF(DC57="0",0,(CV66+CX66=CZ57)*(CV71+CX71=DA57)),"")</f>
        <v/>
      </c>
      <c r="DF57" s="449" t="str">
        <f ca="1">IF(DC57&lt;&gt;"",IF((DG57&lt;&gt;2)+($B$57&amp;$D$57&lt;&gt;CV57&amp;CX57)*($B$58&amp;$D$58&lt;&gt;CV57&amp;CX57)*($B$59&amp;$D$59&lt;&gt;CV57&amp;CX57)*($B$60&amp;$D$60&lt;&gt;CV57&amp;CX57)*($D$57&amp;$B$57&lt;&gt;CV57&amp;CX57)*($D$58&amp;$B$58&lt;&gt;CV57&amp;CX57)*($D$59&amp;$B$59&lt;&gt;CV57&amp;CX57)*($D$60&amp;$B$60&lt;&gt;CV57&amp;CX57),0,IF(ABS(CV66+CX66-CV71-CX71)&gt;=PrSettings!$M$7,(ABS(CV66+CX66-CV71-CX71-CZ57+DA57)&lt;=1)*1,IF(AND(DC57,$F57=$G57,CV66+CX66&gt;=PrSettings!$M$6),(ABS(CZ57-CV66-CX66)&lt;=1)*1,IF(AND(ABS(CV66+CX66-CV71-CX71-CZ57+DA57)&lt;=1,CV66+CX66+CV71+CX71&gt;=PrSettings!$M$8),(ABS(CZ57-CV66-CX66)&lt;=1)*(ABS(DA57-CV71-CX71)&lt;=1)*1,"0")))),"")</f>
        <v/>
      </c>
      <c r="DG57" s="467" t="str">
        <f ca="1">IF(($C$57&amp;$C$58&amp;$C$59&amp;$C$60&amp;$E$57&amp;$E$58&amp;$E$59&amp;$E$60&lt;&gt;"")*(CV$57&amp;CV$58&amp;CV$59&amp;CV$60&amp;CX$57&amp;CX$58&amp;CX$59&amp;CX$60&lt;&gt;"")*(CV57&amp;CX57&lt;&gt;""),IF(DB57&lt;&gt;1,0,COUNTIF($B$57:$B$60,CV57)+COUNTIF($D$57:$D$60,CV57))+IF(DB52&lt;&gt;1,0,COUNTIF($B$57:$B$60,CX57)+COUNTIF($D$57:$D$60,CX57)),"")</f>
        <v/>
      </c>
      <c r="DI57" s="462"/>
      <c r="DJ57" s="448" t="str">
        <f>IF(DI57="","",VLOOKUP(DI57,Language!$D$5:$E$63,2,0))</f>
        <v/>
      </c>
      <c r="DK57" s="452"/>
      <c r="DL57" s="448" t="str">
        <f>IF(DK57="","",VLOOKUP(DK57,Language!$D$5:$E$63,2,0))</f>
        <v/>
      </c>
      <c r="DM57" s="452"/>
      <c r="DN57" s="452"/>
      <c r="DO57" s="539">
        <f>COUNTIF(DI$57:DI$60,DI57)+COUNTIF(DK$57:DK$60,DI57)</f>
        <v>0</v>
      </c>
      <c r="DP57" s="449" t="str">
        <f ca="1">IF((DM57&lt;&gt;"")*(DN57&lt;&gt;"")*((IFERROR(VLOOKUP(DI57,$B$57:$F$60,5,0),"")&lt;&gt;"")+(IFERROR(VLOOKUP(DI57,$D$57:$G$60,4,0),"")&lt;&gt;""))*((IFERROR(VLOOKUP(DK57,$B$57:$F$60,5,0),"")&lt;&gt;"")+(IFERROR(VLOOKUP(DK57,$D$57:$G$60,4,0),"")&lt;&gt;"")),IF((DT57&lt;&gt;2)+($B$57&amp;$D$57&lt;&gt;DI57&amp;DK57)*($B$58&amp;$D$58&lt;&gt;DI57&amp;DK57)*($B$59&amp;$D$59&lt;&gt;DI57&amp;DK57)*($B$60&amp;$D$60&lt;&gt;DI57&amp;DK57)*($D$57&amp;$B$57&lt;&gt;DI57&amp;DK57)*($D$58&amp;$B$58&lt;&gt;DI57&amp;DK57)*($D$59&amp;$B$59&lt;&gt;DI57&amp;DK57)*($D$60&amp;$B$60&lt;&gt;DI57&amp;DK57),"0",(DI66+DK66&gt;DI71+DK71)*(DM57&gt;DN57)+(DI66+DK66=DI71+DK71)*(DM57=DN57)+(DI66+DK66&lt;DI71+DK71)*(DM57&lt;DN57)),"")</f>
        <v/>
      </c>
      <c r="DQ57" s="449" t="str">
        <f ca="1">IF((DP57&lt;&gt;""),IF(OR(DI66+DK66&lt;&gt;DI71+DK71,PrSettings!$M$4="●"),((DI66+DK66-DI71-DK71)=(DM57-DN57))*(DP57=1),0),"")</f>
        <v/>
      </c>
      <c r="DR57" s="449" t="str">
        <f ca="1">IF(DQ57&lt;&gt;"",IF(DP57="0",0,(DI66+DK66=DM57)*(DI71+DK71=DN57)),"")</f>
        <v/>
      </c>
      <c r="DS57" s="449" t="str">
        <f ca="1">IF(DP57&lt;&gt;"",IF((DT57&lt;&gt;2)+($B$57&amp;$D$57&lt;&gt;DI57&amp;DK57)*($B$58&amp;$D$58&lt;&gt;DI57&amp;DK57)*($B$59&amp;$D$59&lt;&gt;DI57&amp;DK57)*($B$60&amp;$D$60&lt;&gt;DI57&amp;DK57)*($D$57&amp;$B$57&lt;&gt;DI57&amp;DK57)*($D$58&amp;$B$58&lt;&gt;DI57&amp;DK57)*($D$59&amp;$B$59&lt;&gt;DI57&amp;DK57)*($D$60&amp;$B$60&lt;&gt;DI57&amp;DK57),0,IF(ABS(DI66+DK66-DI71-DK71)&gt;=PrSettings!$M$7,(ABS(DI66+DK66-DI71-DK71-DM57+DN57)&lt;=1)*1,IF(AND(DP57,$F57=$G57,DI66+DK66&gt;=PrSettings!$M$6),(ABS(DM57-DI66-DK66)&lt;=1)*1,IF(AND(ABS(DI66+DK66-DI71-DK71-DM57+DN57)&lt;=1,DI66+DK66+DI71+DK71&gt;=PrSettings!$M$8),(ABS(DM57-DI66-DK66)&lt;=1)*(ABS(DN57-DI71-DK71)&lt;=1)*1,"0")))),"")</f>
        <v/>
      </c>
      <c r="DT57" s="467" t="str">
        <f ca="1">IF(($C$57&amp;$C$58&amp;$C$59&amp;$C$60&amp;$E$57&amp;$E$58&amp;$E$59&amp;$E$60&lt;&gt;"")*(DI$57&amp;DI$58&amp;DI$59&amp;DI$60&amp;DK$57&amp;DK$58&amp;DK$59&amp;DK$60&lt;&gt;"")*(DI57&amp;DK57&lt;&gt;""),IF(DO57&lt;&gt;1,0,COUNTIF($B$57:$B$60,DI57)+COUNTIF($D$57:$D$60,DI57))+IF(DO52&lt;&gt;1,0,COUNTIF($B$57:$B$60,DK57)+COUNTIF($D$57:$D$60,DK57)),"")</f>
        <v/>
      </c>
      <c r="DV57" s="462"/>
      <c r="DW57" s="448" t="str">
        <f>IF(DV57="","",VLOOKUP(DV57,Language!$D$5:$E$63,2,0))</f>
        <v/>
      </c>
      <c r="DX57" s="452"/>
      <c r="DY57" s="448" t="str">
        <f>IF(DX57="","",VLOOKUP(DX57,Language!$D$5:$E$63,2,0))</f>
        <v/>
      </c>
      <c r="DZ57" s="452"/>
      <c r="EA57" s="452"/>
      <c r="EB57" s="539">
        <f>COUNTIF(DV$57:DV$60,DV57)+COUNTIF(DX$57:DX$60,DV57)</f>
        <v>0</v>
      </c>
      <c r="EC57" s="449" t="str">
        <f ca="1">IF((DZ57&lt;&gt;"")*(EA57&lt;&gt;"")*((IFERROR(VLOOKUP(DV57,$B$57:$F$60,5,0),"")&lt;&gt;"")+(IFERROR(VLOOKUP(DV57,$D$57:$G$60,4,0),"")&lt;&gt;""))*((IFERROR(VLOOKUP(DX57,$B$57:$F$60,5,0),"")&lt;&gt;"")+(IFERROR(VLOOKUP(DX57,$D$57:$G$60,4,0),"")&lt;&gt;"")),IF((EG57&lt;&gt;2)+($B$57&amp;$D$57&lt;&gt;DV57&amp;DX57)*($B$58&amp;$D$58&lt;&gt;DV57&amp;DX57)*($B$59&amp;$D$59&lt;&gt;DV57&amp;DX57)*($B$60&amp;$D$60&lt;&gt;DV57&amp;DX57)*($D$57&amp;$B$57&lt;&gt;DV57&amp;DX57)*($D$58&amp;$B$58&lt;&gt;DV57&amp;DX57)*($D$59&amp;$B$59&lt;&gt;DV57&amp;DX57)*($D$60&amp;$B$60&lt;&gt;DV57&amp;DX57),"0",(DV66+DX66&gt;DV71+DX71)*(DZ57&gt;EA57)+(DV66+DX66=DV71+DX71)*(DZ57=EA57)+(DV66+DX66&lt;DV71+DX71)*(DZ57&lt;EA57)),"")</f>
        <v/>
      </c>
      <c r="ED57" s="449" t="str">
        <f ca="1">IF((EC57&lt;&gt;""),IF(OR(DV66+DX66&lt;&gt;DV71+DX71,PrSettings!$M$4="●"),((DV66+DX66-DV71-DX71)=(DZ57-EA57))*(EC57=1),0),"")</f>
        <v/>
      </c>
      <c r="EE57" s="449" t="str">
        <f ca="1">IF(ED57&lt;&gt;"",IF(EC57="0",0,(DV66+DX66=DZ57)*(DV71+DX71=EA57)),"")</f>
        <v/>
      </c>
      <c r="EF57" s="449" t="str">
        <f ca="1">IF(EC57&lt;&gt;"",IF((EG57&lt;&gt;2)+($B$57&amp;$D$57&lt;&gt;DV57&amp;DX57)*($B$58&amp;$D$58&lt;&gt;DV57&amp;DX57)*($B$59&amp;$D$59&lt;&gt;DV57&amp;DX57)*($B$60&amp;$D$60&lt;&gt;DV57&amp;DX57)*($D$57&amp;$B$57&lt;&gt;DV57&amp;DX57)*($D$58&amp;$B$58&lt;&gt;DV57&amp;DX57)*($D$59&amp;$B$59&lt;&gt;DV57&amp;DX57)*($D$60&amp;$B$60&lt;&gt;DV57&amp;DX57),0,IF(ABS(DV66+DX66-DV71-DX71)&gt;=PrSettings!$M$7,(ABS(DV66+DX66-DV71-DX71-DZ57+EA57)&lt;=1)*1,IF(AND(EC57,$F57=$G57,DV66+DX66&gt;=PrSettings!$M$6),(ABS(DZ57-DV66-DX66)&lt;=1)*1,IF(AND(ABS(DV66+DX66-DV71-DX71-DZ57+EA57)&lt;=1,DV66+DX66+DV71+DX71&gt;=PrSettings!$M$8),(ABS(DZ57-DV66-DX66)&lt;=1)*(ABS(EA57-DV71-DX71)&lt;=1)*1,"0")))),"")</f>
        <v/>
      </c>
      <c r="EG57" s="467" t="str">
        <f ca="1">IF(($C$57&amp;$C$58&amp;$C$59&amp;$C$60&amp;$E$57&amp;$E$58&amp;$E$59&amp;$E$60&lt;&gt;"")*(DV$57&amp;DV$58&amp;DV$59&amp;DV$60&amp;DX$57&amp;DX$58&amp;DX$59&amp;DX$60&lt;&gt;"")*(DV57&amp;DX57&lt;&gt;""),IF(EB57&lt;&gt;1,0,COUNTIF($B$57:$B$60,DV57)+COUNTIF($D$57:$D$60,DV57))+IF(EB52&lt;&gt;1,0,COUNTIF($B$57:$B$60,DX57)+COUNTIF($D$57:$D$60,DX57)),"")</f>
        <v/>
      </c>
      <c r="EI57" s="462"/>
      <c r="EJ57" s="448" t="str">
        <f>IF(EI57="","",VLOOKUP(EI57,Language!$D$5:$E$63,2,0))</f>
        <v/>
      </c>
      <c r="EK57" s="452"/>
      <c r="EL57" s="448" t="str">
        <f>IF(EK57="","",VLOOKUP(EK57,Language!$D$5:$E$63,2,0))</f>
        <v/>
      </c>
      <c r="EM57" s="452"/>
      <c r="EN57" s="452"/>
      <c r="EO57" s="539">
        <f>COUNTIF(EI$57:EI$60,EI57)+COUNTIF(EK$57:EK$60,EI57)</f>
        <v>0</v>
      </c>
      <c r="EP57" s="449" t="str">
        <f ca="1">IF((EM57&lt;&gt;"")*(EN57&lt;&gt;"")*((IFERROR(VLOOKUP(EI57,$B$57:$F$60,5,0),"")&lt;&gt;"")+(IFERROR(VLOOKUP(EI57,$D$57:$G$60,4,0),"")&lt;&gt;""))*((IFERROR(VLOOKUP(EK57,$B$57:$F$60,5,0),"")&lt;&gt;"")+(IFERROR(VLOOKUP(EK57,$D$57:$G$60,4,0),"")&lt;&gt;"")),IF((ET57&lt;&gt;2)+($B$57&amp;$D$57&lt;&gt;EI57&amp;EK57)*($B$58&amp;$D$58&lt;&gt;EI57&amp;EK57)*($B$59&amp;$D$59&lt;&gt;EI57&amp;EK57)*($B$60&amp;$D$60&lt;&gt;EI57&amp;EK57)*($D$57&amp;$B$57&lt;&gt;EI57&amp;EK57)*($D$58&amp;$B$58&lt;&gt;EI57&amp;EK57)*($D$59&amp;$B$59&lt;&gt;EI57&amp;EK57)*($D$60&amp;$B$60&lt;&gt;EI57&amp;EK57),"0",(EI66+EK66&gt;EI71+EK71)*(EM57&gt;EN57)+(EI66+EK66=EI71+EK71)*(EM57=EN57)+(EI66+EK66&lt;EI71+EK71)*(EM57&lt;EN57)),"")</f>
        <v/>
      </c>
      <c r="EQ57" s="449" t="str">
        <f ca="1">IF((EP57&lt;&gt;""),IF(OR(EI66+EK66&lt;&gt;EI71+EK71,PrSettings!$M$4="●"),((EI66+EK66-EI71-EK71)=(EM57-EN57))*(EP57=1),0),"")</f>
        <v/>
      </c>
      <c r="ER57" s="449" t="str">
        <f ca="1">IF(EQ57&lt;&gt;"",IF(EP57="0",0,(EI66+EK66=EM57)*(EI71+EK71=EN57)),"")</f>
        <v/>
      </c>
      <c r="ES57" s="449" t="str">
        <f ca="1">IF(EP57&lt;&gt;"",IF((ET57&lt;&gt;2)+($B$57&amp;$D$57&lt;&gt;EI57&amp;EK57)*($B$58&amp;$D$58&lt;&gt;EI57&amp;EK57)*($B$59&amp;$D$59&lt;&gt;EI57&amp;EK57)*($B$60&amp;$D$60&lt;&gt;EI57&amp;EK57)*($D$57&amp;$B$57&lt;&gt;EI57&amp;EK57)*($D$58&amp;$B$58&lt;&gt;EI57&amp;EK57)*($D$59&amp;$B$59&lt;&gt;EI57&amp;EK57)*($D$60&amp;$B$60&lt;&gt;EI57&amp;EK57),0,IF(ABS(EI66+EK66-EI71-EK71)&gt;=PrSettings!$M$7,(ABS(EI66+EK66-EI71-EK71-EM57+EN57)&lt;=1)*1,IF(AND(EP57,$F57=$G57,EI66+EK66&gt;=PrSettings!$M$6),(ABS(EM57-EI66-EK66)&lt;=1)*1,IF(AND(ABS(EI66+EK66-EI71-EK71-EM57+EN57)&lt;=1,EI66+EK66+EI71+EK71&gt;=PrSettings!$M$8),(ABS(EM57-EI66-EK66)&lt;=1)*(ABS(EN57-EI71-EK71)&lt;=1)*1,"0")))),"")</f>
        <v/>
      </c>
      <c r="ET57" s="467" t="str">
        <f ca="1">IF(($C$57&amp;$C$58&amp;$C$59&amp;$C$60&amp;$E$57&amp;$E$58&amp;$E$59&amp;$E$60&lt;&gt;"")*(EI$57&amp;EI$58&amp;EI$59&amp;EI$60&amp;EK$57&amp;EK$58&amp;EK$59&amp;EK$60&lt;&gt;"")*(EI57&amp;EK57&lt;&gt;""),IF(EO57&lt;&gt;1,0,COUNTIF($B$57:$B$60,EI57)+COUNTIF($D$57:$D$60,EI57))+IF(EO52&lt;&gt;1,0,COUNTIF($B$57:$B$60,EK57)+COUNTIF($D$57:$D$60,EK57)),"")</f>
        <v/>
      </c>
      <c r="EV57" s="462"/>
      <c r="EW57" s="448" t="str">
        <f>IF(EV57="","",VLOOKUP(EV57,Language!$D$5:$E$63,2,0))</f>
        <v/>
      </c>
      <c r="EX57" s="452"/>
      <c r="EY57" s="448" t="str">
        <f>IF(EX57="","",VLOOKUP(EX57,Language!$D$5:$E$63,2,0))</f>
        <v/>
      </c>
      <c r="EZ57" s="452"/>
      <c r="FA57" s="452"/>
      <c r="FB57" s="539">
        <f>COUNTIF(EV$57:EV$60,EV57)+COUNTIF(EX$57:EX$60,EV57)</f>
        <v>0</v>
      </c>
      <c r="FC57" s="449" t="str">
        <f ca="1">IF((EZ57&lt;&gt;"")*(FA57&lt;&gt;"")*((IFERROR(VLOOKUP(EV57,$B$57:$F$60,5,0),"")&lt;&gt;"")+(IFERROR(VLOOKUP(EV57,$D$57:$G$60,4,0),"")&lt;&gt;""))*((IFERROR(VLOOKUP(EX57,$B$57:$F$60,5,0),"")&lt;&gt;"")+(IFERROR(VLOOKUP(EX57,$D$57:$G$60,4,0),"")&lt;&gt;"")),IF((FG57&lt;&gt;2)+($B$57&amp;$D$57&lt;&gt;EV57&amp;EX57)*($B$58&amp;$D$58&lt;&gt;EV57&amp;EX57)*($B$59&amp;$D$59&lt;&gt;EV57&amp;EX57)*($B$60&amp;$D$60&lt;&gt;EV57&amp;EX57)*($D$57&amp;$B$57&lt;&gt;EV57&amp;EX57)*($D$58&amp;$B$58&lt;&gt;EV57&amp;EX57)*($D$59&amp;$B$59&lt;&gt;EV57&amp;EX57)*($D$60&amp;$B$60&lt;&gt;EV57&amp;EX57),"0",(EV66+EX66&gt;EV71+EX71)*(EZ57&gt;FA57)+(EV66+EX66=EV71+EX71)*(EZ57=FA57)+(EV66+EX66&lt;EV71+EX71)*(EZ57&lt;FA57)),"")</f>
        <v/>
      </c>
      <c r="FD57" s="449" t="str">
        <f ca="1">IF((FC57&lt;&gt;""),IF(OR(EV66+EX66&lt;&gt;EV71+EX71,PrSettings!$M$4="●"),((EV66+EX66-EV71-EX71)=(EZ57-FA57))*(FC57=1),0),"")</f>
        <v/>
      </c>
      <c r="FE57" s="449" t="str">
        <f ca="1">IF(FD57&lt;&gt;"",IF(FC57="0",0,(EV66+EX66=EZ57)*(EV71+EX71=FA57)),"")</f>
        <v/>
      </c>
      <c r="FF57" s="449" t="str">
        <f ca="1">IF(FC57&lt;&gt;"",IF((FG57&lt;&gt;2)+($B$57&amp;$D$57&lt;&gt;EV57&amp;EX57)*($B$58&amp;$D$58&lt;&gt;EV57&amp;EX57)*($B$59&amp;$D$59&lt;&gt;EV57&amp;EX57)*($B$60&amp;$D$60&lt;&gt;EV57&amp;EX57)*($D$57&amp;$B$57&lt;&gt;EV57&amp;EX57)*($D$58&amp;$B$58&lt;&gt;EV57&amp;EX57)*($D$59&amp;$B$59&lt;&gt;EV57&amp;EX57)*($D$60&amp;$B$60&lt;&gt;EV57&amp;EX57),0,IF(ABS(EV66+EX66-EV71-EX71)&gt;=PrSettings!$M$7,(ABS(EV66+EX66-EV71-EX71-EZ57+FA57)&lt;=1)*1,IF(AND(FC57,$F57=$G57,EV66+EX66&gt;=PrSettings!$M$6),(ABS(EZ57-EV66-EX66)&lt;=1)*1,IF(AND(ABS(EV66+EX66-EV71-EX71-EZ57+FA57)&lt;=1,EV66+EX66+EV71+EX71&gt;=PrSettings!$M$8),(ABS(EZ57-EV66-EX66)&lt;=1)*(ABS(FA57-EV71-EX71)&lt;=1)*1,"0")))),"")</f>
        <v/>
      </c>
      <c r="FG57" s="467" t="str">
        <f ca="1">IF(($C$57&amp;$C$58&amp;$C$59&amp;$C$60&amp;$E$57&amp;$E$58&amp;$E$59&amp;$E$60&lt;&gt;"")*(EV$57&amp;EV$58&amp;EV$59&amp;EV$60&amp;EX$57&amp;EX$58&amp;EX$59&amp;EX$60&lt;&gt;"")*(EV57&amp;EX57&lt;&gt;""),IF(FB57&lt;&gt;1,0,COUNTIF($B$57:$B$60,EV57)+COUNTIF($D$57:$D$60,EV57))+IF(FB52&lt;&gt;1,0,COUNTIF($B$57:$B$60,EX57)+COUNTIF($D$57:$D$60,EX57)),"")</f>
        <v/>
      </c>
      <c r="FI57" s="462"/>
      <c r="FJ57" s="448" t="str">
        <f>IF(FI57="","",VLOOKUP(FI57,Language!$D$5:$E$63,2,0))</f>
        <v/>
      </c>
      <c r="FK57" s="452"/>
      <c r="FL57" s="448" t="str">
        <f>IF(FK57="","",VLOOKUP(FK57,Language!$D$5:$E$63,2,0))</f>
        <v/>
      </c>
      <c r="FM57" s="452"/>
      <c r="FN57" s="452"/>
      <c r="FO57" s="539">
        <f>COUNTIF(FI$57:FI$60,FI57)+COUNTIF(FK$57:FK$60,FI57)</f>
        <v>0</v>
      </c>
      <c r="FP57" s="449" t="str">
        <f ca="1">IF((FM57&lt;&gt;"")*(FN57&lt;&gt;"")*((IFERROR(VLOOKUP(FI57,$B$57:$F$60,5,0),"")&lt;&gt;"")+(IFERROR(VLOOKUP(FI57,$D$57:$G$60,4,0),"")&lt;&gt;""))*((IFERROR(VLOOKUP(FK57,$B$57:$F$60,5,0),"")&lt;&gt;"")+(IFERROR(VLOOKUP(FK57,$D$57:$G$60,4,0),"")&lt;&gt;"")),IF((FT57&lt;&gt;2)+($B$57&amp;$D$57&lt;&gt;FI57&amp;FK57)*($B$58&amp;$D$58&lt;&gt;FI57&amp;FK57)*($B$59&amp;$D$59&lt;&gt;FI57&amp;FK57)*($B$60&amp;$D$60&lt;&gt;FI57&amp;FK57)*($D$57&amp;$B$57&lt;&gt;FI57&amp;FK57)*($D$58&amp;$B$58&lt;&gt;FI57&amp;FK57)*($D$59&amp;$B$59&lt;&gt;FI57&amp;FK57)*($D$60&amp;$B$60&lt;&gt;FI57&amp;FK57),"0",(FI66+FK66&gt;FI71+FK71)*(FM57&gt;FN57)+(FI66+FK66=FI71+FK71)*(FM57=FN57)+(FI66+FK66&lt;FI71+FK71)*(FM57&lt;FN57)),"")</f>
        <v/>
      </c>
      <c r="FQ57" s="449" t="str">
        <f ca="1">IF((FP57&lt;&gt;""),IF(OR(FI66+FK66&lt;&gt;FI71+FK71,PrSettings!$M$4="●"),((FI66+FK66-FI71-FK71)=(FM57-FN57))*(FP57=1),0),"")</f>
        <v/>
      </c>
      <c r="FR57" s="449" t="str">
        <f ca="1">IF(FQ57&lt;&gt;"",IF(FP57="0",0,(FI66+FK66=FM57)*(FI71+FK71=FN57)),"")</f>
        <v/>
      </c>
      <c r="FS57" s="449" t="str">
        <f ca="1">IF(FP57&lt;&gt;"",IF((FT57&lt;&gt;2)+($B$57&amp;$D$57&lt;&gt;FI57&amp;FK57)*($B$58&amp;$D$58&lt;&gt;FI57&amp;FK57)*($B$59&amp;$D$59&lt;&gt;FI57&amp;FK57)*($B$60&amp;$D$60&lt;&gt;FI57&amp;FK57)*($D$57&amp;$B$57&lt;&gt;FI57&amp;FK57)*($D$58&amp;$B$58&lt;&gt;FI57&amp;FK57)*($D$59&amp;$B$59&lt;&gt;FI57&amp;FK57)*($D$60&amp;$B$60&lt;&gt;FI57&amp;FK57),0,IF(ABS(FI66+FK66-FI71-FK71)&gt;=PrSettings!$M$7,(ABS(FI66+FK66-FI71-FK71-FM57+FN57)&lt;=1)*1,IF(AND(FP57,$F57=$G57,FI66+FK66&gt;=PrSettings!$M$6),(ABS(FM57-FI66-FK66)&lt;=1)*1,IF(AND(ABS(FI66+FK66-FI71-FK71-FM57+FN57)&lt;=1,FI66+FK66+FI71+FK71&gt;=PrSettings!$M$8),(ABS(FM57-FI66-FK66)&lt;=1)*(ABS(FN57-FI71-FK71)&lt;=1)*1,"0")))),"")</f>
        <v/>
      </c>
      <c r="FT57" s="467" t="str">
        <f ca="1">IF(($C$57&amp;$C$58&amp;$C$59&amp;$C$60&amp;$E$57&amp;$E$58&amp;$E$59&amp;$E$60&lt;&gt;"")*(FI$57&amp;FI$58&amp;FI$59&amp;FI$60&amp;FK$57&amp;FK$58&amp;FK$59&amp;FK$60&lt;&gt;"")*(FI57&amp;FK57&lt;&gt;""),IF(FO57&lt;&gt;1,0,COUNTIF($B$57:$B$60,FI57)+COUNTIF($D$57:$D$60,FI57))+IF(FO52&lt;&gt;1,0,COUNTIF($B$57:$B$60,FK57)+COUNTIF($D$57:$D$60,FK57)),"")</f>
        <v/>
      </c>
      <c r="FV57" s="462"/>
      <c r="FW57" s="448" t="str">
        <f>IF(FV57="","",VLOOKUP(FV57,Language!$D$5:$E$63,2,0))</f>
        <v/>
      </c>
      <c r="FX57" s="452"/>
      <c r="FY57" s="448" t="str">
        <f>IF(FX57="","",VLOOKUP(FX57,Language!$D$5:$E$63,2,0))</f>
        <v/>
      </c>
      <c r="FZ57" s="452"/>
      <c r="GA57" s="452"/>
      <c r="GB57" s="539">
        <f>COUNTIF(FV$57:FV$60,FV57)+COUNTIF(FX$57:FX$60,FV57)</f>
        <v>0</v>
      </c>
      <c r="GC57" s="449" t="str">
        <f ca="1">IF((FZ57&lt;&gt;"")*(GA57&lt;&gt;"")*((IFERROR(VLOOKUP(FV57,$B$57:$F$60,5,0),"")&lt;&gt;"")+(IFERROR(VLOOKUP(FV57,$D$57:$G$60,4,0),"")&lt;&gt;""))*((IFERROR(VLOOKUP(FX57,$B$57:$F$60,5,0),"")&lt;&gt;"")+(IFERROR(VLOOKUP(FX57,$D$57:$G$60,4,0),"")&lt;&gt;"")),IF((GG57&lt;&gt;2)+($B$57&amp;$D$57&lt;&gt;FV57&amp;FX57)*($B$58&amp;$D$58&lt;&gt;FV57&amp;FX57)*($B$59&amp;$D$59&lt;&gt;FV57&amp;FX57)*($B$60&amp;$D$60&lt;&gt;FV57&amp;FX57)*($D$57&amp;$B$57&lt;&gt;FV57&amp;FX57)*($D$58&amp;$B$58&lt;&gt;FV57&amp;FX57)*($D$59&amp;$B$59&lt;&gt;FV57&amp;FX57)*($D$60&amp;$B$60&lt;&gt;FV57&amp;FX57),"0",(FV66+FX66&gt;FV71+FX71)*(FZ57&gt;GA57)+(FV66+FX66=FV71+FX71)*(FZ57=GA57)+(FV66+FX66&lt;FV71+FX71)*(FZ57&lt;GA57)),"")</f>
        <v/>
      </c>
      <c r="GD57" s="449" t="str">
        <f ca="1">IF((GC57&lt;&gt;""),IF(OR(FV66+FX66&lt;&gt;FV71+FX71,PrSettings!$M$4="●"),((FV66+FX66-FV71-FX71)=(FZ57-GA57))*(GC57=1),0),"")</f>
        <v/>
      </c>
      <c r="GE57" s="449" t="str">
        <f ca="1">IF(GD57&lt;&gt;"",IF(GC57="0",0,(FV66+FX66=FZ57)*(FV71+FX71=GA57)),"")</f>
        <v/>
      </c>
      <c r="GF57" s="449" t="str">
        <f ca="1">IF(GC57&lt;&gt;"",IF((GG57&lt;&gt;2)+($B$57&amp;$D$57&lt;&gt;FV57&amp;FX57)*($B$58&amp;$D$58&lt;&gt;FV57&amp;FX57)*($B$59&amp;$D$59&lt;&gt;FV57&amp;FX57)*($B$60&amp;$D$60&lt;&gt;FV57&amp;FX57)*($D$57&amp;$B$57&lt;&gt;FV57&amp;FX57)*($D$58&amp;$B$58&lt;&gt;FV57&amp;FX57)*($D$59&amp;$B$59&lt;&gt;FV57&amp;FX57)*($D$60&amp;$B$60&lt;&gt;FV57&amp;FX57),0,IF(ABS(FV66+FX66-FV71-FX71)&gt;=PrSettings!$M$7,(ABS(FV66+FX66-FV71-FX71-FZ57+GA57)&lt;=1)*1,IF(AND(GC57,$F57=$G57,FV66+FX66&gt;=PrSettings!$M$6),(ABS(FZ57-FV66-FX66)&lt;=1)*1,IF(AND(ABS(FV66+FX66-FV71-FX71-FZ57+GA57)&lt;=1,FV66+FX66+FV71+FX71&gt;=PrSettings!$M$8),(ABS(FZ57-FV66-FX66)&lt;=1)*(ABS(GA57-FV71-FX71)&lt;=1)*1,"0")))),"")</f>
        <v/>
      </c>
      <c r="GG57" s="467" t="str">
        <f ca="1">IF(($C$57&amp;$C$58&amp;$C$59&amp;$C$60&amp;$E$57&amp;$E$58&amp;$E$59&amp;$E$60&lt;&gt;"")*(FV$57&amp;FV$58&amp;FV$59&amp;FV$60&amp;FX$57&amp;FX$58&amp;FX$59&amp;FX$60&lt;&gt;"")*(FV57&amp;FX57&lt;&gt;""),IF(GB57&lt;&gt;1,0,COUNTIF($B$57:$B$60,FV57)+COUNTIF($D$57:$D$60,FV57))+IF(GB52&lt;&gt;1,0,COUNTIF($B$57:$B$60,FX57)+COUNTIF($D$57:$D$60,FX57)),"")</f>
        <v/>
      </c>
      <c r="GI57" s="462"/>
      <c r="GJ57" s="448" t="str">
        <f>IF(GI57="","",VLOOKUP(GI57,Language!$D$5:$E$63,2,0))</f>
        <v/>
      </c>
      <c r="GK57" s="452"/>
      <c r="GL57" s="448" t="str">
        <f>IF(GK57="","",VLOOKUP(GK57,Language!$D$5:$E$63,2,0))</f>
        <v/>
      </c>
      <c r="GM57" s="452"/>
      <c r="GN57" s="452"/>
      <c r="GO57" s="539">
        <f>COUNTIF(GI$57:GI$60,GI57)+COUNTIF(GK$57:GK$60,GI57)</f>
        <v>0</v>
      </c>
      <c r="GP57" s="449" t="str">
        <f ca="1">IF((GM57&lt;&gt;"")*(GN57&lt;&gt;"")*((IFERROR(VLOOKUP(GI57,$B$57:$F$60,5,0),"")&lt;&gt;"")+(IFERROR(VLOOKUP(GI57,$D$57:$G$60,4,0),"")&lt;&gt;""))*((IFERROR(VLOOKUP(GK57,$B$57:$F$60,5,0),"")&lt;&gt;"")+(IFERROR(VLOOKUP(GK57,$D$57:$G$60,4,0),"")&lt;&gt;"")),IF((GT57&lt;&gt;2)+($B$57&amp;$D$57&lt;&gt;GI57&amp;GK57)*($B$58&amp;$D$58&lt;&gt;GI57&amp;GK57)*($B$59&amp;$D$59&lt;&gt;GI57&amp;GK57)*($B$60&amp;$D$60&lt;&gt;GI57&amp;GK57)*($D$57&amp;$B$57&lt;&gt;GI57&amp;GK57)*($D$58&amp;$B$58&lt;&gt;GI57&amp;GK57)*($D$59&amp;$B$59&lt;&gt;GI57&amp;GK57)*($D$60&amp;$B$60&lt;&gt;GI57&amp;GK57),"0",(GI66+GK66&gt;GI71+GK71)*(GM57&gt;GN57)+(GI66+GK66=GI71+GK71)*(GM57=GN57)+(GI66+GK66&lt;GI71+GK71)*(GM57&lt;GN57)),"")</f>
        <v/>
      </c>
      <c r="GQ57" s="449" t="str">
        <f ca="1">IF((GP57&lt;&gt;""),IF(OR(GI66+GK66&lt;&gt;GI71+GK71,PrSettings!$M$4="●"),((GI66+GK66-GI71-GK71)=(GM57-GN57))*(GP57=1),0),"")</f>
        <v/>
      </c>
      <c r="GR57" s="449" t="str">
        <f ca="1">IF(GQ57&lt;&gt;"",IF(GP57="0",0,(GI66+GK66=GM57)*(GI71+GK71=GN57)),"")</f>
        <v/>
      </c>
      <c r="GS57" s="449" t="str">
        <f ca="1">IF(GP57&lt;&gt;"",IF((GT57&lt;&gt;2)+($B$57&amp;$D$57&lt;&gt;GI57&amp;GK57)*($B$58&amp;$D$58&lt;&gt;GI57&amp;GK57)*($B$59&amp;$D$59&lt;&gt;GI57&amp;GK57)*($B$60&amp;$D$60&lt;&gt;GI57&amp;GK57)*($D$57&amp;$B$57&lt;&gt;GI57&amp;GK57)*($D$58&amp;$B$58&lt;&gt;GI57&amp;GK57)*($D$59&amp;$B$59&lt;&gt;GI57&amp;GK57)*($D$60&amp;$B$60&lt;&gt;GI57&amp;GK57),0,IF(ABS(GI66+GK66-GI71-GK71)&gt;=PrSettings!$M$7,(ABS(GI66+GK66-GI71-GK71-GM57+GN57)&lt;=1)*1,IF(AND(GP57,$F57=$G57,GI66+GK66&gt;=PrSettings!$M$6),(ABS(GM57-GI66-GK66)&lt;=1)*1,IF(AND(ABS(GI66+GK66-GI71-GK71-GM57+GN57)&lt;=1,GI66+GK66+GI71+GK71&gt;=PrSettings!$M$8),(ABS(GM57-GI66-GK66)&lt;=1)*(ABS(GN57-GI71-GK71)&lt;=1)*1,"0")))),"")</f>
        <v/>
      </c>
      <c r="GT57" s="467" t="str">
        <f ca="1">IF(($C$57&amp;$C$58&amp;$C$59&amp;$C$60&amp;$E$57&amp;$E$58&amp;$E$59&amp;$E$60&lt;&gt;"")*(GI$57&amp;GI$58&amp;GI$59&amp;GI$60&amp;GK$57&amp;GK$58&amp;GK$59&amp;GK$60&lt;&gt;"")*(GI57&amp;GK57&lt;&gt;""),IF(GO57&lt;&gt;1,0,COUNTIF($B$57:$B$60,GI57)+COUNTIF($D$57:$D$60,GI57))+IF(GO52&lt;&gt;1,0,COUNTIF($B$57:$B$60,GK57)+COUNTIF($D$57:$D$60,GK57)),"")</f>
        <v/>
      </c>
      <c r="GV57" s="462"/>
      <c r="GW57" s="448" t="str">
        <f>IF(GV57="","",VLOOKUP(GV57,Language!$D$5:$E$63,2,0))</f>
        <v/>
      </c>
      <c r="GX57" s="452"/>
      <c r="GY57" s="448" t="str">
        <f>IF(GX57="","",VLOOKUP(GX57,Language!$D$5:$E$63,2,0))</f>
        <v/>
      </c>
      <c r="GZ57" s="452"/>
      <c r="HA57" s="452"/>
      <c r="HB57" s="539">
        <f>COUNTIF(GV$57:GV$60,GV57)+COUNTIF(GX$57:GX$60,GV57)</f>
        <v>0</v>
      </c>
      <c r="HC57" s="449" t="str">
        <f ca="1">IF((GZ57&lt;&gt;"")*(HA57&lt;&gt;"")*((IFERROR(VLOOKUP(GV57,$B$57:$F$60,5,0),"")&lt;&gt;"")+(IFERROR(VLOOKUP(GV57,$D$57:$G$60,4,0),"")&lt;&gt;""))*((IFERROR(VLOOKUP(GX57,$B$57:$F$60,5,0),"")&lt;&gt;"")+(IFERROR(VLOOKUP(GX57,$D$57:$G$60,4,0),"")&lt;&gt;"")),IF((HG57&lt;&gt;2)+($B$57&amp;$D$57&lt;&gt;GV57&amp;GX57)*($B$58&amp;$D$58&lt;&gt;GV57&amp;GX57)*($B$59&amp;$D$59&lt;&gt;GV57&amp;GX57)*($B$60&amp;$D$60&lt;&gt;GV57&amp;GX57)*($D$57&amp;$B$57&lt;&gt;GV57&amp;GX57)*($D$58&amp;$B$58&lt;&gt;GV57&amp;GX57)*($D$59&amp;$B$59&lt;&gt;GV57&amp;GX57)*($D$60&amp;$B$60&lt;&gt;GV57&amp;GX57),"0",(GV66+GX66&gt;GV71+GX71)*(GZ57&gt;HA57)+(GV66+GX66=GV71+GX71)*(GZ57=HA57)+(GV66+GX66&lt;GV71+GX71)*(GZ57&lt;HA57)),"")</f>
        <v/>
      </c>
      <c r="HD57" s="449" t="str">
        <f ca="1">IF((HC57&lt;&gt;""),IF(OR(GV66+GX66&lt;&gt;GV71+GX71,PrSettings!$M$4="●"),((GV66+GX66-GV71-GX71)=(GZ57-HA57))*(HC57=1),0),"")</f>
        <v/>
      </c>
      <c r="HE57" s="449" t="str">
        <f ca="1">IF(HD57&lt;&gt;"",IF(HC57="0",0,(GV66+GX66=GZ57)*(GV71+GX71=HA57)),"")</f>
        <v/>
      </c>
      <c r="HF57" s="449" t="str">
        <f ca="1">IF(HC57&lt;&gt;"",IF((HG57&lt;&gt;2)+($B$57&amp;$D$57&lt;&gt;GV57&amp;GX57)*($B$58&amp;$D$58&lt;&gt;GV57&amp;GX57)*($B$59&amp;$D$59&lt;&gt;GV57&amp;GX57)*($B$60&amp;$D$60&lt;&gt;GV57&amp;GX57)*($D$57&amp;$B$57&lt;&gt;GV57&amp;GX57)*($D$58&amp;$B$58&lt;&gt;GV57&amp;GX57)*($D$59&amp;$B$59&lt;&gt;GV57&amp;GX57)*($D$60&amp;$B$60&lt;&gt;GV57&amp;GX57),0,IF(ABS(GV66+GX66-GV71-GX71)&gt;=PrSettings!$M$7,(ABS(GV66+GX66-GV71-GX71-GZ57+HA57)&lt;=1)*1,IF(AND(HC57,$F57=$G57,GV66+GX66&gt;=PrSettings!$M$6),(ABS(GZ57-GV66-GX66)&lt;=1)*1,IF(AND(ABS(GV66+GX66-GV71-GX71-GZ57+HA57)&lt;=1,GV66+GX66+GV71+GX71&gt;=PrSettings!$M$8),(ABS(GZ57-GV66-GX66)&lt;=1)*(ABS(HA57-GV71-GX71)&lt;=1)*1,"0")))),"")</f>
        <v/>
      </c>
      <c r="HG57" s="467" t="str">
        <f ca="1">IF(($C$57&amp;$C$58&amp;$C$59&amp;$C$60&amp;$E$57&amp;$E$58&amp;$E$59&amp;$E$60&lt;&gt;"")*(GV$57&amp;GV$58&amp;GV$59&amp;GV$60&amp;GX$57&amp;GX$58&amp;GX$59&amp;GX$60&lt;&gt;"")*(GV57&amp;GX57&lt;&gt;""),IF(HB57&lt;&gt;1,0,COUNTIF($B$57:$B$60,GV57)+COUNTIF($D$57:$D$60,GV57))+IF(HB52&lt;&gt;1,0,COUNTIF($B$57:$B$60,GX57)+COUNTIF($D$57:$D$60,GX57)),"")</f>
        <v/>
      </c>
      <c r="HI57" s="462"/>
      <c r="HJ57" s="448" t="str">
        <f>IF(HI57="","",VLOOKUP(HI57,Language!$D$5:$E$63,2,0))</f>
        <v/>
      </c>
      <c r="HK57" s="452"/>
      <c r="HL57" s="448" t="str">
        <f>IF(HK57="","",VLOOKUP(HK57,Language!$D$5:$E$63,2,0))</f>
        <v/>
      </c>
      <c r="HM57" s="452"/>
      <c r="HN57" s="452"/>
      <c r="HO57" s="539">
        <f>COUNTIF(HI$57:HI$60,HI57)+COUNTIF(HK$57:HK$60,HI57)</f>
        <v>0</v>
      </c>
      <c r="HP57" s="449" t="str">
        <f ca="1">IF((HM57&lt;&gt;"")*(HN57&lt;&gt;"")*((IFERROR(VLOOKUP(HI57,$B$57:$F$60,5,0),"")&lt;&gt;"")+(IFERROR(VLOOKUP(HI57,$D$57:$G$60,4,0),"")&lt;&gt;""))*((IFERROR(VLOOKUP(HK57,$B$57:$F$60,5,0),"")&lt;&gt;"")+(IFERROR(VLOOKUP(HK57,$D$57:$G$60,4,0),"")&lt;&gt;"")),IF((HT57&lt;&gt;2)+($B$57&amp;$D$57&lt;&gt;HI57&amp;HK57)*($B$58&amp;$D$58&lt;&gt;HI57&amp;HK57)*($B$59&amp;$D$59&lt;&gt;HI57&amp;HK57)*($B$60&amp;$D$60&lt;&gt;HI57&amp;HK57)*($D$57&amp;$B$57&lt;&gt;HI57&amp;HK57)*($D$58&amp;$B$58&lt;&gt;HI57&amp;HK57)*($D$59&amp;$B$59&lt;&gt;HI57&amp;HK57)*($D$60&amp;$B$60&lt;&gt;HI57&amp;HK57),"0",(HI66+HK66&gt;HI71+HK71)*(HM57&gt;HN57)+(HI66+HK66=HI71+HK71)*(HM57=HN57)+(HI66+HK66&lt;HI71+HK71)*(HM57&lt;HN57)),"")</f>
        <v/>
      </c>
      <c r="HQ57" s="449" t="str">
        <f ca="1">IF((HP57&lt;&gt;""),IF(OR(HI66+HK66&lt;&gt;HI71+HK71,PrSettings!$M$4="●"),((HI66+HK66-HI71-HK71)=(HM57-HN57))*(HP57=1),0),"")</f>
        <v/>
      </c>
      <c r="HR57" s="449" t="str">
        <f ca="1">IF(HQ57&lt;&gt;"",IF(HP57="0",0,(HI66+HK66=HM57)*(HI71+HK71=HN57)),"")</f>
        <v/>
      </c>
      <c r="HS57" s="449" t="str">
        <f ca="1">IF(HP57&lt;&gt;"",IF((HT57&lt;&gt;2)+($B$57&amp;$D$57&lt;&gt;HI57&amp;HK57)*($B$58&amp;$D$58&lt;&gt;HI57&amp;HK57)*($B$59&amp;$D$59&lt;&gt;HI57&amp;HK57)*($B$60&amp;$D$60&lt;&gt;HI57&amp;HK57)*($D$57&amp;$B$57&lt;&gt;HI57&amp;HK57)*($D$58&amp;$B$58&lt;&gt;HI57&amp;HK57)*($D$59&amp;$B$59&lt;&gt;HI57&amp;HK57)*($D$60&amp;$B$60&lt;&gt;HI57&amp;HK57),0,IF(ABS(HI66+HK66-HI71-HK71)&gt;=PrSettings!$M$7,(ABS(HI66+HK66-HI71-HK71-HM57+HN57)&lt;=1)*1,IF(AND(HP57,$F57=$G57,HI66+HK66&gt;=PrSettings!$M$6),(ABS(HM57-HI66-HK66)&lt;=1)*1,IF(AND(ABS(HI66+HK66-HI71-HK71-HM57+HN57)&lt;=1,HI66+HK66+HI71+HK71&gt;=PrSettings!$M$8),(ABS(HM57-HI66-HK66)&lt;=1)*(ABS(HN57-HI71-HK71)&lt;=1)*1,"0")))),"")</f>
        <v/>
      </c>
      <c r="HT57" s="467" t="str">
        <f ca="1">IF(($C$57&amp;$C$58&amp;$C$59&amp;$C$60&amp;$E$57&amp;$E$58&amp;$E$59&amp;$E$60&lt;&gt;"")*(HI$57&amp;HI$58&amp;HI$59&amp;HI$60&amp;HK$57&amp;HK$58&amp;HK$59&amp;HK$60&lt;&gt;"")*(HI57&amp;HK57&lt;&gt;""),IF(HO57&lt;&gt;1,0,COUNTIF($B$57:$B$60,HI57)+COUNTIF($D$57:$D$60,HI57))+IF(HO52&lt;&gt;1,0,COUNTIF($B$57:$B$60,HK57)+COUNTIF($D$57:$D$60,HK57)),"")</f>
        <v/>
      </c>
      <c r="HV57" s="462"/>
      <c r="HW57" s="448" t="str">
        <f>IF(HV57="","",VLOOKUP(HV57,Language!$D$5:$E$63,2,0))</f>
        <v/>
      </c>
      <c r="HX57" s="452"/>
      <c r="HY57" s="448" t="str">
        <f>IF(HX57="","",VLOOKUP(HX57,Language!$D$5:$E$63,2,0))</f>
        <v/>
      </c>
      <c r="HZ57" s="452"/>
      <c r="IA57" s="452"/>
      <c r="IB57" s="539">
        <f>COUNTIF(HV$57:HV$60,HV57)+COUNTIF(HX$57:HX$60,HV57)</f>
        <v>0</v>
      </c>
      <c r="IC57" s="449" t="str">
        <f ca="1">IF((HZ57&lt;&gt;"")*(IA57&lt;&gt;"")*((IFERROR(VLOOKUP(HV57,$B$57:$F$60,5,0),"")&lt;&gt;"")+(IFERROR(VLOOKUP(HV57,$D$57:$G$60,4,0),"")&lt;&gt;""))*((IFERROR(VLOOKUP(HX57,$B$57:$F$60,5,0),"")&lt;&gt;"")+(IFERROR(VLOOKUP(HX57,$D$57:$G$60,4,0),"")&lt;&gt;"")),IF((IG57&lt;&gt;2)+($B$57&amp;$D$57&lt;&gt;HV57&amp;HX57)*($B$58&amp;$D$58&lt;&gt;HV57&amp;HX57)*($B$59&amp;$D$59&lt;&gt;HV57&amp;HX57)*($B$60&amp;$D$60&lt;&gt;HV57&amp;HX57)*($D$57&amp;$B$57&lt;&gt;HV57&amp;HX57)*($D$58&amp;$B$58&lt;&gt;HV57&amp;HX57)*($D$59&amp;$B$59&lt;&gt;HV57&amp;HX57)*($D$60&amp;$B$60&lt;&gt;HV57&amp;HX57),"0",(HV66+HX66&gt;HV71+HX71)*(HZ57&gt;IA57)+(HV66+HX66=HV71+HX71)*(HZ57=IA57)+(HV66+HX66&lt;HV71+HX71)*(HZ57&lt;IA57)),"")</f>
        <v/>
      </c>
      <c r="ID57" s="449" t="str">
        <f ca="1">IF((IC57&lt;&gt;""),IF(OR(HV66+HX66&lt;&gt;HV71+HX71,PrSettings!$M$4="●"),((HV66+HX66-HV71-HX71)=(HZ57-IA57))*(IC57=1),0),"")</f>
        <v/>
      </c>
      <c r="IE57" s="449" t="str">
        <f ca="1">IF(ID57&lt;&gt;"",IF(IC57="0",0,(HV66+HX66=HZ57)*(HV71+HX71=IA57)),"")</f>
        <v/>
      </c>
      <c r="IF57" s="449" t="str">
        <f ca="1">IF(IC57&lt;&gt;"",IF((IG57&lt;&gt;2)+($B$57&amp;$D$57&lt;&gt;HV57&amp;HX57)*($B$58&amp;$D$58&lt;&gt;HV57&amp;HX57)*($B$59&amp;$D$59&lt;&gt;HV57&amp;HX57)*($B$60&amp;$D$60&lt;&gt;HV57&amp;HX57)*($D$57&amp;$B$57&lt;&gt;HV57&amp;HX57)*($D$58&amp;$B$58&lt;&gt;HV57&amp;HX57)*($D$59&amp;$B$59&lt;&gt;HV57&amp;HX57)*($D$60&amp;$B$60&lt;&gt;HV57&amp;HX57),0,IF(ABS(HV66+HX66-HV71-HX71)&gt;=PrSettings!$M$7,(ABS(HV66+HX66-HV71-HX71-HZ57+IA57)&lt;=1)*1,IF(AND(IC57,$F57=$G57,HV66+HX66&gt;=PrSettings!$M$6),(ABS(HZ57-HV66-HX66)&lt;=1)*1,IF(AND(ABS(HV66+HX66-HV71-HX71-HZ57+IA57)&lt;=1,HV66+HX66+HV71+HX71&gt;=PrSettings!$M$8),(ABS(HZ57-HV66-HX66)&lt;=1)*(ABS(IA57-HV71-HX71)&lt;=1)*1,"0")))),"")</f>
        <v/>
      </c>
      <c r="IG57" s="467" t="str">
        <f ca="1">IF(($C$57&amp;$C$58&amp;$C$59&amp;$C$60&amp;$E$57&amp;$E$58&amp;$E$59&amp;$E$60&lt;&gt;"")*(HV$57&amp;HV$58&amp;HV$59&amp;HV$60&amp;HX$57&amp;HX$58&amp;HX$59&amp;HX$60&lt;&gt;"")*(HV57&amp;HX57&lt;&gt;""),IF(IB57&lt;&gt;1,0,COUNTIF($B$57:$B$60,HV57)+COUNTIF($D$57:$D$60,HV57))+IF(IB52&lt;&gt;1,0,COUNTIF($B$57:$B$60,HX57)+COUNTIF($D$57:$D$60,HX57)),"")</f>
        <v/>
      </c>
      <c r="II57" s="462"/>
      <c r="IJ57" s="448" t="str">
        <f>IF(II57="","",VLOOKUP(II57,Language!$D$5:$E$63,2,0))</f>
        <v/>
      </c>
      <c r="IK57" s="452"/>
      <c r="IL57" s="448" t="str">
        <f>IF(IK57="","",VLOOKUP(IK57,Language!$D$5:$E$63,2,0))</f>
        <v/>
      </c>
      <c r="IM57" s="452"/>
      <c r="IN57" s="452"/>
      <c r="IO57" s="539">
        <f>COUNTIF(II$57:II$60,II57)+COUNTIF(IK$57:IK$60,II57)</f>
        <v>0</v>
      </c>
      <c r="IP57" s="449" t="str">
        <f ca="1">IF((IM57&lt;&gt;"")*(IN57&lt;&gt;"")*((IFERROR(VLOOKUP(II57,$B$57:$F$60,5,0),"")&lt;&gt;"")+(IFERROR(VLOOKUP(II57,$D$57:$G$60,4,0),"")&lt;&gt;""))*((IFERROR(VLOOKUP(IK57,$B$57:$F$60,5,0),"")&lt;&gt;"")+(IFERROR(VLOOKUP(IK57,$D$57:$G$60,4,0),"")&lt;&gt;"")),IF((IT57&lt;&gt;2)+($B$57&amp;$D$57&lt;&gt;II57&amp;IK57)*($B$58&amp;$D$58&lt;&gt;II57&amp;IK57)*($B$59&amp;$D$59&lt;&gt;II57&amp;IK57)*($B$60&amp;$D$60&lt;&gt;II57&amp;IK57)*($D$57&amp;$B$57&lt;&gt;II57&amp;IK57)*($D$58&amp;$B$58&lt;&gt;II57&amp;IK57)*($D$59&amp;$B$59&lt;&gt;II57&amp;IK57)*($D$60&amp;$B$60&lt;&gt;II57&amp;IK57),"0",(II66+IK66&gt;II71+IK71)*(IM57&gt;IN57)+(II66+IK66=II71+IK71)*(IM57=IN57)+(II66+IK66&lt;II71+IK71)*(IM57&lt;IN57)),"")</f>
        <v/>
      </c>
      <c r="IQ57" s="449" t="str">
        <f ca="1">IF((IP57&lt;&gt;""),IF(OR(II66+IK66&lt;&gt;II71+IK71,PrSettings!$M$4="●"),((II66+IK66-II71-IK71)=(IM57-IN57))*(IP57=1),0),"")</f>
        <v/>
      </c>
      <c r="IR57" s="449" t="str">
        <f ca="1">IF(IQ57&lt;&gt;"",IF(IP57="0",0,(II66+IK66=IM57)*(II71+IK71=IN57)),"")</f>
        <v/>
      </c>
      <c r="IS57" s="449" t="str">
        <f ca="1">IF(IP57&lt;&gt;"",IF((IT57&lt;&gt;2)+($B$57&amp;$D$57&lt;&gt;II57&amp;IK57)*($B$58&amp;$D$58&lt;&gt;II57&amp;IK57)*($B$59&amp;$D$59&lt;&gt;II57&amp;IK57)*($B$60&amp;$D$60&lt;&gt;II57&amp;IK57)*($D$57&amp;$B$57&lt;&gt;II57&amp;IK57)*($D$58&amp;$B$58&lt;&gt;II57&amp;IK57)*($D$59&amp;$B$59&lt;&gt;II57&amp;IK57)*($D$60&amp;$B$60&lt;&gt;II57&amp;IK57),0,IF(ABS(II66+IK66-II71-IK71)&gt;=PrSettings!$M$7,(ABS(II66+IK66-II71-IK71-IM57+IN57)&lt;=1)*1,IF(AND(IP57,$F57=$G57,II66+IK66&gt;=PrSettings!$M$6),(ABS(IM57-II66-IK66)&lt;=1)*1,IF(AND(ABS(II66+IK66-II71-IK71-IM57+IN57)&lt;=1,II66+IK66+II71+IK71&gt;=PrSettings!$M$8),(ABS(IM57-II66-IK66)&lt;=1)*(ABS(IN57-II71-IK71)&lt;=1)*1,"0")))),"")</f>
        <v/>
      </c>
      <c r="IT57" s="467" t="str">
        <f ca="1">IF(($C$57&amp;$C$58&amp;$C$59&amp;$C$60&amp;$E$57&amp;$E$58&amp;$E$59&amp;$E$60&lt;&gt;"")*(II$57&amp;II$58&amp;II$59&amp;II$60&amp;IK$57&amp;IK$58&amp;IK$59&amp;IK$60&lt;&gt;"")*(II57&amp;IK57&lt;&gt;""),IF(IO57&lt;&gt;1,0,COUNTIF($B$57:$B$60,II57)+COUNTIF($D$57:$D$60,II57))+IF(IO52&lt;&gt;1,0,COUNTIF($B$57:$B$60,IK57)+COUNTIF($D$57:$D$60,IK57)),"")</f>
        <v/>
      </c>
      <c r="IV57" s="462"/>
      <c r="IW57" s="448" t="str">
        <f>IF(IV57="","",VLOOKUP(IV57,Language!$D$5:$E$63,2,0))</f>
        <v/>
      </c>
      <c r="IX57" s="452"/>
      <c r="IY57" s="448" t="str">
        <f>IF(IX57="","",VLOOKUP(IX57,Language!$D$5:$E$63,2,0))</f>
        <v/>
      </c>
      <c r="IZ57" s="452"/>
      <c r="JA57" s="452"/>
      <c r="JB57" s="539">
        <f>COUNTIF(IV$57:IV$60,IV57)+COUNTIF(IX$57:IX$60,IV57)</f>
        <v>0</v>
      </c>
      <c r="JC57" s="449" t="str">
        <f ca="1">IF((IZ57&lt;&gt;"")*(JA57&lt;&gt;"")*((IFERROR(VLOOKUP(IV57,$B$57:$F$60,5,0),"")&lt;&gt;"")+(IFERROR(VLOOKUP(IV57,$D$57:$G$60,4,0),"")&lt;&gt;""))*((IFERROR(VLOOKUP(IX57,$B$57:$F$60,5,0),"")&lt;&gt;"")+(IFERROR(VLOOKUP(IX57,$D$57:$G$60,4,0),"")&lt;&gt;"")),IF((JG57&lt;&gt;2)+($B$57&amp;$D$57&lt;&gt;IV57&amp;IX57)*($B$58&amp;$D$58&lt;&gt;IV57&amp;IX57)*($B$59&amp;$D$59&lt;&gt;IV57&amp;IX57)*($B$60&amp;$D$60&lt;&gt;IV57&amp;IX57)*($D$57&amp;$B$57&lt;&gt;IV57&amp;IX57)*($D$58&amp;$B$58&lt;&gt;IV57&amp;IX57)*($D$59&amp;$B$59&lt;&gt;IV57&amp;IX57)*($D$60&amp;$B$60&lt;&gt;IV57&amp;IX57),"0",(IV66+IX66&gt;IV71+IX71)*(IZ57&gt;JA57)+(IV66+IX66=IV71+IX71)*(IZ57=JA57)+(IV66+IX66&lt;IV71+IX71)*(IZ57&lt;JA57)),"")</f>
        <v/>
      </c>
      <c r="JD57" s="449" t="str">
        <f ca="1">IF((JC57&lt;&gt;""),IF(OR(IV66+IX66&lt;&gt;IV71+IX71,PrSettings!$M$4="●"),((IV66+IX66-IV71-IX71)=(IZ57-JA57))*(JC57=1),0),"")</f>
        <v/>
      </c>
      <c r="JE57" s="449" t="str">
        <f ca="1">IF(JD57&lt;&gt;"",IF(JC57="0",0,(IV66+IX66=IZ57)*(IV71+IX71=JA57)),"")</f>
        <v/>
      </c>
      <c r="JF57" s="449" t="str">
        <f ca="1">IF(JC57&lt;&gt;"",IF((JG57&lt;&gt;2)+($B$57&amp;$D$57&lt;&gt;IV57&amp;IX57)*($B$58&amp;$D$58&lt;&gt;IV57&amp;IX57)*($B$59&amp;$D$59&lt;&gt;IV57&amp;IX57)*($B$60&amp;$D$60&lt;&gt;IV57&amp;IX57)*($D$57&amp;$B$57&lt;&gt;IV57&amp;IX57)*($D$58&amp;$B$58&lt;&gt;IV57&amp;IX57)*($D$59&amp;$B$59&lt;&gt;IV57&amp;IX57)*($D$60&amp;$B$60&lt;&gt;IV57&amp;IX57),0,IF(ABS(IV66+IX66-IV71-IX71)&gt;=PrSettings!$M$7,(ABS(IV66+IX66-IV71-IX71-IZ57+JA57)&lt;=1)*1,IF(AND(JC57,$F57=$G57,IV66+IX66&gt;=PrSettings!$M$6),(ABS(IZ57-IV66-IX66)&lt;=1)*1,IF(AND(ABS(IV66+IX66-IV71-IX71-IZ57+JA57)&lt;=1,IV66+IX66+IV71+IX71&gt;=PrSettings!$M$8),(ABS(IZ57-IV66-IX66)&lt;=1)*(ABS(JA57-IV71-IX71)&lt;=1)*1,"0")))),"")</f>
        <v/>
      </c>
      <c r="JG57" s="467" t="str">
        <f ca="1">IF(($C$57&amp;$C$58&amp;$C$59&amp;$C$60&amp;$E$57&amp;$E$58&amp;$E$59&amp;$E$60&lt;&gt;"")*(IV$57&amp;IV$58&amp;IV$59&amp;IV$60&amp;IX$57&amp;IX$58&amp;IX$59&amp;IX$60&lt;&gt;"")*(IV57&amp;IX57&lt;&gt;""),IF(JB57&lt;&gt;1,0,COUNTIF($B$57:$B$60,IV57)+COUNTIF($D$57:$D$60,IV57))+IF(JB52&lt;&gt;1,0,COUNTIF($B$57:$B$60,IX57)+COUNTIF($D$57:$D$60,IX57)),"")</f>
        <v/>
      </c>
      <c r="JI57" s="462"/>
      <c r="JJ57" s="448" t="str">
        <f>IF(JI57="","",VLOOKUP(JI57,Language!$D$5:$E$63,2,0))</f>
        <v/>
      </c>
      <c r="JK57" s="452"/>
      <c r="JL57" s="448" t="str">
        <f>IF(JK57="","",VLOOKUP(JK57,Language!$D$5:$E$63,2,0))</f>
        <v/>
      </c>
      <c r="JM57" s="452"/>
      <c r="JN57" s="452"/>
      <c r="JO57" s="539">
        <f>COUNTIF(JI$57:JI$60,JI57)+COUNTIF(JK$57:JK$60,JI57)</f>
        <v>0</v>
      </c>
      <c r="JP57" s="449" t="str">
        <f ca="1">IF((JM57&lt;&gt;"")*(JN57&lt;&gt;"")*((IFERROR(VLOOKUP(JI57,$B$57:$F$60,5,0),"")&lt;&gt;"")+(IFERROR(VLOOKUP(JI57,$D$57:$G$60,4,0),"")&lt;&gt;""))*((IFERROR(VLOOKUP(JK57,$B$57:$F$60,5,0),"")&lt;&gt;"")+(IFERROR(VLOOKUP(JK57,$D$57:$G$60,4,0),"")&lt;&gt;"")),IF((JT57&lt;&gt;2)+($B$57&amp;$D$57&lt;&gt;JI57&amp;JK57)*($B$58&amp;$D$58&lt;&gt;JI57&amp;JK57)*($B$59&amp;$D$59&lt;&gt;JI57&amp;JK57)*($B$60&amp;$D$60&lt;&gt;JI57&amp;JK57)*($D$57&amp;$B$57&lt;&gt;JI57&amp;JK57)*($D$58&amp;$B$58&lt;&gt;JI57&amp;JK57)*($D$59&amp;$B$59&lt;&gt;JI57&amp;JK57)*($D$60&amp;$B$60&lt;&gt;JI57&amp;JK57),"0",(JI66+JK66&gt;JI71+JK71)*(JM57&gt;JN57)+(JI66+JK66=JI71+JK71)*(JM57=JN57)+(JI66+JK66&lt;JI71+JK71)*(JM57&lt;JN57)),"")</f>
        <v/>
      </c>
      <c r="JQ57" s="449" t="str">
        <f ca="1">IF((JP57&lt;&gt;""),IF(OR(JI66+JK66&lt;&gt;JI71+JK71,PrSettings!$M$4="●"),((JI66+JK66-JI71-JK71)=(JM57-JN57))*(JP57=1),0),"")</f>
        <v/>
      </c>
      <c r="JR57" s="449" t="str">
        <f ca="1">IF(JQ57&lt;&gt;"",IF(JP57="0",0,(JI66+JK66=JM57)*(JI71+JK71=JN57)),"")</f>
        <v/>
      </c>
      <c r="JS57" s="449" t="str">
        <f ca="1">IF(JP57&lt;&gt;"",IF((JT57&lt;&gt;2)+($B$57&amp;$D$57&lt;&gt;JI57&amp;JK57)*($B$58&amp;$D$58&lt;&gt;JI57&amp;JK57)*($B$59&amp;$D$59&lt;&gt;JI57&amp;JK57)*($B$60&amp;$D$60&lt;&gt;JI57&amp;JK57)*($D$57&amp;$B$57&lt;&gt;JI57&amp;JK57)*($D$58&amp;$B$58&lt;&gt;JI57&amp;JK57)*($D$59&amp;$B$59&lt;&gt;JI57&amp;JK57)*($D$60&amp;$B$60&lt;&gt;JI57&amp;JK57),0,IF(ABS(JI66+JK66-JI71-JK71)&gt;=PrSettings!$M$7,(ABS(JI66+JK66-JI71-JK71-JM57+JN57)&lt;=1)*1,IF(AND(JP57,$F57=$G57,JI66+JK66&gt;=PrSettings!$M$6),(ABS(JM57-JI66-JK66)&lt;=1)*1,IF(AND(ABS(JI66+JK66-JI71-JK71-JM57+JN57)&lt;=1,JI66+JK66+JI71+JK71&gt;=PrSettings!$M$8),(ABS(JM57-JI66-JK66)&lt;=1)*(ABS(JN57-JI71-JK71)&lt;=1)*1,"0")))),"")</f>
        <v/>
      </c>
      <c r="JT57" s="467" t="str">
        <f ca="1">IF(($C$57&amp;$C$58&amp;$C$59&amp;$C$60&amp;$E$57&amp;$E$58&amp;$E$59&amp;$E$60&lt;&gt;"")*(JI$57&amp;JI$58&amp;JI$59&amp;JI$60&amp;JK$57&amp;JK$58&amp;JK$59&amp;JK$60&lt;&gt;"")*(JI57&amp;JK57&lt;&gt;""),IF(JO57&lt;&gt;1,0,COUNTIF($B$57:$B$60,JI57)+COUNTIF($D$57:$D$60,JI57))+IF(JO52&lt;&gt;1,0,COUNTIF($B$57:$B$60,JK57)+COUNTIF($D$57:$D$60,JK57)),"")</f>
        <v/>
      </c>
      <c r="JV57" s="462"/>
      <c r="JW57" s="448" t="str">
        <f>IF(JV57="","",VLOOKUP(JV57,Language!$D$5:$E$63,2,0))</f>
        <v/>
      </c>
      <c r="JX57" s="452"/>
      <c r="JY57" s="448" t="str">
        <f>IF(JX57="","",VLOOKUP(JX57,Language!$D$5:$E$63,2,0))</f>
        <v/>
      </c>
      <c r="JZ57" s="452"/>
      <c r="KA57" s="452"/>
      <c r="KB57" s="539">
        <f>COUNTIF(JV$57:JV$60,JV57)+COUNTIF(JX$57:JX$60,JV57)</f>
        <v>0</v>
      </c>
      <c r="KC57" s="449" t="str">
        <f ca="1">IF((JZ57&lt;&gt;"")*(KA57&lt;&gt;"")*((IFERROR(VLOOKUP(JV57,$B$57:$F$60,5,0),"")&lt;&gt;"")+(IFERROR(VLOOKUP(JV57,$D$57:$G$60,4,0),"")&lt;&gt;""))*((IFERROR(VLOOKUP(JX57,$B$57:$F$60,5,0),"")&lt;&gt;"")+(IFERROR(VLOOKUP(JX57,$D$57:$G$60,4,0),"")&lt;&gt;"")),IF((KG57&lt;&gt;2)+($B$57&amp;$D$57&lt;&gt;JV57&amp;JX57)*($B$58&amp;$D$58&lt;&gt;JV57&amp;JX57)*($B$59&amp;$D$59&lt;&gt;JV57&amp;JX57)*($B$60&amp;$D$60&lt;&gt;JV57&amp;JX57)*($D$57&amp;$B$57&lt;&gt;JV57&amp;JX57)*($D$58&amp;$B$58&lt;&gt;JV57&amp;JX57)*($D$59&amp;$B$59&lt;&gt;JV57&amp;JX57)*($D$60&amp;$B$60&lt;&gt;JV57&amp;JX57),"0",(JV66+JX66&gt;JV71+JX71)*(JZ57&gt;KA57)+(JV66+JX66=JV71+JX71)*(JZ57=KA57)+(JV66+JX66&lt;JV71+JX71)*(JZ57&lt;KA57)),"")</f>
        <v/>
      </c>
      <c r="KD57" s="449" t="str">
        <f ca="1">IF((KC57&lt;&gt;""),IF(OR(JV66+JX66&lt;&gt;JV71+JX71,PrSettings!$M$4="●"),((JV66+JX66-JV71-JX71)=(JZ57-KA57))*(KC57=1),0),"")</f>
        <v/>
      </c>
      <c r="KE57" s="449" t="str">
        <f ca="1">IF(KD57&lt;&gt;"",IF(KC57="0",0,(JV66+JX66=JZ57)*(JV71+JX71=KA57)),"")</f>
        <v/>
      </c>
      <c r="KF57" s="449" t="str">
        <f ca="1">IF(KC57&lt;&gt;"",IF((KG57&lt;&gt;2)+($B$57&amp;$D$57&lt;&gt;JV57&amp;JX57)*($B$58&amp;$D$58&lt;&gt;JV57&amp;JX57)*($B$59&amp;$D$59&lt;&gt;JV57&amp;JX57)*($B$60&amp;$D$60&lt;&gt;JV57&amp;JX57)*($D$57&amp;$B$57&lt;&gt;JV57&amp;JX57)*($D$58&amp;$B$58&lt;&gt;JV57&amp;JX57)*($D$59&amp;$B$59&lt;&gt;JV57&amp;JX57)*($D$60&amp;$B$60&lt;&gt;JV57&amp;JX57),0,IF(ABS(JV66+JX66-JV71-JX71)&gt;=PrSettings!$M$7,(ABS(JV66+JX66-JV71-JX71-JZ57+KA57)&lt;=1)*1,IF(AND(KC57,$F57=$G57,JV66+JX66&gt;=PrSettings!$M$6),(ABS(JZ57-JV66-JX66)&lt;=1)*1,IF(AND(ABS(JV66+JX66-JV71-JX71-JZ57+KA57)&lt;=1,JV66+JX66+JV71+JX71&gt;=PrSettings!$M$8),(ABS(JZ57-JV66-JX66)&lt;=1)*(ABS(KA57-JV71-JX71)&lt;=1)*1,"0")))),"")</f>
        <v/>
      </c>
      <c r="KG57" s="467" t="str">
        <f ca="1">IF(($C$57&amp;$C$58&amp;$C$59&amp;$C$60&amp;$E$57&amp;$E$58&amp;$E$59&amp;$E$60&lt;&gt;"")*(JV$57&amp;JV$58&amp;JV$59&amp;JV$60&amp;JX$57&amp;JX$58&amp;JX$59&amp;JX$60&lt;&gt;"")*(JV57&amp;JX57&lt;&gt;""),IF(KB57&lt;&gt;1,0,COUNTIF($B$57:$B$60,JV57)+COUNTIF($D$57:$D$60,JV57))+IF(KB52&lt;&gt;1,0,COUNTIF($B$57:$B$60,JX57)+COUNTIF($D$57:$D$60,JX57)),"")</f>
        <v/>
      </c>
      <c r="KI57" s="462"/>
      <c r="KJ57" s="448" t="str">
        <f>IF(KI57="","",VLOOKUP(KI57,Language!$D$5:$E$63,2,0))</f>
        <v/>
      </c>
      <c r="KK57" s="452"/>
      <c r="KL57" s="448" t="str">
        <f>IF(KK57="","",VLOOKUP(KK57,Language!$D$5:$E$63,2,0))</f>
        <v/>
      </c>
      <c r="KM57" s="452"/>
      <c r="KN57" s="452"/>
      <c r="KO57" s="539">
        <f>COUNTIF(KI$57:KI$60,KI57)+COUNTIF(KK$57:KK$60,KI57)</f>
        <v>0</v>
      </c>
      <c r="KP57" s="449" t="str">
        <f ca="1">IF((KM57&lt;&gt;"")*(KN57&lt;&gt;"")*((IFERROR(VLOOKUP(KI57,$B$57:$F$60,5,0),"")&lt;&gt;"")+(IFERROR(VLOOKUP(KI57,$D$57:$G$60,4,0),"")&lt;&gt;""))*((IFERROR(VLOOKUP(KK57,$B$57:$F$60,5,0),"")&lt;&gt;"")+(IFERROR(VLOOKUP(KK57,$D$57:$G$60,4,0),"")&lt;&gt;"")),IF((KT57&lt;&gt;2)+($B$57&amp;$D$57&lt;&gt;KI57&amp;KK57)*($B$58&amp;$D$58&lt;&gt;KI57&amp;KK57)*($B$59&amp;$D$59&lt;&gt;KI57&amp;KK57)*($B$60&amp;$D$60&lt;&gt;KI57&amp;KK57)*($D$57&amp;$B$57&lt;&gt;KI57&amp;KK57)*($D$58&amp;$B$58&lt;&gt;KI57&amp;KK57)*($D$59&amp;$B$59&lt;&gt;KI57&amp;KK57)*($D$60&amp;$B$60&lt;&gt;KI57&amp;KK57),"0",(KI66+KK66&gt;KI71+KK71)*(KM57&gt;KN57)+(KI66+KK66=KI71+KK71)*(KM57=KN57)+(KI66+KK66&lt;KI71+KK71)*(KM57&lt;KN57)),"")</f>
        <v/>
      </c>
      <c r="KQ57" s="449" t="str">
        <f ca="1">IF((KP57&lt;&gt;""),IF(OR(KI66+KK66&lt;&gt;KI71+KK71,PrSettings!$M$4="●"),((KI66+KK66-KI71-KK71)=(KM57-KN57))*(KP57=1),0),"")</f>
        <v/>
      </c>
      <c r="KR57" s="449" t="str">
        <f ca="1">IF(KQ57&lt;&gt;"",IF(KP57="0",0,(KI66+KK66=KM57)*(KI71+KK71=KN57)),"")</f>
        <v/>
      </c>
      <c r="KS57" s="449" t="str">
        <f ca="1">IF(KP57&lt;&gt;"",IF((KT57&lt;&gt;2)+($B$57&amp;$D$57&lt;&gt;KI57&amp;KK57)*($B$58&amp;$D$58&lt;&gt;KI57&amp;KK57)*($B$59&amp;$D$59&lt;&gt;KI57&amp;KK57)*($B$60&amp;$D$60&lt;&gt;KI57&amp;KK57)*($D$57&amp;$B$57&lt;&gt;KI57&amp;KK57)*($D$58&amp;$B$58&lt;&gt;KI57&amp;KK57)*($D$59&amp;$B$59&lt;&gt;KI57&amp;KK57)*($D$60&amp;$B$60&lt;&gt;KI57&amp;KK57),0,IF(ABS(KI66+KK66-KI71-KK71)&gt;=PrSettings!$M$7,(ABS(KI66+KK66-KI71-KK71-KM57+KN57)&lt;=1)*1,IF(AND(KP57,$F57=$G57,KI66+KK66&gt;=PrSettings!$M$6),(ABS(KM57-KI66-KK66)&lt;=1)*1,IF(AND(ABS(KI66+KK66-KI71-KK71-KM57+KN57)&lt;=1,KI66+KK66+KI71+KK71&gt;=PrSettings!$M$8),(ABS(KM57-KI66-KK66)&lt;=1)*(ABS(KN57-KI71-KK71)&lt;=1)*1,"0")))),"")</f>
        <v/>
      </c>
      <c r="KT57" s="467" t="str">
        <f ca="1">IF(($C$57&amp;$C$58&amp;$C$59&amp;$C$60&amp;$E$57&amp;$E$58&amp;$E$59&amp;$E$60&lt;&gt;"")*(KI$57&amp;KI$58&amp;KI$59&amp;KI$60&amp;KK$57&amp;KK$58&amp;KK$59&amp;KK$60&lt;&gt;"")*(KI57&amp;KK57&lt;&gt;""),IF(KO57&lt;&gt;1,0,COUNTIF($B$57:$B$60,KI57)+COUNTIF($D$57:$D$60,KI57))+IF(KO52&lt;&gt;1,0,COUNTIF($B$57:$B$60,KK57)+COUNTIF($D$57:$D$60,KK57)),"")</f>
        <v/>
      </c>
      <c r="KV57" s="462"/>
      <c r="KW57" s="448" t="str">
        <f>IF(KV57="","",VLOOKUP(KV57,Language!$D$5:$E$63,2,0))</f>
        <v/>
      </c>
      <c r="KX57" s="452"/>
      <c r="KY57" s="448" t="str">
        <f>IF(KX57="","",VLOOKUP(KX57,Language!$D$5:$E$63,2,0))</f>
        <v/>
      </c>
      <c r="KZ57" s="452"/>
      <c r="LA57" s="452"/>
      <c r="LB57" s="539">
        <f>COUNTIF(KV$57:KV$60,KV57)+COUNTIF(KX$57:KX$60,KV57)</f>
        <v>0</v>
      </c>
      <c r="LC57" s="449" t="str">
        <f ca="1">IF((KZ57&lt;&gt;"")*(LA57&lt;&gt;"")*((IFERROR(VLOOKUP(KV57,$B$57:$F$60,5,0),"")&lt;&gt;"")+(IFERROR(VLOOKUP(KV57,$D$57:$G$60,4,0),"")&lt;&gt;""))*((IFERROR(VLOOKUP(KX57,$B$57:$F$60,5,0),"")&lt;&gt;"")+(IFERROR(VLOOKUP(KX57,$D$57:$G$60,4,0),"")&lt;&gt;"")),IF((LG57&lt;&gt;2)+($B$57&amp;$D$57&lt;&gt;KV57&amp;KX57)*($B$58&amp;$D$58&lt;&gt;KV57&amp;KX57)*($B$59&amp;$D$59&lt;&gt;KV57&amp;KX57)*($B$60&amp;$D$60&lt;&gt;KV57&amp;KX57)*($D$57&amp;$B$57&lt;&gt;KV57&amp;KX57)*($D$58&amp;$B$58&lt;&gt;KV57&amp;KX57)*($D$59&amp;$B$59&lt;&gt;KV57&amp;KX57)*($D$60&amp;$B$60&lt;&gt;KV57&amp;KX57),"0",(KV66+KX66&gt;KV71+KX71)*(KZ57&gt;LA57)+(KV66+KX66=KV71+KX71)*(KZ57=LA57)+(KV66+KX66&lt;KV71+KX71)*(KZ57&lt;LA57)),"")</f>
        <v/>
      </c>
      <c r="LD57" s="449" t="str">
        <f ca="1">IF((LC57&lt;&gt;""),IF(OR(KV66+KX66&lt;&gt;KV71+KX71,PrSettings!$M$4="●"),((KV66+KX66-KV71-KX71)=(KZ57-LA57))*(LC57=1),0),"")</f>
        <v/>
      </c>
      <c r="LE57" s="449" t="str">
        <f ca="1">IF(LD57&lt;&gt;"",IF(LC57="0",0,(KV66+KX66=KZ57)*(KV71+KX71=LA57)),"")</f>
        <v/>
      </c>
      <c r="LF57" s="449" t="str">
        <f ca="1">IF(LC57&lt;&gt;"",IF((LG57&lt;&gt;2)+($B$57&amp;$D$57&lt;&gt;KV57&amp;KX57)*($B$58&amp;$D$58&lt;&gt;KV57&amp;KX57)*($B$59&amp;$D$59&lt;&gt;KV57&amp;KX57)*($B$60&amp;$D$60&lt;&gt;KV57&amp;KX57)*($D$57&amp;$B$57&lt;&gt;KV57&amp;KX57)*($D$58&amp;$B$58&lt;&gt;KV57&amp;KX57)*($D$59&amp;$B$59&lt;&gt;KV57&amp;KX57)*($D$60&amp;$B$60&lt;&gt;KV57&amp;KX57),0,IF(ABS(KV66+KX66-KV71-KX71)&gt;=PrSettings!$M$7,(ABS(KV66+KX66-KV71-KX71-KZ57+LA57)&lt;=1)*1,IF(AND(LC57,$F57=$G57,KV66+KX66&gt;=PrSettings!$M$6),(ABS(KZ57-KV66-KX66)&lt;=1)*1,IF(AND(ABS(KV66+KX66-KV71-KX71-KZ57+LA57)&lt;=1,KV66+KX66+KV71+KX71&gt;=PrSettings!$M$8),(ABS(KZ57-KV66-KX66)&lt;=1)*(ABS(LA57-KV71-KX71)&lt;=1)*1,"0")))),"")</f>
        <v/>
      </c>
      <c r="LG57" s="467" t="str">
        <f ca="1">IF(($C$57&amp;$C$58&amp;$C$59&amp;$C$60&amp;$E$57&amp;$E$58&amp;$E$59&amp;$E$60&lt;&gt;"")*(KV$57&amp;KV$58&amp;KV$59&amp;KV$60&amp;KX$57&amp;KX$58&amp;KX$59&amp;KX$60&lt;&gt;"")*(KV57&amp;KX57&lt;&gt;""),IF(LB57&lt;&gt;1,0,COUNTIF($B$57:$B$60,KV57)+COUNTIF($D$57:$D$60,KV57))+IF(LB52&lt;&gt;1,0,COUNTIF($B$57:$B$60,KX57)+COUNTIF($D$57:$D$60,KX57)),"")</f>
        <v/>
      </c>
      <c r="LI57" s="462"/>
      <c r="LJ57" s="448" t="str">
        <f>IF(LI57="","",VLOOKUP(LI57,Language!$D$5:$E$63,2,0))</f>
        <v/>
      </c>
      <c r="LK57" s="452"/>
      <c r="LL57" s="448" t="str">
        <f>IF(LK57="","",VLOOKUP(LK57,Language!$D$5:$E$63,2,0))</f>
        <v/>
      </c>
      <c r="LM57" s="452"/>
      <c r="LN57" s="452"/>
      <c r="LO57" s="539">
        <f>COUNTIF(LI$57:LI$60,LI57)+COUNTIF(LK$57:LK$60,LI57)</f>
        <v>0</v>
      </c>
      <c r="LP57" s="449" t="str">
        <f ca="1">IF((LM57&lt;&gt;"")*(LN57&lt;&gt;"")*((IFERROR(VLOOKUP(LI57,$B$57:$F$60,5,0),"")&lt;&gt;"")+(IFERROR(VLOOKUP(LI57,$D$57:$G$60,4,0),"")&lt;&gt;""))*((IFERROR(VLOOKUP(LK57,$B$57:$F$60,5,0),"")&lt;&gt;"")+(IFERROR(VLOOKUP(LK57,$D$57:$G$60,4,0),"")&lt;&gt;"")),IF((LT57&lt;&gt;2)+($B$57&amp;$D$57&lt;&gt;LI57&amp;LK57)*($B$58&amp;$D$58&lt;&gt;LI57&amp;LK57)*($B$59&amp;$D$59&lt;&gt;LI57&amp;LK57)*($B$60&amp;$D$60&lt;&gt;LI57&amp;LK57)*($D$57&amp;$B$57&lt;&gt;LI57&amp;LK57)*($D$58&amp;$B$58&lt;&gt;LI57&amp;LK57)*($D$59&amp;$B$59&lt;&gt;LI57&amp;LK57)*($D$60&amp;$B$60&lt;&gt;LI57&amp;LK57),"0",(LI66+LK66&gt;LI71+LK71)*(LM57&gt;LN57)+(LI66+LK66=LI71+LK71)*(LM57=LN57)+(LI66+LK66&lt;LI71+LK71)*(LM57&lt;LN57)),"")</f>
        <v/>
      </c>
      <c r="LQ57" s="449" t="str">
        <f ca="1">IF((LP57&lt;&gt;""),IF(OR(LI66+LK66&lt;&gt;LI71+LK71,PrSettings!$M$4="●"),((LI66+LK66-LI71-LK71)=(LM57-LN57))*(LP57=1),0),"")</f>
        <v/>
      </c>
      <c r="LR57" s="449" t="str">
        <f ca="1">IF(LQ57&lt;&gt;"",IF(LP57="0",0,(LI66+LK66=LM57)*(LI71+LK71=LN57)),"")</f>
        <v/>
      </c>
      <c r="LS57" s="449" t="str">
        <f ca="1">IF(LP57&lt;&gt;"",IF((LT57&lt;&gt;2)+($B$57&amp;$D$57&lt;&gt;LI57&amp;LK57)*($B$58&amp;$D$58&lt;&gt;LI57&amp;LK57)*($B$59&amp;$D$59&lt;&gt;LI57&amp;LK57)*($B$60&amp;$D$60&lt;&gt;LI57&amp;LK57)*($D$57&amp;$B$57&lt;&gt;LI57&amp;LK57)*($D$58&amp;$B$58&lt;&gt;LI57&amp;LK57)*($D$59&amp;$B$59&lt;&gt;LI57&amp;LK57)*($D$60&amp;$B$60&lt;&gt;LI57&amp;LK57),0,IF(ABS(LI66+LK66-LI71-LK71)&gt;=PrSettings!$M$7,(ABS(LI66+LK66-LI71-LK71-LM57+LN57)&lt;=1)*1,IF(AND(LP57,$F57=$G57,LI66+LK66&gt;=PrSettings!$M$6),(ABS(LM57-LI66-LK66)&lt;=1)*1,IF(AND(ABS(LI66+LK66-LI71-LK71-LM57+LN57)&lt;=1,LI66+LK66+LI71+LK71&gt;=PrSettings!$M$8),(ABS(LM57-LI66-LK66)&lt;=1)*(ABS(LN57-LI71-LK71)&lt;=1)*1,"0")))),"")</f>
        <v/>
      </c>
      <c r="LT57" s="467" t="str">
        <f ca="1">IF(($C$57&amp;$C$58&amp;$C$59&amp;$C$60&amp;$E$57&amp;$E$58&amp;$E$59&amp;$E$60&lt;&gt;"")*(LI$57&amp;LI$58&amp;LI$59&amp;LI$60&amp;LK$57&amp;LK$58&amp;LK$59&amp;LK$60&lt;&gt;"")*(LI57&amp;LK57&lt;&gt;""),IF(LO57&lt;&gt;1,0,COUNTIF($B$57:$B$60,LI57)+COUNTIF($D$57:$D$60,LI57))+IF(LO52&lt;&gt;1,0,COUNTIF($B$57:$B$60,LK57)+COUNTIF($D$57:$D$60,LK57)),"")</f>
        <v/>
      </c>
      <c r="LV57" s="462"/>
      <c r="LW57" s="448" t="str">
        <f>IF(LV57="","",VLOOKUP(LV57,Language!$D$5:$E$63,2,0))</f>
        <v/>
      </c>
      <c r="LX57" s="452"/>
      <c r="LY57" s="448" t="str">
        <f>IF(LX57="","",VLOOKUP(LX57,Language!$D$5:$E$63,2,0))</f>
        <v/>
      </c>
      <c r="LZ57" s="452"/>
      <c r="MA57" s="452"/>
      <c r="MB57" s="539">
        <f>COUNTIF(LV$57:LV$60,LV57)+COUNTIF(LX$57:LX$60,LV57)</f>
        <v>0</v>
      </c>
      <c r="MC57" s="449" t="str">
        <f ca="1">IF((LZ57&lt;&gt;"")*(MA57&lt;&gt;"")*((IFERROR(VLOOKUP(LV57,$B$57:$F$60,5,0),"")&lt;&gt;"")+(IFERROR(VLOOKUP(LV57,$D$57:$G$60,4,0),"")&lt;&gt;""))*((IFERROR(VLOOKUP(LX57,$B$57:$F$60,5,0),"")&lt;&gt;"")+(IFERROR(VLOOKUP(LX57,$D$57:$G$60,4,0),"")&lt;&gt;"")),IF((MG57&lt;&gt;2)+($B$57&amp;$D$57&lt;&gt;LV57&amp;LX57)*($B$58&amp;$D$58&lt;&gt;LV57&amp;LX57)*($B$59&amp;$D$59&lt;&gt;LV57&amp;LX57)*($B$60&amp;$D$60&lt;&gt;LV57&amp;LX57)*($D$57&amp;$B$57&lt;&gt;LV57&amp;LX57)*($D$58&amp;$B$58&lt;&gt;LV57&amp;LX57)*($D$59&amp;$B$59&lt;&gt;LV57&amp;LX57)*($D$60&amp;$B$60&lt;&gt;LV57&amp;LX57),"0",(LV66+LX66&gt;LV71+LX71)*(LZ57&gt;MA57)+(LV66+LX66=LV71+LX71)*(LZ57=MA57)+(LV66+LX66&lt;LV71+LX71)*(LZ57&lt;MA57)),"")</f>
        <v/>
      </c>
      <c r="MD57" s="449" t="str">
        <f ca="1">IF((MC57&lt;&gt;""),IF(OR(LV66+LX66&lt;&gt;LV71+LX71,PrSettings!$M$4="●"),((LV66+LX66-LV71-LX71)=(LZ57-MA57))*(MC57=1),0),"")</f>
        <v/>
      </c>
      <c r="ME57" s="449" t="str">
        <f ca="1">IF(MD57&lt;&gt;"",IF(MC57="0",0,(LV66+LX66=LZ57)*(LV71+LX71=MA57)),"")</f>
        <v/>
      </c>
      <c r="MF57" s="449" t="str">
        <f ca="1">IF(MC57&lt;&gt;"",IF((MG57&lt;&gt;2)+($B$57&amp;$D$57&lt;&gt;LV57&amp;LX57)*($B$58&amp;$D$58&lt;&gt;LV57&amp;LX57)*($B$59&amp;$D$59&lt;&gt;LV57&amp;LX57)*($B$60&amp;$D$60&lt;&gt;LV57&amp;LX57)*($D$57&amp;$B$57&lt;&gt;LV57&amp;LX57)*($D$58&amp;$B$58&lt;&gt;LV57&amp;LX57)*($D$59&amp;$B$59&lt;&gt;LV57&amp;LX57)*($D$60&amp;$B$60&lt;&gt;LV57&amp;LX57),0,IF(ABS(LV66+LX66-LV71-LX71)&gt;=PrSettings!$M$7,(ABS(LV66+LX66-LV71-LX71-LZ57+MA57)&lt;=1)*1,IF(AND(MC57,$F57=$G57,LV66+LX66&gt;=PrSettings!$M$6),(ABS(LZ57-LV66-LX66)&lt;=1)*1,IF(AND(ABS(LV66+LX66-LV71-LX71-LZ57+MA57)&lt;=1,LV66+LX66+LV71+LX71&gt;=PrSettings!$M$8),(ABS(LZ57-LV66-LX66)&lt;=1)*(ABS(MA57-LV71-LX71)&lt;=1)*1,"0")))),"")</f>
        <v/>
      </c>
      <c r="MG57" s="467" t="str">
        <f ca="1">IF(($C$57&amp;$C$58&amp;$C$59&amp;$C$60&amp;$E$57&amp;$E$58&amp;$E$59&amp;$E$60&lt;&gt;"")*(LV$57&amp;LV$58&amp;LV$59&amp;LV$60&amp;LX$57&amp;LX$58&amp;LX$59&amp;LX$60&lt;&gt;"")*(LV57&amp;LX57&lt;&gt;""),IF(MB57&lt;&gt;1,0,COUNTIF($B$57:$B$60,LV57)+COUNTIF($D$57:$D$60,LV57))+IF(MB52&lt;&gt;1,0,COUNTIF($B$57:$B$60,LX57)+COUNTIF($D$57:$D$60,LX57)),"")</f>
        <v/>
      </c>
    </row>
    <row r="58" spans="1:345" s="25" customFormat="1" x14ac:dyDescent="0.25">
      <c r="A58" s="428"/>
      <c r="B58" s="447" t="str">
        <f ca="1">IF(C58="","",INDEX(Groups!$C$7:$C$35,MATCH(C58,Groups!$D$7:$D$35,0)))</f>
        <v/>
      </c>
      <c r="C58" s="448" t="str">
        <f ca="1">INDIRECT("'"&amp;References!$A$1&amp;"'!"&amp;"$I$64")</f>
        <v/>
      </c>
      <c r="D58" s="449" t="str">
        <f ca="1">IF(E58="","",INDEX(Groups!$C$7:$C$35,MATCH(E58,Groups!$D$7:$D$35,0)))</f>
        <v/>
      </c>
      <c r="E58" s="448" t="str">
        <f ca="1">INDIRECT("'"&amp;References!$A$1&amp;"'!"&amp;"$K$64")</f>
        <v/>
      </c>
      <c r="F58" s="450" t="str">
        <f ca="1">IF(AND(INDIRECT("'"&amp;References!$A$1&amp;"'!"&amp;"$I$65")&lt;&gt;"",INDIRECT("'"&amp;References!$A$1&amp;"'!"&amp;"$K$65")&lt;&gt;""),INDIRECT("'"&amp;References!$A$1&amp;"'!"&amp;"$I$65"),"")</f>
        <v/>
      </c>
      <c r="G58" s="451" t="str">
        <f ca="1">IF(AND(INDIRECT("'"&amp;References!$A$1&amp;"'!"&amp;"$I$65")&lt;&gt;"",INDIRECT("'"&amp;References!$A$1&amp;"'!"&amp;"$K$65")&lt;&gt;""),INDIRECT("'"&amp;References!$A$1&amp;"'!"&amp;"$K$65"),"")</f>
        <v/>
      </c>
      <c r="I58" s="462"/>
      <c r="J58" s="448" t="str">
        <f>IF(I58="","",VLOOKUP(I58,Language!$D$5:$E$63,2,0))</f>
        <v/>
      </c>
      <c r="K58" s="452"/>
      <c r="L58" s="448" t="str">
        <f>IF(K58="","",VLOOKUP(K58,Language!$D$5:$E$63,2,0))</f>
        <v/>
      </c>
      <c r="M58" s="452"/>
      <c r="N58" s="452"/>
      <c r="O58" s="539">
        <f>COUNTIF(I$57:I$60,I58)+COUNTIF(K$57:K$60,I58)</f>
        <v>0</v>
      </c>
      <c r="P58" s="449" t="str">
        <f ca="1">IF((M58&lt;&gt;"")*(N58&lt;&gt;"")*((IFERROR(VLOOKUP(I58,$B$57:$F$60,5,0),"")&lt;&gt;"")+(IFERROR(VLOOKUP(I58,$D$57:$G$60,4,0),"")&lt;&gt;""))*((IFERROR(VLOOKUP(K58,$B$57:$F$60,5,0),"")&lt;&gt;"")+(IFERROR(VLOOKUP(K58,$D$57:$G$60,4,0),"")&lt;&gt;"")),IF((T58&lt;&gt;2)+($B$57&amp;$D$57&lt;&gt;I58&amp;K58)*($B$58&amp;$D$58&lt;&gt;I58&amp;K58)*($B$59&amp;$D$59&lt;&gt;I58&amp;K58)*($B$60&amp;$D$60&lt;&gt;I58&amp;K58)*($D$57&amp;$B$57&lt;&gt;I58&amp;K58)*($D$58&amp;$B$58&lt;&gt;I58&amp;K58)*($D$59&amp;$B$59&lt;&gt;I58&amp;K58)*($D$60&amp;$B$60&lt;&gt;I58&amp;K58),"0",(I67+K67&gt;I72+K72)*(M58&gt;N58)+(I67+K67=I72+K72)*(M58=N58)+(I67+K67&lt;I72+K72)*(M58&lt;N58)),"")</f>
        <v/>
      </c>
      <c r="Q58" s="449" t="str">
        <f ca="1">IF((P58&lt;&gt;""),IF(OR(I67+K67&lt;&gt;I72+K72,PrSettings!$M$4="●"),((I67+K67-I72-K72)=(M58-N58))*(P58=1),0),"")</f>
        <v/>
      </c>
      <c r="R58" s="449" t="str">
        <f ca="1">IF(Q58&lt;&gt;"",IF(P58="0",0,(I67+K67=M58)*(I72+K72=N58)),"")</f>
        <v/>
      </c>
      <c r="S58" s="449" t="str">
        <f ca="1">IF(P58&lt;&gt;"",IF((T58&lt;&gt;2)+($B$57&amp;$D$57&lt;&gt;I58&amp;K58)*($B$58&amp;$D$58&lt;&gt;I58&amp;K58)*($B$59&amp;$D$59&lt;&gt;I58&amp;K58)*($B$60&amp;$D$60&lt;&gt;I58&amp;K58)*($D$57&amp;$B$57&lt;&gt;I58&amp;K58)*($D$58&amp;$B$58&lt;&gt;I58&amp;K58)*($D$59&amp;$B$59&lt;&gt;I58&amp;K58)*($D$60&amp;$B$60&lt;&gt;I58&amp;K58),0,IF(ABS(I67+K67-I72-K72)&gt;=PrSettings!$M$7,(ABS(I67+K67-I72-K72-M58+N58)&lt;=1)*1,IF(AND(P58,$F58=$G58,I67+K67&gt;=PrSettings!$M$6),(ABS(M58-I67-K67)&lt;=1)*1,IF(AND(ABS(I67+K67-I72-K72-M58+N58)&lt;=1,I67+K67+I72+K72&gt;=PrSettings!$M$8),(ABS(M58-I67-K67)&lt;=1)*(ABS(N58-I72-K72)&lt;=1)*1,"0")))),"")</f>
        <v/>
      </c>
      <c r="T58" s="467" t="str">
        <f ca="1">IF(($C$57&amp;$C$58&amp;$C$59&amp;$C$60&amp;$E$57&amp;$E$58&amp;$E$59&amp;$E$60&lt;&gt;"")*(I$57&amp;I$58&amp;I$59&amp;I$60&amp;K$57&amp;K$58&amp;K$59&amp;K$60&lt;&gt;"")*(I58&amp;K58&lt;&gt;""),IF(O58&lt;&gt;1,0,COUNTIF($B$57:$B$60,I58)+COUNTIF($D$57:$D$60,I58))+IF(O53&lt;&gt;1,0,COUNTIF($B$57:$B$60,K58)+COUNTIF($D$57:$D$60,K58)),"")</f>
        <v/>
      </c>
      <c r="V58" s="462"/>
      <c r="W58" s="448" t="str">
        <f>IF(V58="","",VLOOKUP(V58,Language!$D$5:$E$63,2,0))</f>
        <v/>
      </c>
      <c r="X58" s="452"/>
      <c r="Y58" s="448" t="str">
        <f>IF(X58="","",VLOOKUP(X58,Language!$D$5:$E$63,2,0))</f>
        <v/>
      </c>
      <c r="Z58" s="452"/>
      <c r="AA58" s="452"/>
      <c r="AB58" s="539">
        <f>COUNTIF(V$57:V$60,V58)+COUNTIF(X$57:X$60,V58)</f>
        <v>0</v>
      </c>
      <c r="AC58" s="449" t="str">
        <f ca="1">IF((Z58&lt;&gt;"")*(AA58&lt;&gt;"")*((IFERROR(VLOOKUP(V58,$B$57:$F$60,5,0),"")&lt;&gt;"")+(IFERROR(VLOOKUP(V58,$D$57:$G$60,4,0),"")&lt;&gt;""))*((IFERROR(VLOOKUP(X58,$B$57:$F$60,5,0),"")&lt;&gt;"")+(IFERROR(VLOOKUP(X58,$D$57:$G$60,4,0),"")&lt;&gt;"")),IF((AG58&lt;&gt;2)+($B$57&amp;$D$57&lt;&gt;V58&amp;X58)*($B$58&amp;$D$58&lt;&gt;V58&amp;X58)*($B$59&amp;$D$59&lt;&gt;V58&amp;X58)*($B$60&amp;$D$60&lt;&gt;V58&amp;X58)*($D$57&amp;$B$57&lt;&gt;V58&amp;X58)*($D$58&amp;$B$58&lt;&gt;V58&amp;X58)*($D$59&amp;$B$59&lt;&gt;V58&amp;X58)*($D$60&amp;$B$60&lt;&gt;V58&amp;X58),"0",(V67+X67&gt;V72+X72)*(Z58&gt;AA58)+(V67+X67=V72+X72)*(Z58=AA58)+(V67+X67&lt;V72+X72)*(Z58&lt;AA58)),"")</f>
        <v/>
      </c>
      <c r="AD58" s="449" t="str">
        <f ca="1">IF((AC58&lt;&gt;""),IF(OR(V67+X67&lt;&gt;V72+X72,PrSettings!$M$4="●"),((V67+X67-V72-X72)=(Z58-AA58))*(AC58=1),0),"")</f>
        <v/>
      </c>
      <c r="AE58" s="449" t="str">
        <f ca="1">IF(AD58&lt;&gt;"",IF(AC58="0",0,(V67+X67=Z58)*(V72+X72=AA58)),"")</f>
        <v/>
      </c>
      <c r="AF58" s="449" t="str">
        <f ca="1">IF(AC58&lt;&gt;"",IF((AG58&lt;&gt;2)+($B$57&amp;$D$57&lt;&gt;V58&amp;X58)*($B$58&amp;$D$58&lt;&gt;V58&amp;X58)*($B$59&amp;$D$59&lt;&gt;V58&amp;X58)*($B$60&amp;$D$60&lt;&gt;V58&amp;X58)*($D$57&amp;$B$57&lt;&gt;V58&amp;X58)*($D$58&amp;$B$58&lt;&gt;V58&amp;X58)*($D$59&amp;$B$59&lt;&gt;V58&amp;X58)*($D$60&amp;$B$60&lt;&gt;V58&amp;X58),0,IF(ABS(V67+X67-V72-X72)&gt;=PrSettings!$M$7,(ABS(V67+X67-V72-X72-Z58+AA58)&lt;=1)*1,IF(AND(AC58,$F58=$G58,V67+X67&gt;=PrSettings!$M$6),(ABS(Z58-V67-X67)&lt;=1)*1,IF(AND(ABS(V67+X67-V72-X72-Z58+AA58)&lt;=1,V67+X67+V72+X72&gt;=PrSettings!$M$8),(ABS(Z58-V67-X67)&lt;=1)*(ABS(AA58-V72-X72)&lt;=1)*1,"0")))),"")</f>
        <v/>
      </c>
      <c r="AG58" s="467" t="str">
        <f ca="1">IF(($C$57&amp;$C$58&amp;$C$59&amp;$C$60&amp;$E$57&amp;$E$58&amp;$E$59&amp;$E$60&lt;&gt;"")*(V$57&amp;V$58&amp;V$59&amp;V$60&amp;X$57&amp;X$58&amp;X$59&amp;X$60&lt;&gt;"")*(V58&amp;X58&lt;&gt;""),IF(AB58&lt;&gt;1,0,COUNTIF($B$57:$B$60,V58)+COUNTIF($D$57:$D$60,V58))+IF(AB53&lt;&gt;1,0,COUNTIF($B$57:$B$60,X58)+COUNTIF($D$57:$D$60,X58)),"")</f>
        <v/>
      </c>
      <c r="AI58" s="462"/>
      <c r="AJ58" s="448" t="str">
        <f>IF(AI58="","",VLOOKUP(AI58,Language!$D$5:$E$63,2,0))</f>
        <v/>
      </c>
      <c r="AK58" s="452"/>
      <c r="AL58" s="448" t="str">
        <f>IF(AK58="","",VLOOKUP(AK58,Language!$D$5:$E$63,2,0))</f>
        <v/>
      </c>
      <c r="AM58" s="452"/>
      <c r="AN58" s="452"/>
      <c r="AO58" s="539">
        <f>COUNTIF(AI$57:AI$60,AI58)+COUNTIF(AK$57:AK$60,AI58)</f>
        <v>0</v>
      </c>
      <c r="AP58" s="449" t="str">
        <f ca="1">IF((AM58&lt;&gt;"")*(AN58&lt;&gt;"")*((IFERROR(VLOOKUP(AI58,$B$57:$F$60,5,0),"")&lt;&gt;"")+(IFERROR(VLOOKUP(AI58,$D$57:$G$60,4,0),"")&lt;&gt;""))*((IFERROR(VLOOKUP(AK58,$B$57:$F$60,5,0),"")&lt;&gt;"")+(IFERROR(VLOOKUP(AK58,$D$57:$G$60,4,0),"")&lt;&gt;"")),IF((AT58&lt;&gt;2)+($B$57&amp;$D$57&lt;&gt;AI58&amp;AK58)*($B$58&amp;$D$58&lt;&gt;AI58&amp;AK58)*($B$59&amp;$D$59&lt;&gt;AI58&amp;AK58)*($B$60&amp;$D$60&lt;&gt;AI58&amp;AK58)*($D$57&amp;$B$57&lt;&gt;AI58&amp;AK58)*($D$58&amp;$B$58&lt;&gt;AI58&amp;AK58)*($D$59&amp;$B$59&lt;&gt;AI58&amp;AK58)*($D$60&amp;$B$60&lt;&gt;AI58&amp;AK58),"0",(AI67+AK67&gt;AI72+AK72)*(AM58&gt;AN58)+(AI67+AK67=AI72+AK72)*(AM58=AN58)+(AI67+AK67&lt;AI72+AK72)*(AM58&lt;AN58)),"")</f>
        <v/>
      </c>
      <c r="AQ58" s="449" t="str">
        <f ca="1">IF((AP58&lt;&gt;""),IF(OR(AI67+AK67&lt;&gt;AI72+AK72,PrSettings!$M$4="●"),((AI67+AK67-AI72-AK72)=(AM58-AN58))*(AP58=1),0),"")</f>
        <v/>
      </c>
      <c r="AR58" s="449" t="str">
        <f ca="1">IF(AQ58&lt;&gt;"",IF(AP58="0",0,(AI67+AK67=AM58)*(AI72+AK72=AN58)),"")</f>
        <v/>
      </c>
      <c r="AS58" s="449" t="str">
        <f ca="1">IF(AP58&lt;&gt;"",IF((AT58&lt;&gt;2)+($B$57&amp;$D$57&lt;&gt;AI58&amp;AK58)*($B$58&amp;$D$58&lt;&gt;AI58&amp;AK58)*($B$59&amp;$D$59&lt;&gt;AI58&amp;AK58)*($B$60&amp;$D$60&lt;&gt;AI58&amp;AK58)*($D$57&amp;$B$57&lt;&gt;AI58&amp;AK58)*($D$58&amp;$B$58&lt;&gt;AI58&amp;AK58)*($D$59&amp;$B$59&lt;&gt;AI58&amp;AK58)*($D$60&amp;$B$60&lt;&gt;AI58&amp;AK58),0,IF(ABS(AI67+AK67-AI72-AK72)&gt;=PrSettings!$M$7,(ABS(AI67+AK67-AI72-AK72-AM58+AN58)&lt;=1)*1,IF(AND(AP58,$F58=$G58,AI67+AK67&gt;=PrSettings!$M$6),(ABS(AM58-AI67-AK67)&lt;=1)*1,IF(AND(ABS(AI67+AK67-AI72-AK72-AM58+AN58)&lt;=1,AI67+AK67+AI72+AK72&gt;=PrSettings!$M$8),(ABS(AM58-AI67-AK67)&lt;=1)*(ABS(AN58-AI72-AK72)&lt;=1)*1,"0")))),"")</f>
        <v/>
      </c>
      <c r="AT58" s="467" t="str">
        <f ca="1">IF(($C$57&amp;$C$58&amp;$C$59&amp;$C$60&amp;$E$57&amp;$E$58&amp;$E$59&amp;$E$60&lt;&gt;"")*(AI$57&amp;AI$58&amp;AI$59&amp;AI$60&amp;AK$57&amp;AK$58&amp;AK$59&amp;AK$60&lt;&gt;"")*(AI58&amp;AK58&lt;&gt;""),IF(AO58&lt;&gt;1,0,COUNTIF($B$57:$B$60,AI58)+COUNTIF($D$57:$D$60,AI58))+IF(AO53&lt;&gt;1,0,COUNTIF($B$57:$B$60,AK58)+COUNTIF($D$57:$D$60,AK58)),"")</f>
        <v/>
      </c>
      <c r="AV58" s="462"/>
      <c r="AW58" s="448" t="str">
        <f>IF(AV58="","",VLOOKUP(AV58,Language!$D$5:$E$63,2,0))</f>
        <v/>
      </c>
      <c r="AX58" s="452"/>
      <c r="AY58" s="448" t="str">
        <f>IF(AX58="","",VLOOKUP(AX58,Language!$D$5:$E$63,2,0))</f>
        <v/>
      </c>
      <c r="AZ58" s="452"/>
      <c r="BA58" s="452"/>
      <c r="BB58" s="539">
        <f>COUNTIF(AV$57:AV$60,AV58)+COUNTIF(AX$57:AX$60,AV58)</f>
        <v>0</v>
      </c>
      <c r="BC58" s="449" t="str">
        <f ca="1">IF((AZ58&lt;&gt;"")*(BA58&lt;&gt;"")*((IFERROR(VLOOKUP(AV58,$B$57:$F$60,5,0),"")&lt;&gt;"")+(IFERROR(VLOOKUP(AV58,$D$57:$G$60,4,0),"")&lt;&gt;""))*((IFERROR(VLOOKUP(AX58,$B$57:$F$60,5,0),"")&lt;&gt;"")+(IFERROR(VLOOKUP(AX58,$D$57:$G$60,4,0),"")&lt;&gt;"")),IF((BG58&lt;&gt;2)+($B$57&amp;$D$57&lt;&gt;AV58&amp;AX58)*($B$58&amp;$D$58&lt;&gt;AV58&amp;AX58)*($B$59&amp;$D$59&lt;&gt;AV58&amp;AX58)*($B$60&amp;$D$60&lt;&gt;AV58&amp;AX58)*($D$57&amp;$B$57&lt;&gt;AV58&amp;AX58)*($D$58&amp;$B$58&lt;&gt;AV58&amp;AX58)*($D$59&amp;$B$59&lt;&gt;AV58&amp;AX58)*($D$60&amp;$B$60&lt;&gt;AV58&amp;AX58),"0",(AV67+AX67&gt;AV72+AX72)*(AZ58&gt;BA58)+(AV67+AX67=AV72+AX72)*(AZ58=BA58)+(AV67+AX67&lt;AV72+AX72)*(AZ58&lt;BA58)),"")</f>
        <v/>
      </c>
      <c r="BD58" s="449" t="str">
        <f ca="1">IF((BC58&lt;&gt;""),IF(OR(AV67+AX67&lt;&gt;AV72+AX72,PrSettings!$M$4="●"),((AV67+AX67-AV72-AX72)=(AZ58-BA58))*(BC58=1),0),"")</f>
        <v/>
      </c>
      <c r="BE58" s="449" t="str">
        <f ca="1">IF(BD58&lt;&gt;"",IF(BC58="0",0,(AV67+AX67=AZ58)*(AV72+AX72=BA58)),"")</f>
        <v/>
      </c>
      <c r="BF58" s="449" t="str">
        <f ca="1">IF(BC58&lt;&gt;"",IF((BG58&lt;&gt;2)+($B$57&amp;$D$57&lt;&gt;AV58&amp;AX58)*($B$58&amp;$D$58&lt;&gt;AV58&amp;AX58)*($B$59&amp;$D$59&lt;&gt;AV58&amp;AX58)*($B$60&amp;$D$60&lt;&gt;AV58&amp;AX58)*($D$57&amp;$B$57&lt;&gt;AV58&amp;AX58)*($D$58&amp;$B$58&lt;&gt;AV58&amp;AX58)*($D$59&amp;$B$59&lt;&gt;AV58&amp;AX58)*($D$60&amp;$B$60&lt;&gt;AV58&amp;AX58),0,IF(ABS(AV67+AX67-AV72-AX72)&gt;=PrSettings!$M$7,(ABS(AV67+AX67-AV72-AX72-AZ58+BA58)&lt;=1)*1,IF(AND(BC58,$F58=$G58,AV67+AX67&gt;=PrSettings!$M$6),(ABS(AZ58-AV67-AX67)&lt;=1)*1,IF(AND(ABS(AV67+AX67-AV72-AX72-AZ58+BA58)&lt;=1,AV67+AX67+AV72+AX72&gt;=PrSettings!$M$8),(ABS(AZ58-AV67-AX67)&lt;=1)*(ABS(BA58-AV72-AX72)&lt;=1)*1,"0")))),"")</f>
        <v/>
      </c>
      <c r="BG58" s="467" t="str">
        <f ca="1">IF(($C$57&amp;$C$58&amp;$C$59&amp;$C$60&amp;$E$57&amp;$E$58&amp;$E$59&amp;$E$60&lt;&gt;"")*(AV$57&amp;AV$58&amp;AV$59&amp;AV$60&amp;AX$57&amp;AX$58&amp;AX$59&amp;AX$60&lt;&gt;"")*(AV58&amp;AX58&lt;&gt;""),IF(BB58&lt;&gt;1,0,COUNTIF($B$57:$B$60,AV58)+COUNTIF($D$57:$D$60,AV58))+IF(BB53&lt;&gt;1,0,COUNTIF($B$57:$B$60,AX58)+COUNTIF($D$57:$D$60,AX58)),"")</f>
        <v/>
      </c>
      <c r="BI58" s="462"/>
      <c r="BJ58" s="448" t="str">
        <f>IF(BI58="","",VLOOKUP(BI58,Language!$D$5:$E$63,2,0))</f>
        <v/>
      </c>
      <c r="BK58" s="452"/>
      <c r="BL58" s="448" t="str">
        <f>IF(BK58="","",VLOOKUP(BK58,Language!$D$5:$E$63,2,0))</f>
        <v/>
      </c>
      <c r="BM58" s="452"/>
      <c r="BN58" s="452"/>
      <c r="BO58" s="539">
        <f>COUNTIF(BI$57:BI$60,BI58)+COUNTIF(BK$57:BK$60,BI58)</f>
        <v>0</v>
      </c>
      <c r="BP58" s="449" t="str">
        <f ca="1">IF((BM58&lt;&gt;"")*(BN58&lt;&gt;"")*((IFERROR(VLOOKUP(BI58,$B$57:$F$60,5,0),"")&lt;&gt;"")+(IFERROR(VLOOKUP(BI58,$D$57:$G$60,4,0),"")&lt;&gt;""))*((IFERROR(VLOOKUP(BK58,$B$57:$F$60,5,0),"")&lt;&gt;"")+(IFERROR(VLOOKUP(BK58,$D$57:$G$60,4,0),"")&lt;&gt;"")),IF((BT58&lt;&gt;2)+($B$57&amp;$D$57&lt;&gt;BI58&amp;BK58)*($B$58&amp;$D$58&lt;&gt;BI58&amp;BK58)*($B$59&amp;$D$59&lt;&gt;BI58&amp;BK58)*($B$60&amp;$D$60&lt;&gt;BI58&amp;BK58)*($D$57&amp;$B$57&lt;&gt;BI58&amp;BK58)*($D$58&amp;$B$58&lt;&gt;BI58&amp;BK58)*($D$59&amp;$B$59&lt;&gt;BI58&amp;BK58)*($D$60&amp;$B$60&lt;&gt;BI58&amp;BK58),"0",(BI67+BK67&gt;BI72+BK72)*(BM58&gt;BN58)+(BI67+BK67=BI72+BK72)*(BM58=BN58)+(BI67+BK67&lt;BI72+BK72)*(BM58&lt;BN58)),"")</f>
        <v/>
      </c>
      <c r="BQ58" s="449" t="str">
        <f ca="1">IF((BP58&lt;&gt;""),IF(OR(BI67+BK67&lt;&gt;BI72+BK72,PrSettings!$M$4="●"),((BI67+BK67-BI72-BK72)=(BM58-BN58))*(BP58=1),0),"")</f>
        <v/>
      </c>
      <c r="BR58" s="449" t="str">
        <f ca="1">IF(BQ58&lt;&gt;"",IF(BP58="0",0,(BI67+BK67=BM58)*(BI72+BK72=BN58)),"")</f>
        <v/>
      </c>
      <c r="BS58" s="449" t="str">
        <f ca="1">IF(BP58&lt;&gt;"",IF((BT58&lt;&gt;2)+($B$57&amp;$D$57&lt;&gt;BI58&amp;BK58)*($B$58&amp;$D$58&lt;&gt;BI58&amp;BK58)*($B$59&amp;$D$59&lt;&gt;BI58&amp;BK58)*($B$60&amp;$D$60&lt;&gt;BI58&amp;BK58)*($D$57&amp;$B$57&lt;&gt;BI58&amp;BK58)*($D$58&amp;$B$58&lt;&gt;BI58&amp;BK58)*($D$59&amp;$B$59&lt;&gt;BI58&amp;BK58)*($D$60&amp;$B$60&lt;&gt;BI58&amp;BK58),0,IF(ABS(BI67+BK67-BI72-BK72)&gt;=PrSettings!$M$7,(ABS(BI67+BK67-BI72-BK72-BM58+BN58)&lt;=1)*1,IF(AND(BP58,$F58=$G58,BI67+BK67&gt;=PrSettings!$M$6),(ABS(BM58-BI67-BK67)&lt;=1)*1,IF(AND(ABS(BI67+BK67-BI72-BK72-BM58+BN58)&lt;=1,BI67+BK67+BI72+BK72&gt;=PrSettings!$M$8),(ABS(BM58-BI67-BK67)&lt;=1)*(ABS(BN58-BI72-BK72)&lt;=1)*1,"0")))),"")</f>
        <v/>
      </c>
      <c r="BT58" s="467" t="str">
        <f ca="1">IF(($C$57&amp;$C$58&amp;$C$59&amp;$C$60&amp;$E$57&amp;$E$58&amp;$E$59&amp;$E$60&lt;&gt;"")*(BI$57&amp;BI$58&amp;BI$59&amp;BI$60&amp;BK$57&amp;BK$58&amp;BK$59&amp;BK$60&lt;&gt;"")*(BI58&amp;BK58&lt;&gt;""),IF(BO58&lt;&gt;1,0,COUNTIF($B$57:$B$60,BI58)+COUNTIF($D$57:$D$60,BI58))+IF(BO53&lt;&gt;1,0,COUNTIF($B$57:$B$60,BK58)+COUNTIF($D$57:$D$60,BK58)),"")</f>
        <v/>
      </c>
      <c r="BV58" s="462"/>
      <c r="BW58" s="448" t="str">
        <f>IF(BV58="","",VLOOKUP(BV58,Language!$D$5:$E$63,2,0))</f>
        <v/>
      </c>
      <c r="BX58" s="452"/>
      <c r="BY58" s="448" t="str">
        <f>IF(BX58="","",VLOOKUP(BX58,Language!$D$5:$E$63,2,0))</f>
        <v/>
      </c>
      <c r="BZ58" s="452"/>
      <c r="CA58" s="452"/>
      <c r="CB58" s="539">
        <f>COUNTIF(BV$57:BV$60,BV58)+COUNTIF(BX$57:BX$60,BV58)</f>
        <v>0</v>
      </c>
      <c r="CC58" s="449" t="str">
        <f ca="1">IF((BZ58&lt;&gt;"")*(CA58&lt;&gt;"")*((IFERROR(VLOOKUP(BV58,$B$57:$F$60,5,0),"")&lt;&gt;"")+(IFERROR(VLOOKUP(BV58,$D$57:$G$60,4,0),"")&lt;&gt;""))*((IFERROR(VLOOKUP(BX58,$B$57:$F$60,5,0),"")&lt;&gt;"")+(IFERROR(VLOOKUP(BX58,$D$57:$G$60,4,0),"")&lt;&gt;"")),IF((CG58&lt;&gt;2)+($B$57&amp;$D$57&lt;&gt;BV58&amp;BX58)*($B$58&amp;$D$58&lt;&gt;BV58&amp;BX58)*($B$59&amp;$D$59&lt;&gt;BV58&amp;BX58)*($B$60&amp;$D$60&lt;&gt;BV58&amp;BX58)*($D$57&amp;$B$57&lt;&gt;BV58&amp;BX58)*($D$58&amp;$B$58&lt;&gt;BV58&amp;BX58)*($D$59&amp;$B$59&lt;&gt;BV58&amp;BX58)*($D$60&amp;$B$60&lt;&gt;BV58&amp;BX58),"0",(BV67+BX67&gt;BV72+BX72)*(BZ58&gt;CA58)+(BV67+BX67=BV72+BX72)*(BZ58=CA58)+(BV67+BX67&lt;BV72+BX72)*(BZ58&lt;CA58)),"")</f>
        <v/>
      </c>
      <c r="CD58" s="449" t="str">
        <f ca="1">IF((CC58&lt;&gt;""),IF(OR(BV67+BX67&lt;&gt;BV72+BX72,PrSettings!$M$4="●"),((BV67+BX67-BV72-BX72)=(BZ58-CA58))*(CC58=1),0),"")</f>
        <v/>
      </c>
      <c r="CE58" s="449" t="str">
        <f ca="1">IF(CD58&lt;&gt;"",IF(CC58="0",0,(BV67+BX67=BZ58)*(BV72+BX72=CA58)),"")</f>
        <v/>
      </c>
      <c r="CF58" s="449" t="str">
        <f ca="1">IF(CC58&lt;&gt;"",IF((CG58&lt;&gt;2)+($B$57&amp;$D$57&lt;&gt;BV58&amp;BX58)*($B$58&amp;$D$58&lt;&gt;BV58&amp;BX58)*($B$59&amp;$D$59&lt;&gt;BV58&amp;BX58)*($B$60&amp;$D$60&lt;&gt;BV58&amp;BX58)*($D$57&amp;$B$57&lt;&gt;BV58&amp;BX58)*($D$58&amp;$B$58&lt;&gt;BV58&amp;BX58)*($D$59&amp;$B$59&lt;&gt;BV58&amp;BX58)*($D$60&amp;$B$60&lt;&gt;BV58&amp;BX58),0,IF(ABS(BV67+BX67-BV72-BX72)&gt;=PrSettings!$M$7,(ABS(BV67+BX67-BV72-BX72-BZ58+CA58)&lt;=1)*1,IF(AND(CC58,$F58=$G58,BV67+BX67&gt;=PrSettings!$M$6),(ABS(BZ58-BV67-BX67)&lt;=1)*1,IF(AND(ABS(BV67+BX67-BV72-BX72-BZ58+CA58)&lt;=1,BV67+BX67+BV72+BX72&gt;=PrSettings!$M$8),(ABS(BZ58-BV67-BX67)&lt;=1)*(ABS(CA58-BV72-BX72)&lt;=1)*1,"0")))),"")</f>
        <v/>
      </c>
      <c r="CG58" s="467" t="str">
        <f ca="1">IF(($C$57&amp;$C$58&amp;$C$59&amp;$C$60&amp;$E$57&amp;$E$58&amp;$E$59&amp;$E$60&lt;&gt;"")*(BV$57&amp;BV$58&amp;BV$59&amp;BV$60&amp;BX$57&amp;BX$58&amp;BX$59&amp;BX$60&lt;&gt;"")*(BV58&amp;BX58&lt;&gt;""),IF(CB58&lt;&gt;1,0,COUNTIF($B$57:$B$60,BV58)+COUNTIF($D$57:$D$60,BV58))+IF(CB53&lt;&gt;1,0,COUNTIF($B$57:$B$60,BX58)+COUNTIF($D$57:$D$60,BX58)),"")</f>
        <v/>
      </c>
      <c r="CI58" s="462"/>
      <c r="CJ58" s="448" t="str">
        <f>IF(CI58="","",VLOOKUP(CI58,Language!$D$5:$E$63,2,0))</f>
        <v/>
      </c>
      <c r="CK58" s="452"/>
      <c r="CL58" s="448" t="str">
        <f>IF(CK58="","",VLOOKUP(CK58,Language!$D$5:$E$63,2,0))</f>
        <v/>
      </c>
      <c r="CM58" s="452"/>
      <c r="CN58" s="452"/>
      <c r="CO58" s="539">
        <f>COUNTIF(CI$57:CI$60,CI58)+COUNTIF(CK$57:CK$60,CI58)</f>
        <v>0</v>
      </c>
      <c r="CP58" s="449" t="str">
        <f ca="1">IF((CM58&lt;&gt;"")*(CN58&lt;&gt;"")*((IFERROR(VLOOKUP(CI58,$B$57:$F$60,5,0),"")&lt;&gt;"")+(IFERROR(VLOOKUP(CI58,$D$57:$G$60,4,0),"")&lt;&gt;""))*((IFERROR(VLOOKUP(CK58,$B$57:$F$60,5,0),"")&lt;&gt;"")+(IFERROR(VLOOKUP(CK58,$D$57:$G$60,4,0),"")&lt;&gt;"")),IF((CT58&lt;&gt;2)+($B$57&amp;$D$57&lt;&gt;CI58&amp;CK58)*($B$58&amp;$D$58&lt;&gt;CI58&amp;CK58)*($B$59&amp;$D$59&lt;&gt;CI58&amp;CK58)*($B$60&amp;$D$60&lt;&gt;CI58&amp;CK58)*($D$57&amp;$B$57&lt;&gt;CI58&amp;CK58)*($D$58&amp;$B$58&lt;&gt;CI58&amp;CK58)*($D$59&amp;$B$59&lt;&gt;CI58&amp;CK58)*($D$60&amp;$B$60&lt;&gt;CI58&amp;CK58),"0",(CI67+CK67&gt;CI72+CK72)*(CM58&gt;CN58)+(CI67+CK67=CI72+CK72)*(CM58=CN58)+(CI67+CK67&lt;CI72+CK72)*(CM58&lt;CN58)),"")</f>
        <v/>
      </c>
      <c r="CQ58" s="449" t="str">
        <f ca="1">IF((CP58&lt;&gt;""),IF(OR(CI67+CK67&lt;&gt;CI72+CK72,PrSettings!$M$4="●"),((CI67+CK67-CI72-CK72)=(CM58-CN58))*(CP58=1),0),"")</f>
        <v/>
      </c>
      <c r="CR58" s="449" t="str">
        <f ca="1">IF(CQ58&lt;&gt;"",IF(CP58="0",0,(CI67+CK67=CM58)*(CI72+CK72=CN58)),"")</f>
        <v/>
      </c>
      <c r="CS58" s="449" t="str">
        <f ca="1">IF(CP58&lt;&gt;"",IF((CT58&lt;&gt;2)+($B$57&amp;$D$57&lt;&gt;CI58&amp;CK58)*($B$58&amp;$D$58&lt;&gt;CI58&amp;CK58)*($B$59&amp;$D$59&lt;&gt;CI58&amp;CK58)*($B$60&amp;$D$60&lt;&gt;CI58&amp;CK58)*($D$57&amp;$B$57&lt;&gt;CI58&amp;CK58)*($D$58&amp;$B$58&lt;&gt;CI58&amp;CK58)*($D$59&amp;$B$59&lt;&gt;CI58&amp;CK58)*($D$60&amp;$B$60&lt;&gt;CI58&amp;CK58),0,IF(ABS(CI67+CK67-CI72-CK72)&gt;=PrSettings!$M$7,(ABS(CI67+CK67-CI72-CK72-CM58+CN58)&lt;=1)*1,IF(AND(CP58,$F58=$G58,CI67+CK67&gt;=PrSettings!$M$6),(ABS(CM58-CI67-CK67)&lt;=1)*1,IF(AND(ABS(CI67+CK67-CI72-CK72-CM58+CN58)&lt;=1,CI67+CK67+CI72+CK72&gt;=PrSettings!$M$8),(ABS(CM58-CI67-CK67)&lt;=1)*(ABS(CN58-CI72-CK72)&lt;=1)*1,"0")))),"")</f>
        <v/>
      </c>
      <c r="CT58" s="467" t="str">
        <f ca="1">IF(($C$57&amp;$C$58&amp;$C$59&amp;$C$60&amp;$E$57&amp;$E$58&amp;$E$59&amp;$E$60&lt;&gt;"")*(CI$57&amp;CI$58&amp;CI$59&amp;CI$60&amp;CK$57&amp;CK$58&amp;CK$59&amp;CK$60&lt;&gt;"")*(CI58&amp;CK58&lt;&gt;""),IF(CO58&lt;&gt;1,0,COUNTIF($B$57:$B$60,CI58)+COUNTIF($D$57:$D$60,CI58))+IF(CO53&lt;&gt;1,0,COUNTIF($B$57:$B$60,CK58)+COUNTIF($D$57:$D$60,CK58)),"")</f>
        <v/>
      </c>
      <c r="CV58" s="462"/>
      <c r="CW58" s="448" t="str">
        <f>IF(CV58="","",VLOOKUP(CV58,Language!$D$5:$E$63,2,0))</f>
        <v/>
      </c>
      <c r="CX58" s="452"/>
      <c r="CY58" s="448" t="str">
        <f>IF(CX58="","",VLOOKUP(CX58,Language!$D$5:$E$63,2,0))</f>
        <v/>
      </c>
      <c r="CZ58" s="452"/>
      <c r="DA58" s="452"/>
      <c r="DB58" s="539">
        <f>COUNTIF(CV$57:CV$60,CV58)+COUNTIF(CX$57:CX$60,CV58)</f>
        <v>0</v>
      </c>
      <c r="DC58" s="449" t="str">
        <f ca="1">IF((CZ58&lt;&gt;"")*(DA58&lt;&gt;"")*((IFERROR(VLOOKUP(CV58,$B$57:$F$60,5,0),"")&lt;&gt;"")+(IFERROR(VLOOKUP(CV58,$D$57:$G$60,4,0),"")&lt;&gt;""))*((IFERROR(VLOOKUP(CX58,$B$57:$F$60,5,0),"")&lt;&gt;"")+(IFERROR(VLOOKUP(CX58,$D$57:$G$60,4,0),"")&lt;&gt;"")),IF((DG58&lt;&gt;2)+($B$57&amp;$D$57&lt;&gt;CV58&amp;CX58)*($B$58&amp;$D$58&lt;&gt;CV58&amp;CX58)*($B$59&amp;$D$59&lt;&gt;CV58&amp;CX58)*($B$60&amp;$D$60&lt;&gt;CV58&amp;CX58)*($D$57&amp;$B$57&lt;&gt;CV58&amp;CX58)*($D$58&amp;$B$58&lt;&gt;CV58&amp;CX58)*($D$59&amp;$B$59&lt;&gt;CV58&amp;CX58)*($D$60&amp;$B$60&lt;&gt;CV58&amp;CX58),"0",(CV67+CX67&gt;CV72+CX72)*(CZ58&gt;DA58)+(CV67+CX67=CV72+CX72)*(CZ58=DA58)+(CV67+CX67&lt;CV72+CX72)*(CZ58&lt;DA58)),"")</f>
        <v/>
      </c>
      <c r="DD58" s="449" t="str">
        <f ca="1">IF((DC58&lt;&gt;""),IF(OR(CV67+CX67&lt;&gt;CV72+CX72,PrSettings!$M$4="●"),((CV67+CX67-CV72-CX72)=(CZ58-DA58))*(DC58=1),0),"")</f>
        <v/>
      </c>
      <c r="DE58" s="449" t="str">
        <f ca="1">IF(DD58&lt;&gt;"",IF(DC58="0",0,(CV67+CX67=CZ58)*(CV72+CX72=DA58)),"")</f>
        <v/>
      </c>
      <c r="DF58" s="449" t="str">
        <f ca="1">IF(DC58&lt;&gt;"",IF((DG58&lt;&gt;2)+($B$57&amp;$D$57&lt;&gt;CV58&amp;CX58)*($B$58&amp;$D$58&lt;&gt;CV58&amp;CX58)*($B$59&amp;$D$59&lt;&gt;CV58&amp;CX58)*($B$60&amp;$D$60&lt;&gt;CV58&amp;CX58)*($D$57&amp;$B$57&lt;&gt;CV58&amp;CX58)*($D$58&amp;$B$58&lt;&gt;CV58&amp;CX58)*($D$59&amp;$B$59&lt;&gt;CV58&amp;CX58)*($D$60&amp;$B$60&lt;&gt;CV58&amp;CX58),0,IF(ABS(CV67+CX67-CV72-CX72)&gt;=PrSettings!$M$7,(ABS(CV67+CX67-CV72-CX72-CZ58+DA58)&lt;=1)*1,IF(AND(DC58,$F58=$G58,CV67+CX67&gt;=PrSettings!$M$6),(ABS(CZ58-CV67-CX67)&lt;=1)*1,IF(AND(ABS(CV67+CX67-CV72-CX72-CZ58+DA58)&lt;=1,CV67+CX67+CV72+CX72&gt;=PrSettings!$M$8),(ABS(CZ58-CV67-CX67)&lt;=1)*(ABS(DA58-CV72-CX72)&lt;=1)*1,"0")))),"")</f>
        <v/>
      </c>
      <c r="DG58" s="467" t="str">
        <f ca="1">IF(($C$57&amp;$C$58&amp;$C$59&amp;$C$60&amp;$E$57&amp;$E$58&amp;$E$59&amp;$E$60&lt;&gt;"")*(CV$57&amp;CV$58&amp;CV$59&amp;CV$60&amp;CX$57&amp;CX$58&amp;CX$59&amp;CX$60&lt;&gt;"")*(CV58&amp;CX58&lt;&gt;""),IF(DB58&lt;&gt;1,0,COUNTIF($B$57:$B$60,CV58)+COUNTIF($D$57:$D$60,CV58))+IF(DB53&lt;&gt;1,0,COUNTIF($B$57:$B$60,CX58)+COUNTIF($D$57:$D$60,CX58)),"")</f>
        <v/>
      </c>
      <c r="DI58" s="462"/>
      <c r="DJ58" s="448" t="str">
        <f>IF(DI58="","",VLOOKUP(DI58,Language!$D$5:$E$63,2,0))</f>
        <v/>
      </c>
      <c r="DK58" s="452"/>
      <c r="DL58" s="448" t="str">
        <f>IF(DK58="","",VLOOKUP(DK58,Language!$D$5:$E$63,2,0))</f>
        <v/>
      </c>
      <c r="DM58" s="452"/>
      <c r="DN58" s="452"/>
      <c r="DO58" s="539">
        <f>COUNTIF(DI$57:DI$60,DI58)+COUNTIF(DK$57:DK$60,DI58)</f>
        <v>0</v>
      </c>
      <c r="DP58" s="449" t="str">
        <f ca="1">IF((DM58&lt;&gt;"")*(DN58&lt;&gt;"")*((IFERROR(VLOOKUP(DI58,$B$57:$F$60,5,0),"")&lt;&gt;"")+(IFERROR(VLOOKUP(DI58,$D$57:$G$60,4,0),"")&lt;&gt;""))*((IFERROR(VLOOKUP(DK58,$B$57:$F$60,5,0),"")&lt;&gt;"")+(IFERROR(VLOOKUP(DK58,$D$57:$G$60,4,0),"")&lt;&gt;"")),IF((DT58&lt;&gt;2)+($B$57&amp;$D$57&lt;&gt;DI58&amp;DK58)*($B$58&amp;$D$58&lt;&gt;DI58&amp;DK58)*($B$59&amp;$D$59&lt;&gt;DI58&amp;DK58)*($B$60&amp;$D$60&lt;&gt;DI58&amp;DK58)*($D$57&amp;$B$57&lt;&gt;DI58&amp;DK58)*($D$58&amp;$B$58&lt;&gt;DI58&amp;DK58)*($D$59&amp;$B$59&lt;&gt;DI58&amp;DK58)*($D$60&amp;$B$60&lt;&gt;DI58&amp;DK58),"0",(DI67+DK67&gt;DI72+DK72)*(DM58&gt;DN58)+(DI67+DK67=DI72+DK72)*(DM58=DN58)+(DI67+DK67&lt;DI72+DK72)*(DM58&lt;DN58)),"")</f>
        <v/>
      </c>
      <c r="DQ58" s="449" t="str">
        <f ca="1">IF((DP58&lt;&gt;""),IF(OR(DI67+DK67&lt;&gt;DI72+DK72,PrSettings!$M$4="●"),((DI67+DK67-DI72-DK72)=(DM58-DN58))*(DP58=1),0),"")</f>
        <v/>
      </c>
      <c r="DR58" s="449" t="str">
        <f ca="1">IF(DQ58&lt;&gt;"",IF(DP58="0",0,(DI67+DK67=DM58)*(DI72+DK72=DN58)),"")</f>
        <v/>
      </c>
      <c r="DS58" s="449" t="str">
        <f ca="1">IF(DP58&lt;&gt;"",IF((DT58&lt;&gt;2)+($B$57&amp;$D$57&lt;&gt;DI58&amp;DK58)*($B$58&amp;$D$58&lt;&gt;DI58&amp;DK58)*($B$59&amp;$D$59&lt;&gt;DI58&amp;DK58)*($B$60&amp;$D$60&lt;&gt;DI58&amp;DK58)*($D$57&amp;$B$57&lt;&gt;DI58&amp;DK58)*($D$58&amp;$B$58&lt;&gt;DI58&amp;DK58)*($D$59&amp;$B$59&lt;&gt;DI58&amp;DK58)*($D$60&amp;$B$60&lt;&gt;DI58&amp;DK58),0,IF(ABS(DI67+DK67-DI72-DK72)&gt;=PrSettings!$M$7,(ABS(DI67+DK67-DI72-DK72-DM58+DN58)&lt;=1)*1,IF(AND(DP58,$F58=$G58,DI67+DK67&gt;=PrSettings!$M$6),(ABS(DM58-DI67-DK67)&lt;=1)*1,IF(AND(ABS(DI67+DK67-DI72-DK72-DM58+DN58)&lt;=1,DI67+DK67+DI72+DK72&gt;=PrSettings!$M$8),(ABS(DM58-DI67-DK67)&lt;=1)*(ABS(DN58-DI72-DK72)&lt;=1)*1,"0")))),"")</f>
        <v/>
      </c>
      <c r="DT58" s="467" t="str">
        <f ca="1">IF(($C$57&amp;$C$58&amp;$C$59&amp;$C$60&amp;$E$57&amp;$E$58&amp;$E$59&amp;$E$60&lt;&gt;"")*(DI$57&amp;DI$58&amp;DI$59&amp;DI$60&amp;DK$57&amp;DK$58&amp;DK$59&amp;DK$60&lt;&gt;"")*(DI58&amp;DK58&lt;&gt;""),IF(DO58&lt;&gt;1,0,COUNTIF($B$57:$B$60,DI58)+COUNTIF($D$57:$D$60,DI58))+IF(DO53&lt;&gt;1,0,COUNTIF($B$57:$B$60,DK58)+COUNTIF($D$57:$D$60,DK58)),"")</f>
        <v/>
      </c>
      <c r="DV58" s="462"/>
      <c r="DW58" s="448" t="str">
        <f>IF(DV58="","",VLOOKUP(DV58,Language!$D$5:$E$63,2,0))</f>
        <v/>
      </c>
      <c r="DX58" s="452"/>
      <c r="DY58" s="448" t="str">
        <f>IF(DX58="","",VLOOKUP(DX58,Language!$D$5:$E$63,2,0))</f>
        <v/>
      </c>
      <c r="DZ58" s="452"/>
      <c r="EA58" s="452"/>
      <c r="EB58" s="539">
        <f>COUNTIF(DV$57:DV$60,DV58)+COUNTIF(DX$57:DX$60,DV58)</f>
        <v>0</v>
      </c>
      <c r="EC58" s="449" t="str">
        <f ca="1">IF((DZ58&lt;&gt;"")*(EA58&lt;&gt;"")*((IFERROR(VLOOKUP(DV58,$B$57:$F$60,5,0),"")&lt;&gt;"")+(IFERROR(VLOOKUP(DV58,$D$57:$G$60,4,0),"")&lt;&gt;""))*((IFERROR(VLOOKUP(DX58,$B$57:$F$60,5,0),"")&lt;&gt;"")+(IFERROR(VLOOKUP(DX58,$D$57:$G$60,4,0),"")&lt;&gt;"")),IF((EG58&lt;&gt;2)+($B$57&amp;$D$57&lt;&gt;DV58&amp;DX58)*($B$58&amp;$D$58&lt;&gt;DV58&amp;DX58)*($B$59&amp;$D$59&lt;&gt;DV58&amp;DX58)*($B$60&amp;$D$60&lt;&gt;DV58&amp;DX58)*($D$57&amp;$B$57&lt;&gt;DV58&amp;DX58)*($D$58&amp;$B$58&lt;&gt;DV58&amp;DX58)*($D$59&amp;$B$59&lt;&gt;DV58&amp;DX58)*($D$60&amp;$B$60&lt;&gt;DV58&amp;DX58),"0",(DV67+DX67&gt;DV72+DX72)*(DZ58&gt;EA58)+(DV67+DX67=DV72+DX72)*(DZ58=EA58)+(DV67+DX67&lt;DV72+DX72)*(DZ58&lt;EA58)),"")</f>
        <v/>
      </c>
      <c r="ED58" s="449" t="str">
        <f ca="1">IF((EC58&lt;&gt;""),IF(OR(DV67+DX67&lt;&gt;DV72+DX72,PrSettings!$M$4="●"),((DV67+DX67-DV72-DX72)=(DZ58-EA58))*(EC58=1),0),"")</f>
        <v/>
      </c>
      <c r="EE58" s="449" t="str">
        <f ca="1">IF(ED58&lt;&gt;"",IF(EC58="0",0,(DV67+DX67=DZ58)*(DV72+DX72=EA58)),"")</f>
        <v/>
      </c>
      <c r="EF58" s="449" t="str">
        <f ca="1">IF(EC58&lt;&gt;"",IF((EG58&lt;&gt;2)+($B$57&amp;$D$57&lt;&gt;DV58&amp;DX58)*($B$58&amp;$D$58&lt;&gt;DV58&amp;DX58)*($B$59&amp;$D$59&lt;&gt;DV58&amp;DX58)*($B$60&amp;$D$60&lt;&gt;DV58&amp;DX58)*($D$57&amp;$B$57&lt;&gt;DV58&amp;DX58)*($D$58&amp;$B$58&lt;&gt;DV58&amp;DX58)*($D$59&amp;$B$59&lt;&gt;DV58&amp;DX58)*($D$60&amp;$B$60&lt;&gt;DV58&amp;DX58),0,IF(ABS(DV67+DX67-DV72-DX72)&gt;=PrSettings!$M$7,(ABS(DV67+DX67-DV72-DX72-DZ58+EA58)&lt;=1)*1,IF(AND(EC58,$F58=$G58,DV67+DX67&gt;=PrSettings!$M$6),(ABS(DZ58-DV67-DX67)&lt;=1)*1,IF(AND(ABS(DV67+DX67-DV72-DX72-DZ58+EA58)&lt;=1,DV67+DX67+DV72+DX72&gt;=PrSettings!$M$8),(ABS(DZ58-DV67-DX67)&lt;=1)*(ABS(EA58-DV72-DX72)&lt;=1)*1,"0")))),"")</f>
        <v/>
      </c>
      <c r="EG58" s="467" t="str">
        <f ca="1">IF(($C$57&amp;$C$58&amp;$C$59&amp;$C$60&amp;$E$57&amp;$E$58&amp;$E$59&amp;$E$60&lt;&gt;"")*(DV$57&amp;DV$58&amp;DV$59&amp;DV$60&amp;DX$57&amp;DX$58&amp;DX$59&amp;DX$60&lt;&gt;"")*(DV58&amp;DX58&lt;&gt;""),IF(EB58&lt;&gt;1,0,COUNTIF($B$57:$B$60,DV58)+COUNTIF($D$57:$D$60,DV58))+IF(EB53&lt;&gt;1,0,COUNTIF($B$57:$B$60,DX58)+COUNTIF($D$57:$D$60,DX58)),"")</f>
        <v/>
      </c>
      <c r="EI58" s="462"/>
      <c r="EJ58" s="448" t="str">
        <f>IF(EI58="","",VLOOKUP(EI58,Language!$D$5:$E$63,2,0))</f>
        <v/>
      </c>
      <c r="EK58" s="452"/>
      <c r="EL58" s="448" t="str">
        <f>IF(EK58="","",VLOOKUP(EK58,Language!$D$5:$E$63,2,0))</f>
        <v/>
      </c>
      <c r="EM58" s="452"/>
      <c r="EN58" s="452"/>
      <c r="EO58" s="539">
        <f>COUNTIF(EI$57:EI$60,EI58)+COUNTIF(EK$57:EK$60,EI58)</f>
        <v>0</v>
      </c>
      <c r="EP58" s="449" t="str">
        <f ca="1">IF((EM58&lt;&gt;"")*(EN58&lt;&gt;"")*((IFERROR(VLOOKUP(EI58,$B$57:$F$60,5,0),"")&lt;&gt;"")+(IFERROR(VLOOKUP(EI58,$D$57:$G$60,4,0),"")&lt;&gt;""))*((IFERROR(VLOOKUP(EK58,$B$57:$F$60,5,0),"")&lt;&gt;"")+(IFERROR(VLOOKUP(EK58,$D$57:$G$60,4,0),"")&lt;&gt;"")),IF((ET58&lt;&gt;2)+($B$57&amp;$D$57&lt;&gt;EI58&amp;EK58)*($B$58&amp;$D$58&lt;&gt;EI58&amp;EK58)*($B$59&amp;$D$59&lt;&gt;EI58&amp;EK58)*($B$60&amp;$D$60&lt;&gt;EI58&amp;EK58)*($D$57&amp;$B$57&lt;&gt;EI58&amp;EK58)*($D$58&amp;$B$58&lt;&gt;EI58&amp;EK58)*($D$59&amp;$B$59&lt;&gt;EI58&amp;EK58)*($D$60&amp;$B$60&lt;&gt;EI58&amp;EK58),"0",(EI67+EK67&gt;EI72+EK72)*(EM58&gt;EN58)+(EI67+EK67=EI72+EK72)*(EM58=EN58)+(EI67+EK67&lt;EI72+EK72)*(EM58&lt;EN58)),"")</f>
        <v/>
      </c>
      <c r="EQ58" s="449" t="str">
        <f ca="1">IF((EP58&lt;&gt;""),IF(OR(EI67+EK67&lt;&gt;EI72+EK72,PrSettings!$M$4="●"),((EI67+EK67-EI72-EK72)=(EM58-EN58))*(EP58=1),0),"")</f>
        <v/>
      </c>
      <c r="ER58" s="449" t="str">
        <f ca="1">IF(EQ58&lt;&gt;"",IF(EP58="0",0,(EI67+EK67=EM58)*(EI72+EK72=EN58)),"")</f>
        <v/>
      </c>
      <c r="ES58" s="449" t="str">
        <f ca="1">IF(EP58&lt;&gt;"",IF((ET58&lt;&gt;2)+($B$57&amp;$D$57&lt;&gt;EI58&amp;EK58)*($B$58&amp;$D$58&lt;&gt;EI58&amp;EK58)*($B$59&amp;$D$59&lt;&gt;EI58&amp;EK58)*($B$60&amp;$D$60&lt;&gt;EI58&amp;EK58)*($D$57&amp;$B$57&lt;&gt;EI58&amp;EK58)*($D$58&amp;$B$58&lt;&gt;EI58&amp;EK58)*($D$59&amp;$B$59&lt;&gt;EI58&amp;EK58)*($D$60&amp;$B$60&lt;&gt;EI58&amp;EK58),0,IF(ABS(EI67+EK67-EI72-EK72)&gt;=PrSettings!$M$7,(ABS(EI67+EK67-EI72-EK72-EM58+EN58)&lt;=1)*1,IF(AND(EP58,$F58=$G58,EI67+EK67&gt;=PrSettings!$M$6),(ABS(EM58-EI67-EK67)&lt;=1)*1,IF(AND(ABS(EI67+EK67-EI72-EK72-EM58+EN58)&lt;=1,EI67+EK67+EI72+EK72&gt;=PrSettings!$M$8),(ABS(EM58-EI67-EK67)&lt;=1)*(ABS(EN58-EI72-EK72)&lt;=1)*1,"0")))),"")</f>
        <v/>
      </c>
      <c r="ET58" s="467" t="str">
        <f ca="1">IF(($C$57&amp;$C$58&amp;$C$59&amp;$C$60&amp;$E$57&amp;$E$58&amp;$E$59&amp;$E$60&lt;&gt;"")*(EI$57&amp;EI$58&amp;EI$59&amp;EI$60&amp;EK$57&amp;EK$58&amp;EK$59&amp;EK$60&lt;&gt;"")*(EI58&amp;EK58&lt;&gt;""),IF(EO58&lt;&gt;1,0,COUNTIF($B$57:$B$60,EI58)+COUNTIF($D$57:$D$60,EI58))+IF(EO53&lt;&gt;1,0,COUNTIF($B$57:$B$60,EK58)+COUNTIF($D$57:$D$60,EK58)),"")</f>
        <v/>
      </c>
      <c r="EV58" s="462"/>
      <c r="EW58" s="448" t="str">
        <f>IF(EV58="","",VLOOKUP(EV58,Language!$D$5:$E$63,2,0))</f>
        <v/>
      </c>
      <c r="EX58" s="452"/>
      <c r="EY58" s="448" t="str">
        <f>IF(EX58="","",VLOOKUP(EX58,Language!$D$5:$E$63,2,0))</f>
        <v/>
      </c>
      <c r="EZ58" s="452"/>
      <c r="FA58" s="452"/>
      <c r="FB58" s="539">
        <f>COUNTIF(EV$57:EV$60,EV58)+COUNTIF(EX$57:EX$60,EV58)</f>
        <v>0</v>
      </c>
      <c r="FC58" s="449" t="str">
        <f ca="1">IF((EZ58&lt;&gt;"")*(FA58&lt;&gt;"")*((IFERROR(VLOOKUP(EV58,$B$57:$F$60,5,0),"")&lt;&gt;"")+(IFERROR(VLOOKUP(EV58,$D$57:$G$60,4,0),"")&lt;&gt;""))*((IFERROR(VLOOKUP(EX58,$B$57:$F$60,5,0),"")&lt;&gt;"")+(IFERROR(VLOOKUP(EX58,$D$57:$G$60,4,0),"")&lt;&gt;"")),IF((FG58&lt;&gt;2)+($B$57&amp;$D$57&lt;&gt;EV58&amp;EX58)*($B$58&amp;$D$58&lt;&gt;EV58&amp;EX58)*($B$59&amp;$D$59&lt;&gt;EV58&amp;EX58)*($B$60&amp;$D$60&lt;&gt;EV58&amp;EX58)*($D$57&amp;$B$57&lt;&gt;EV58&amp;EX58)*($D$58&amp;$B$58&lt;&gt;EV58&amp;EX58)*($D$59&amp;$B$59&lt;&gt;EV58&amp;EX58)*($D$60&amp;$B$60&lt;&gt;EV58&amp;EX58),"0",(EV67+EX67&gt;EV72+EX72)*(EZ58&gt;FA58)+(EV67+EX67=EV72+EX72)*(EZ58=FA58)+(EV67+EX67&lt;EV72+EX72)*(EZ58&lt;FA58)),"")</f>
        <v/>
      </c>
      <c r="FD58" s="449" t="str">
        <f ca="1">IF((FC58&lt;&gt;""),IF(OR(EV67+EX67&lt;&gt;EV72+EX72,PrSettings!$M$4="●"),((EV67+EX67-EV72-EX72)=(EZ58-FA58))*(FC58=1),0),"")</f>
        <v/>
      </c>
      <c r="FE58" s="449" t="str">
        <f ca="1">IF(FD58&lt;&gt;"",IF(FC58="0",0,(EV67+EX67=EZ58)*(EV72+EX72=FA58)),"")</f>
        <v/>
      </c>
      <c r="FF58" s="449" t="str">
        <f ca="1">IF(FC58&lt;&gt;"",IF((FG58&lt;&gt;2)+($B$57&amp;$D$57&lt;&gt;EV58&amp;EX58)*($B$58&amp;$D$58&lt;&gt;EV58&amp;EX58)*($B$59&amp;$D$59&lt;&gt;EV58&amp;EX58)*($B$60&amp;$D$60&lt;&gt;EV58&amp;EX58)*($D$57&amp;$B$57&lt;&gt;EV58&amp;EX58)*($D$58&amp;$B$58&lt;&gt;EV58&amp;EX58)*($D$59&amp;$B$59&lt;&gt;EV58&amp;EX58)*($D$60&amp;$B$60&lt;&gt;EV58&amp;EX58),0,IF(ABS(EV67+EX67-EV72-EX72)&gt;=PrSettings!$M$7,(ABS(EV67+EX67-EV72-EX72-EZ58+FA58)&lt;=1)*1,IF(AND(FC58,$F58=$G58,EV67+EX67&gt;=PrSettings!$M$6),(ABS(EZ58-EV67-EX67)&lt;=1)*1,IF(AND(ABS(EV67+EX67-EV72-EX72-EZ58+FA58)&lt;=1,EV67+EX67+EV72+EX72&gt;=PrSettings!$M$8),(ABS(EZ58-EV67-EX67)&lt;=1)*(ABS(FA58-EV72-EX72)&lt;=1)*1,"0")))),"")</f>
        <v/>
      </c>
      <c r="FG58" s="467" t="str">
        <f ca="1">IF(($C$57&amp;$C$58&amp;$C$59&amp;$C$60&amp;$E$57&amp;$E$58&amp;$E$59&amp;$E$60&lt;&gt;"")*(EV$57&amp;EV$58&amp;EV$59&amp;EV$60&amp;EX$57&amp;EX$58&amp;EX$59&amp;EX$60&lt;&gt;"")*(EV58&amp;EX58&lt;&gt;""),IF(FB58&lt;&gt;1,0,COUNTIF($B$57:$B$60,EV58)+COUNTIF($D$57:$D$60,EV58))+IF(FB53&lt;&gt;1,0,COUNTIF($B$57:$B$60,EX58)+COUNTIF($D$57:$D$60,EX58)),"")</f>
        <v/>
      </c>
      <c r="FI58" s="462"/>
      <c r="FJ58" s="448" t="str">
        <f>IF(FI58="","",VLOOKUP(FI58,Language!$D$5:$E$63,2,0))</f>
        <v/>
      </c>
      <c r="FK58" s="452"/>
      <c r="FL58" s="448" t="str">
        <f>IF(FK58="","",VLOOKUP(FK58,Language!$D$5:$E$63,2,0))</f>
        <v/>
      </c>
      <c r="FM58" s="452"/>
      <c r="FN58" s="452"/>
      <c r="FO58" s="539">
        <f>COUNTIF(FI$57:FI$60,FI58)+COUNTIF(FK$57:FK$60,FI58)</f>
        <v>0</v>
      </c>
      <c r="FP58" s="449" t="str">
        <f ca="1">IF((FM58&lt;&gt;"")*(FN58&lt;&gt;"")*((IFERROR(VLOOKUP(FI58,$B$57:$F$60,5,0),"")&lt;&gt;"")+(IFERROR(VLOOKUP(FI58,$D$57:$G$60,4,0),"")&lt;&gt;""))*((IFERROR(VLOOKUP(FK58,$B$57:$F$60,5,0),"")&lt;&gt;"")+(IFERROR(VLOOKUP(FK58,$D$57:$G$60,4,0),"")&lt;&gt;"")),IF((FT58&lt;&gt;2)+($B$57&amp;$D$57&lt;&gt;FI58&amp;FK58)*($B$58&amp;$D$58&lt;&gt;FI58&amp;FK58)*($B$59&amp;$D$59&lt;&gt;FI58&amp;FK58)*($B$60&amp;$D$60&lt;&gt;FI58&amp;FK58)*($D$57&amp;$B$57&lt;&gt;FI58&amp;FK58)*($D$58&amp;$B$58&lt;&gt;FI58&amp;FK58)*($D$59&amp;$B$59&lt;&gt;FI58&amp;FK58)*($D$60&amp;$B$60&lt;&gt;FI58&amp;FK58),"0",(FI67+FK67&gt;FI72+FK72)*(FM58&gt;FN58)+(FI67+FK67=FI72+FK72)*(FM58=FN58)+(FI67+FK67&lt;FI72+FK72)*(FM58&lt;FN58)),"")</f>
        <v/>
      </c>
      <c r="FQ58" s="449" t="str">
        <f ca="1">IF((FP58&lt;&gt;""),IF(OR(FI67+FK67&lt;&gt;FI72+FK72,PrSettings!$M$4="●"),((FI67+FK67-FI72-FK72)=(FM58-FN58))*(FP58=1),0),"")</f>
        <v/>
      </c>
      <c r="FR58" s="449" t="str">
        <f ca="1">IF(FQ58&lt;&gt;"",IF(FP58="0",0,(FI67+FK67=FM58)*(FI72+FK72=FN58)),"")</f>
        <v/>
      </c>
      <c r="FS58" s="449" t="str">
        <f ca="1">IF(FP58&lt;&gt;"",IF((FT58&lt;&gt;2)+($B$57&amp;$D$57&lt;&gt;FI58&amp;FK58)*($B$58&amp;$D$58&lt;&gt;FI58&amp;FK58)*($B$59&amp;$D$59&lt;&gt;FI58&amp;FK58)*($B$60&amp;$D$60&lt;&gt;FI58&amp;FK58)*($D$57&amp;$B$57&lt;&gt;FI58&amp;FK58)*($D$58&amp;$B$58&lt;&gt;FI58&amp;FK58)*($D$59&amp;$B$59&lt;&gt;FI58&amp;FK58)*($D$60&amp;$B$60&lt;&gt;FI58&amp;FK58),0,IF(ABS(FI67+FK67-FI72-FK72)&gt;=PrSettings!$M$7,(ABS(FI67+FK67-FI72-FK72-FM58+FN58)&lt;=1)*1,IF(AND(FP58,$F58=$G58,FI67+FK67&gt;=PrSettings!$M$6),(ABS(FM58-FI67-FK67)&lt;=1)*1,IF(AND(ABS(FI67+FK67-FI72-FK72-FM58+FN58)&lt;=1,FI67+FK67+FI72+FK72&gt;=PrSettings!$M$8),(ABS(FM58-FI67-FK67)&lt;=1)*(ABS(FN58-FI72-FK72)&lt;=1)*1,"0")))),"")</f>
        <v/>
      </c>
      <c r="FT58" s="467" t="str">
        <f ca="1">IF(($C$57&amp;$C$58&amp;$C$59&amp;$C$60&amp;$E$57&amp;$E$58&amp;$E$59&amp;$E$60&lt;&gt;"")*(FI$57&amp;FI$58&amp;FI$59&amp;FI$60&amp;FK$57&amp;FK$58&amp;FK$59&amp;FK$60&lt;&gt;"")*(FI58&amp;FK58&lt;&gt;""),IF(FO58&lt;&gt;1,0,COUNTIF($B$57:$B$60,FI58)+COUNTIF($D$57:$D$60,FI58))+IF(FO53&lt;&gt;1,0,COUNTIF($B$57:$B$60,FK58)+COUNTIF($D$57:$D$60,FK58)),"")</f>
        <v/>
      </c>
      <c r="FV58" s="462"/>
      <c r="FW58" s="448" t="str">
        <f>IF(FV58="","",VLOOKUP(FV58,Language!$D$5:$E$63,2,0))</f>
        <v/>
      </c>
      <c r="FX58" s="452"/>
      <c r="FY58" s="448" t="str">
        <f>IF(FX58="","",VLOOKUP(FX58,Language!$D$5:$E$63,2,0))</f>
        <v/>
      </c>
      <c r="FZ58" s="452"/>
      <c r="GA58" s="452"/>
      <c r="GB58" s="539">
        <f>COUNTIF(FV$57:FV$60,FV58)+COUNTIF(FX$57:FX$60,FV58)</f>
        <v>0</v>
      </c>
      <c r="GC58" s="449" t="str">
        <f ca="1">IF((FZ58&lt;&gt;"")*(GA58&lt;&gt;"")*((IFERROR(VLOOKUP(FV58,$B$57:$F$60,5,0),"")&lt;&gt;"")+(IFERROR(VLOOKUP(FV58,$D$57:$G$60,4,0),"")&lt;&gt;""))*((IFERROR(VLOOKUP(FX58,$B$57:$F$60,5,0),"")&lt;&gt;"")+(IFERROR(VLOOKUP(FX58,$D$57:$G$60,4,0),"")&lt;&gt;"")),IF((GG58&lt;&gt;2)+($B$57&amp;$D$57&lt;&gt;FV58&amp;FX58)*($B$58&amp;$D$58&lt;&gt;FV58&amp;FX58)*($B$59&amp;$D$59&lt;&gt;FV58&amp;FX58)*($B$60&amp;$D$60&lt;&gt;FV58&amp;FX58)*($D$57&amp;$B$57&lt;&gt;FV58&amp;FX58)*($D$58&amp;$B$58&lt;&gt;FV58&amp;FX58)*($D$59&amp;$B$59&lt;&gt;FV58&amp;FX58)*($D$60&amp;$B$60&lt;&gt;FV58&amp;FX58),"0",(FV67+FX67&gt;FV72+FX72)*(FZ58&gt;GA58)+(FV67+FX67=FV72+FX72)*(FZ58=GA58)+(FV67+FX67&lt;FV72+FX72)*(FZ58&lt;GA58)),"")</f>
        <v/>
      </c>
      <c r="GD58" s="449" t="str">
        <f ca="1">IF((GC58&lt;&gt;""),IF(OR(FV67+FX67&lt;&gt;FV72+FX72,PrSettings!$M$4="●"),((FV67+FX67-FV72-FX72)=(FZ58-GA58))*(GC58=1),0),"")</f>
        <v/>
      </c>
      <c r="GE58" s="449" t="str">
        <f ca="1">IF(GD58&lt;&gt;"",IF(GC58="0",0,(FV67+FX67=FZ58)*(FV72+FX72=GA58)),"")</f>
        <v/>
      </c>
      <c r="GF58" s="449" t="str">
        <f ca="1">IF(GC58&lt;&gt;"",IF((GG58&lt;&gt;2)+($B$57&amp;$D$57&lt;&gt;FV58&amp;FX58)*($B$58&amp;$D$58&lt;&gt;FV58&amp;FX58)*($B$59&amp;$D$59&lt;&gt;FV58&amp;FX58)*($B$60&amp;$D$60&lt;&gt;FV58&amp;FX58)*($D$57&amp;$B$57&lt;&gt;FV58&amp;FX58)*($D$58&amp;$B$58&lt;&gt;FV58&amp;FX58)*($D$59&amp;$B$59&lt;&gt;FV58&amp;FX58)*($D$60&amp;$B$60&lt;&gt;FV58&amp;FX58),0,IF(ABS(FV67+FX67-FV72-FX72)&gt;=PrSettings!$M$7,(ABS(FV67+FX67-FV72-FX72-FZ58+GA58)&lt;=1)*1,IF(AND(GC58,$F58=$G58,FV67+FX67&gt;=PrSettings!$M$6),(ABS(FZ58-FV67-FX67)&lt;=1)*1,IF(AND(ABS(FV67+FX67-FV72-FX72-FZ58+GA58)&lt;=1,FV67+FX67+FV72+FX72&gt;=PrSettings!$M$8),(ABS(FZ58-FV67-FX67)&lt;=1)*(ABS(GA58-FV72-FX72)&lt;=1)*1,"0")))),"")</f>
        <v/>
      </c>
      <c r="GG58" s="467" t="str">
        <f ca="1">IF(($C$57&amp;$C$58&amp;$C$59&amp;$C$60&amp;$E$57&amp;$E$58&amp;$E$59&amp;$E$60&lt;&gt;"")*(FV$57&amp;FV$58&amp;FV$59&amp;FV$60&amp;FX$57&amp;FX$58&amp;FX$59&amp;FX$60&lt;&gt;"")*(FV58&amp;FX58&lt;&gt;""),IF(GB58&lt;&gt;1,0,COUNTIF($B$57:$B$60,FV58)+COUNTIF($D$57:$D$60,FV58))+IF(GB53&lt;&gt;1,0,COUNTIF($B$57:$B$60,FX58)+COUNTIF($D$57:$D$60,FX58)),"")</f>
        <v/>
      </c>
      <c r="GI58" s="462"/>
      <c r="GJ58" s="448" t="str">
        <f>IF(GI58="","",VLOOKUP(GI58,Language!$D$5:$E$63,2,0))</f>
        <v/>
      </c>
      <c r="GK58" s="452"/>
      <c r="GL58" s="448" t="str">
        <f>IF(GK58="","",VLOOKUP(GK58,Language!$D$5:$E$63,2,0))</f>
        <v/>
      </c>
      <c r="GM58" s="452"/>
      <c r="GN58" s="452"/>
      <c r="GO58" s="539">
        <f>COUNTIF(GI$57:GI$60,GI58)+COUNTIF(GK$57:GK$60,GI58)</f>
        <v>0</v>
      </c>
      <c r="GP58" s="449" t="str">
        <f ca="1">IF((GM58&lt;&gt;"")*(GN58&lt;&gt;"")*((IFERROR(VLOOKUP(GI58,$B$57:$F$60,5,0),"")&lt;&gt;"")+(IFERROR(VLOOKUP(GI58,$D$57:$G$60,4,0),"")&lt;&gt;""))*((IFERROR(VLOOKUP(GK58,$B$57:$F$60,5,0),"")&lt;&gt;"")+(IFERROR(VLOOKUP(GK58,$D$57:$G$60,4,0),"")&lt;&gt;"")),IF((GT58&lt;&gt;2)+($B$57&amp;$D$57&lt;&gt;GI58&amp;GK58)*($B$58&amp;$D$58&lt;&gt;GI58&amp;GK58)*($B$59&amp;$D$59&lt;&gt;GI58&amp;GK58)*($B$60&amp;$D$60&lt;&gt;GI58&amp;GK58)*($D$57&amp;$B$57&lt;&gt;GI58&amp;GK58)*($D$58&amp;$B$58&lt;&gt;GI58&amp;GK58)*($D$59&amp;$B$59&lt;&gt;GI58&amp;GK58)*($D$60&amp;$B$60&lt;&gt;GI58&amp;GK58),"0",(GI67+GK67&gt;GI72+GK72)*(GM58&gt;GN58)+(GI67+GK67=GI72+GK72)*(GM58=GN58)+(GI67+GK67&lt;GI72+GK72)*(GM58&lt;GN58)),"")</f>
        <v/>
      </c>
      <c r="GQ58" s="449" t="str">
        <f ca="1">IF((GP58&lt;&gt;""),IF(OR(GI67+GK67&lt;&gt;GI72+GK72,PrSettings!$M$4="●"),((GI67+GK67-GI72-GK72)=(GM58-GN58))*(GP58=1),0),"")</f>
        <v/>
      </c>
      <c r="GR58" s="449" t="str">
        <f ca="1">IF(GQ58&lt;&gt;"",IF(GP58="0",0,(GI67+GK67=GM58)*(GI72+GK72=GN58)),"")</f>
        <v/>
      </c>
      <c r="GS58" s="449" t="str">
        <f ca="1">IF(GP58&lt;&gt;"",IF((GT58&lt;&gt;2)+($B$57&amp;$D$57&lt;&gt;GI58&amp;GK58)*($B$58&amp;$D$58&lt;&gt;GI58&amp;GK58)*($B$59&amp;$D$59&lt;&gt;GI58&amp;GK58)*($B$60&amp;$D$60&lt;&gt;GI58&amp;GK58)*($D$57&amp;$B$57&lt;&gt;GI58&amp;GK58)*($D$58&amp;$B$58&lt;&gt;GI58&amp;GK58)*($D$59&amp;$B$59&lt;&gt;GI58&amp;GK58)*($D$60&amp;$B$60&lt;&gt;GI58&amp;GK58),0,IF(ABS(GI67+GK67-GI72-GK72)&gt;=PrSettings!$M$7,(ABS(GI67+GK67-GI72-GK72-GM58+GN58)&lt;=1)*1,IF(AND(GP58,$F58=$G58,GI67+GK67&gt;=PrSettings!$M$6),(ABS(GM58-GI67-GK67)&lt;=1)*1,IF(AND(ABS(GI67+GK67-GI72-GK72-GM58+GN58)&lt;=1,GI67+GK67+GI72+GK72&gt;=PrSettings!$M$8),(ABS(GM58-GI67-GK67)&lt;=1)*(ABS(GN58-GI72-GK72)&lt;=1)*1,"0")))),"")</f>
        <v/>
      </c>
      <c r="GT58" s="467" t="str">
        <f ca="1">IF(($C$57&amp;$C$58&amp;$C$59&amp;$C$60&amp;$E$57&amp;$E$58&amp;$E$59&amp;$E$60&lt;&gt;"")*(GI$57&amp;GI$58&amp;GI$59&amp;GI$60&amp;GK$57&amp;GK$58&amp;GK$59&amp;GK$60&lt;&gt;"")*(GI58&amp;GK58&lt;&gt;""),IF(GO58&lt;&gt;1,0,COUNTIF($B$57:$B$60,GI58)+COUNTIF($D$57:$D$60,GI58))+IF(GO53&lt;&gt;1,0,COUNTIF($B$57:$B$60,GK58)+COUNTIF($D$57:$D$60,GK58)),"")</f>
        <v/>
      </c>
      <c r="GV58" s="462"/>
      <c r="GW58" s="448" t="str">
        <f>IF(GV58="","",VLOOKUP(GV58,Language!$D$5:$E$63,2,0))</f>
        <v/>
      </c>
      <c r="GX58" s="452"/>
      <c r="GY58" s="448" t="str">
        <f>IF(GX58="","",VLOOKUP(GX58,Language!$D$5:$E$63,2,0))</f>
        <v/>
      </c>
      <c r="GZ58" s="452"/>
      <c r="HA58" s="452"/>
      <c r="HB58" s="539">
        <f>COUNTIF(GV$57:GV$60,GV58)+COUNTIF(GX$57:GX$60,GV58)</f>
        <v>0</v>
      </c>
      <c r="HC58" s="449" t="str">
        <f ca="1">IF((GZ58&lt;&gt;"")*(HA58&lt;&gt;"")*((IFERROR(VLOOKUP(GV58,$B$57:$F$60,5,0),"")&lt;&gt;"")+(IFERROR(VLOOKUP(GV58,$D$57:$G$60,4,0),"")&lt;&gt;""))*((IFERROR(VLOOKUP(GX58,$B$57:$F$60,5,0),"")&lt;&gt;"")+(IFERROR(VLOOKUP(GX58,$D$57:$G$60,4,0),"")&lt;&gt;"")),IF((HG58&lt;&gt;2)+($B$57&amp;$D$57&lt;&gt;GV58&amp;GX58)*($B$58&amp;$D$58&lt;&gt;GV58&amp;GX58)*($B$59&amp;$D$59&lt;&gt;GV58&amp;GX58)*($B$60&amp;$D$60&lt;&gt;GV58&amp;GX58)*($D$57&amp;$B$57&lt;&gt;GV58&amp;GX58)*($D$58&amp;$B$58&lt;&gt;GV58&amp;GX58)*($D$59&amp;$B$59&lt;&gt;GV58&amp;GX58)*($D$60&amp;$B$60&lt;&gt;GV58&amp;GX58),"0",(GV67+GX67&gt;GV72+GX72)*(GZ58&gt;HA58)+(GV67+GX67=GV72+GX72)*(GZ58=HA58)+(GV67+GX67&lt;GV72+GX72)*(GZ58&lt;HA58)),"")</f>
        <v/>
      </c>
      <c r="HD58" s="449" t="str">
        <f ca="1">IF((HC58&lt;&gt;""),IF(OR(GV67+GX67&lt;&gt;GV72+GX72,PrSettings!$M$4="●"),((GV67+GX67-GV72-GX72)=(GZ58-HA58))*(HC58=1),0),"")</f>
        <v/>
      </c>
      <c r="HE58" s="449" t="str">
        <f ca="1">IF(HD58&lt;&gt;"",IF(HC58="0",0,(GV67+GX67=GZ58)*(GV72+GX72=HA58)),"")</f>
        <v/>
      </c>
      <c r="HF58" s="449" t="str">
        <f ca="1">IF(HC58&lt;&gt;"",IF((HG58&lt;&gt;2)+($B$57&amp;$D$57&lt;&gt;GV58&amp;GX58)*($B$58&amp;$D$58&lt;&gt;GV58&amp;GX58)*($B$59&amp;$D$59&lt;&gt;GV58&amp;GX58)*($B$60&amp;$D$60&lt;&gt;GV58&amp;GX58)*($D$57&amp;$B$57&lt;&gt;GV58&amp;GX58)*($D$58&amp;$B$58&lt;&gt;GV58&amp;GX58)*($D$59&amp;$B$59&lt;&gt;GV58&amp;GX58)*($D$60&amp;$B$60&lt;&gt;GV58&amp;GX58),0,IF(ABS(GV67+GX67-GV72-GX72)&gt;=PrSettings!$M$7,(ABS(GV67+GX67-GV72-GX72-GZ58+HA58)&lt;=1)*1,IF(AND(HC58,$F58=$G58,GV67+GX67&gt;=PrSettings!$M$6),(ABS(GZ58-GV67-GX67)&lt;=1)*1,IF(AND(ABS(GV67+GX67-GV72-GX72-GZ58+HA58)&lt;=1,GV67+GX67+GV72+GX72&gt;=PrSettings!$M$8),(ABS(GZ58-GV67-GX67)&lt;=1)*(ABS(HA58-GV72-GX72)&lt;=1)*1,"0")))),"")</f>
        <v/>
      </c>
      <c r="HG58" s="467" t="str">
        <f ca="1">IF(($C$57&amp;$C$58&amp;$C$59&amp;$C$60&amp;$E$57&amp;$E$58&amp;$E$59&amp;$E$60&lt;&gt;"")*(GV$57&amp;GV$58&amp;GV$59&amp;GV$60&amp;GX$57&amp;GX$58&amp;GX$59&amp;GX$60&lt;&gt;"")*(GV58&amp;GX58&lt;&gt;""),IF(HB58&lt;&gt;1,0,COUNTIF($B$57:$B$60,GV58)+COUNTIF($D$57:$D$60,GV58))+IF(HB53&lt;&gt;1,0,COUNTIF($B$57:$B$60,GX58)+COUNTIF($D$57:$D$60,GX58)),"")</f>
        <v/>
      </c>
      <c r="HI58" s="462"/>
      <c r="HJ58" s="448" t="str">
        <f>IF(HI58="","",VLOOKUP(HI58,Language!$D$5:$E$63,2,0))</f>
        <v/>
      </c>
      <c r="HK58" s="452"/>
      <c r="HL58" s="448" t="str">
        <f>IF(HK58="","",VLOOKUP(HK58,Language!$D$5:$E$63,2,0))</f>
        <v/>
      </c>
      <c r="HM58" s="452"/>
      <c r="HN58" s="452"/>
      <c r="HO58" s="539">
        <f>COUNTIF(HI$57:HI$60,HI58)+COUNTIF(HK$57:HK$60,HI58)</f>
        <v>0</v>
      </c>
      <c r="HP58" s="449" t="str">
        <f ca="1">IF((HM58&lt;&gt;"")*(HN58&lt;&gt;"")*((IFERROR(VLOOKUP(HI58,$B$57:$F$60,5,0),"")&lt;&gt;"")+(IFERROR(VLOOKUP(HI58,$D$57:$G$60,4,0),"")&lt;&gt;""))*((IFERROR(VLOOKUP(HK58,$B$57:$F$60,5,0),"")&lt;&gt;"")+(IFERROR(VLOOKUP(HK58,$D$57:$G$60,4,0),"")&lt;&gt;"")),IF((HT58&lt;&gt;2)+($B$57&amp;$D$57&lt;&gt;HI58&amp;HK58)*($B$58&amp;$D$58&lt;&gt;HI58&amp;HK58)*($B$59&amp;$D$59&lt;&gt;HI58&amp;HK58)*($B$60&amp;$D$60&lt;&gt;HI58&amp;HK58)*($D$57&amp;$B$57&lt;&gt;HI58&amp;HK58)*($D$58&amp;$B$58&lt;&gt;HI58&amp;HK58)*($D$59&amp;$B$59&lt;&gt;HI58&amp;HK58)*($D$60&amp;$B$60&lt;&gt;HI58&amp;HK58),"0",(HI67+HK67&gt;HI72+HK72)*(HM58&gt;HN58)+(HI67+HK67=HI72+HK72)*(HM58=HN58)+(HI67+HK67&lt;HI72+HK72)*(HM58&lt;HN58)),"")</f>
        <v/>
      </c>
      <c r="HQ58" s="449" t="str">
        <f ca="1">IF((HP58&lt;&gt;""),IF(OR(HI67+HK67&lt;&gt;HI72+HK72,PrSettings!$M$4="●"),((HI67+HK67-HI72-HK72)=(HM58-HN58))*(HP58=1),0),"")</f>
        <v/>
      </c>
      <c r="HR58" s="449" t="str">
        <f ca="1">IF(HQ58&lt;&gt;"",IF(HP58="0",0,(HI67+HK67=HM58)*(HI72+HK72=HN58)),"")</f>
        <v/>
      </c>
      <c r="HS58" s="449" t="str">
        <f ca="1">IF(HP58&lt;&gt;"",IF((HT58&lt;&gt;2)+($B$57&amp;$D$57&lt;&gt;HI58&amp;HK58)*($B$58&amp;$D$58&lt;&gt;HI58&amp;HK58)*($B$59&amp;$D$59&lt;&gt;HI58&amp;HK58)*($B$60&amp;$D$60&lt;&gt;HI58&amp;HK58)*($D$57&amp;$B$57&lt;&gt;HI58&amp;HK58)*($D$58&amp;$B$58&lt;&gt;HI58&amp;HK58)*($D$59&amp;$B$59&lt;&gt;HI58&amp;HK58)*($D$60&amp;$B$60&lt;&gt;HI58&amp;HK58),0,IF(ABS(HI67+HK67-HI72-HK72)&gt;=PrSettings!$M$7,(ABS(HI67+HK67-HI72-HK72-HM58+HN58)&lt;=1)*1,IF(AND(HP58,$F58=$G58,HI67+HK67&gt;=PrSettings!$M$6),(ABS(HM58-HI67-HK67)&lt;=1)*1,IF(AND(ABS(HI67+HK67-HI72-HK72-HM58+HN58)&lt;=1,HI67+HK67+HI72+HK72&gt;=PrSettings!$M$8),(ABS(HM58-HI67-HK67)&lt;=1)*(ABS(HN58-HI72-HK72)&lt;=1)*1,"0")))),"")</f>
        <v/>
      </c>
      <c r="HT58" s="467" t="str">
        <f ca="1">IF(($C$57&amp;$C$58&amp;$C$59&amp;$C$60&amp;$E$57&amp;$E$58&amp;$E$59&amp;$E$60&lt;&gt;"")*(HI$57&amp;HI$58&amp;HI$59&amp;HI$60&amp;HK$57&amp;HK$58&amp;HK$59&amp;HK$60&lt;&gt;"")*(HI58&amp;HK58&lt;&gt;""),IF(HO58&lt;&gt;1,0,COUNTIF($B$57:$B$60,HI58)+COUNTIF($D$57:$D$60,HI58))+IF(HO53&lt;&gt;1,0,COUNTIF($B$57:$B$60,HK58)+COUNTIF($D$57:$D$60,HK58)),"")</f>
        <v/>
      </c>
      <c r="HV58" s="462"/>
      <c r="HW58" s="448" t="str">
        <f>IF(HV58="","",VLOOKUP(HV58,Language!$D$5:$E$63,2,0))</f>
        <v/>
      </c>
      <c r="HX58" s="452"/>
      <c r="HY58" s="448" t="str">
        <f>IF(HX58="","",VLOOKUP(HX58,Language!$D$5:$E$63,2,0))</f>
        <v/>
      </c>
      <c r="HZ58" s="452"/>
      <c r="IA58" s="452"/>
      <c r="IB58" s="539">
        <f>COUNTIF(HV$57:HV$60,HV58)+COUNTIF(HX$57:HX$60,HV58)</f>
        <v>0</v>
      </c>
      <c r="IC58" s="449" t="str">
        <f ca="1">IF((HZ58&lt;&gt;"")*(IA58&lt;&gt;"")*((IFERROR(VLOOKUP(HV58,$B$57:$F$60,5,0),"")&lt;&gt;"")+(IFERROR(VLOOKUP(HV58,$D$57:$G$60,4,0),"")&lt;&gt;""))*((IFERROR(VLOOKUP(HX58,$B$57:$F$60,5,0),"")&lt;&gt;"")+(IFERROR(VLOOKUP(HX58,$D$57:$G$60,4,0),"")&lt;&gt;"")),IF((IG58&lt;&gt;2)+($B$57&amp;$D$57&lt;&gt;HV58&amp;HX58)*($B$58&amp;$D$58&lt;&gt;HV58&amp;HX58)*($B$59&amp;$D$59&lt;&gt;HV58&amp;HX58)*($B$60&amp;$D$60&lt;&gt;HV58&amp;HX58)*($D$57&amp;$B$57&lt;&gt;HV58&amp;HX58)*($D$58&amp;$B$58&lt;&gt;HV58&amp;HX58)*($D$59&amp;$B$59&lt;&gt;HV58&amp;HX58)*($D$60&amp;$B$60&lt;&gt;HV58&amp;HX58),"0",(HV67+HX67&gt;HV72+HX72)*(HZ58&gt;IA58)+(HV67+HX67=HV72+HX72)*(HZ58=IA58)+(HV67+HX67&lt;HV72+HX72)*(HZ58&lt;IA58)),"")</f>
        <v/>
      </c>
      <c r="ID58" s="449" t="str">
        <f ca="1">IF((IC58&lt;&gt;""),IF(OR(HV67+HX67&lt;&gt;HV72+HX72,PrSettings!$M$4="●"),((HV67+HX67-HV72-HX72)=(HZ58-IA58))*(IC58=1),0),"")</f>
        <v/>
      </c>
      <c r="IE58" s="449" t="str">
        <f ca="1">IF(ID58&lt;&gt;"",IF(IC58="0",0,(HV67+HX67=HZ58)*(HV72+HX72=IA58)),"")</f>
        <v/>
      </c>
      <c r="IF58" s="449" t="str">
        <f ca="1">IF(IC58&lt;&gt;"",IF((IG58&lt;&gt;2)+($B$57&amp;$D$57&lt;&gt;HV58&amp;HX58)*($B$58&amp;$D$58&lt;&gt;HV58&amp;HX58)*($B$59&amp;$D$59&lt;&gt;HV58&amp;HX58)*($B$60&amp;$D$60&lt;&gt;HV58&amp;HX58)*($D$57&amp;$B$57&lt;&gt;HV58&amp;HX58)*($D$58&amp;$B$58&lt;&gt;HV58&amp;HX58)*($D$59&amp;$B$59&lt;&gt;HV58&amp;HX58)*($D$60&amp;$B$60&lt;&gt;HV58&amp;HX58),0,IF(ABS(HV67+HX67-HV72-HX72)&gt;=PrSettings!$M$7,(ABS(HV67+HX67-HV72-HX72-HZ58+IA58)&lt;=1)*1,IF(AND(IC58,$F58=$G58,HV67+HX67&gt;=PrSettings!$M$6),(ABS(HZ58-HV67-HX67)&lt;=1)*1,IF(AND(ABS(HV67+HX67-HV72-HX72-HZ58+IA58)&lt;=1,HV67+HX67+HV72+HX72&gt;=PrSettings!$M$8),(ABS(HZ58-HV67-HX67)&lt;=1)*(ABS(IA58-HV72-HX72)&lt;=1)*1,"0")))),"")</f>
        <v/>
      </c>
      <c r="IG58" s="467" t="str">
        <f ca="1">IF(($C$57&amp;$C$58&amp;$C$59&amp;$C$60&amp;$E$57&amp;$E$58&amp;$E$59&amp;$E$60&lt;&gt;"")*(HV$57&amp;HV$58&amp;HV$59&amp;HV$60&amp;HX$57&amp;HX$58&amp;HX$59&amp;HX$60&lt;&gt;"")*(HV58&amp;HX58&lt;&gt;""),IF(IB58&lt;&gt;1,0,COUNTIF($B$57:$B$60,HV58)+COUNTIF($D$57:$D$60,HV58))+IF(IB53&lt;&gt;1,0,COUNTIF($B$57:$B$60,HX58)+COUNTIF($D$57:$D$60,HX58)),"")</f>
        <v/>
      </c>
      <c r="II58" s="462"/>
      <c r="IJ58" s="448" t="str">
        <f>IF(II58="","",VLOOKUP(II58,Language!$D$5:$E$63,2,0))</f>
        <v/>
      </c>
      <c r="IK58" s="452"/>
      <c r="IL58" s="448" t="str">
        <f>IF(IK58="","",VLOOKUP(IK58,Language!$D$5:$E$63,2,0))</f>
        <v/>
      </c>
      <c r="IM58" s="452"/>
      <c r="IN58" s="452"/>
      <c r="IO58" s="539">
        <f>COUNTIF(II$57:II$60,II58)+COUNTIF(IK$57:IK$60,II58)</f>
        <v>0</v>
      </c>
      <c r="IP58" s="449" t="str">
        <f ca="1">IF((IM58&lt;&gt;"")*(IN58&lt;&gt;"")*((IFERROR(VLOOKUP(II58,$B$57:$F$60,5,0),"")&lt;&gt;"")+(IFERROR(VLOOKUP(II58,$D$57:$G$60,4,0),"")&lt;&gt;""))*((IFERROR(VLOOKUP(IK58,$B$57:$F$60,5,0),"")&lt;&gt;"")+(IFERROR(VLOOKUP(IK58,$D$57:$G$60,4,0),"")&lt;&gt;"")),IF((IT58&lt;&gt;2)+($B$57&amp;$D$57&lt;&gt;II58&amp;IK58)*($B$58&amp;$D$58&lt;&gt;II58&amp;IK58)*($B$59&amp;$D$59&lt;&gt;II58&amp;IK58)*($B$60&amp;$D$60&lt;&gt;II58&amp;IK58)*($D$57&amp;$B$57&lt;&gt;II58&amp;IK58)*($D$58&amp;$B$58&lt;&gt;II58&amp;IK58)*($D$59&amp;$B$59&lt;&gt;II58&amp;IK58)*($D$60&amp;$B$60&lt;&gt;II58&amp;IK58),"0",(II67+IK67&gt;II72+IK72)*(IM58&gt;IN58)+(II67+IK67=II72+IK72)*(IM58=IN58)+(II67+IK67&lt;II72+IK72)*(IM58&lt;IN58)),"")</f>
        <v/>
      </c>
      <c r="IQ58" s="449" t="str">
        <f ca="1">IF((IP58&lt;&gt;""),IF(OR(II67+IK67&lt;&gt;II72+IK72,PrSettings!$M$4="●"),((II67+IK67-II72-IK72)=(IM58-IN58))*(IP58=1),0),"")</f>
        <v/>
      </c>
      <c r="IR58" s="449" t="str">
        <f ca="1">IF(IQ58&lt;&gt;"",IF(IP58="0",0,(II67+IK67=IM58)*(II72+IK72=IN58)),"")</f>
        <v/>
      </c>
      <c r="IS58" s="449" t="str">
        <f ca="1">IF(IP58&lt;&gt;"",IF((IT58&lt;&gt;2)+($B$57&amp;$D$57&lt;&gt;II58&amp;IK58)*($B$58&amp;$D$58&lt;&gt;II58&amp;IK58)*($B$59&amp;$D$59&lt;&gt;II58&amp;IK58)*($B$60&amp;$D$60&lt;&gt;II58&amp;IK58)*($D$57&amp;$B$57&lt;&gt;II58&amp;IK58)*($D$58&amp;$B$58&lt;&gt;II58&amp;IK58)*($D$59&amp;$B$59&lt;&gt;II58&amp;IK58)*($D$60&amp;$B$60&lt;&gt;II58&amp;IK58),0,IF(ABS(II67+IK67-II72-IK72)&gt;=PrSettings!$M$7,(ABS(II67+IK67-II72-IK72-IM58+IN58)&lt;=1)*1,IF(AND(IP58,$F58=$G58,II67+IK67&gt;=PrSettings!$M$6),(ABS(IM58-II67-IK67)&lt;=1)*1,IF(AND(ABS(II67+IK67-II72-IK72-IM58+IN58)&lt;=1,II67+IK67+II72+IK72&gt;=PrSettings!$M$8),(ABS(IM58-II67-IK67)&lt;=1)*(ABS(IN58-II72-IK72)&lt;=1)*1,"0")))),"")</f>
        <v/>
      </c>
      <c r="IT58" s="467" t="str">
        <f ca="1">IF(($C$57&amp;$C$58&amp;$C$59&amp;$C$60&amp;$E$57&amp;$E$58&amp;$E$59&amp;$E$60&lt;&gt;"")*(II$57&amp;II$58&amp;II$59&amp;II$60&amp;IK$57&amp;IK$58&amp;IK$59&amp;IK$60&lt;&gt;"")*(II58&amp;IK58&lt;&gt;""),IF(IO58&lt;&gt;1,0,COUNTIF($B$57:$B$60,II58)+COUNTIF($D$57:$D$60,II58))+IF(IO53&lt;&gt;1,0,COUNTIF($B$57:$B$60,IK58)+COUNTIF($D$57:$D$60,IK58)),"")</f>
        <v/>
      </c>
      <c r="IV58" s="462"/>
      <c r="IW58" s="448" t="str">
        <f>IF(IV58="","",VLOOKUP(IV58,Language!$D$5:$E$63,2,0))</f>
        <v/>
      </c>
      <c r="IX58" s="452"/>
      <c r="IY58" s="448" t="str">
        <f>IF(IX58="","",VLOOKUP(IX58,Language!$D$5:$E$63,2,0))</f>
        <v/>
      </c>
      <c r="IZ58" s="452"/>
      <c r="JA58" s="452"/>
      <c r="JB58" s="539">
        <f>COUNTIF(IV$57:IV$60,IV58)+COUNTIF(IX$57:IX$60,IV58)</f>
        <v>0</v>
      </c>
      <c r="JC58" s="449" t="str">
        <f ca="1">IF((IZ58&lt;&gt;"")*(JA58&lt;&gt;"")*((IFERROR(VLOOKUP(IV58,$B$57:$F$60,5,0),"")&lt;&gt;"")+(IFERROR(VLOOKUP(IV58,$D$57:$G$60,4,0),"")&lt;&gt;""))*((IFERROR(VLOOKUP(IX58,$B$57:$F$60,5,0),"")&lt;&gt;"")+(IFERROR(VLOOKUP(IX58,$D$57:$G$60,4,0),"")&lt;&gt;"")),IF((JG58&lt;&gt;2)+($B$57&amp;$D$57&lt;&gt;IV58&amp;IX58)*($B$58&amp;$D$58&lt;&gt;IV58&amp;IX58)*($B$59&amp;$D$59&lt;&gt;IV58&amp;IX58)*($B$60&amp;$D$60&lt;&gt;IV58&amp;IX58)*($D$57&amp;$B$57&lt;&gt;IV58&amp;IX58)*($D$58&amp;$B$58&lt;&gt;IV58&amp;IX58)*($D$59&amp;$B$59&lt;&gt;IV58&amp;IX58)*($D$60&amp;$B$60&lt;&gt;IV58&amp;IX58),"0",(IV67+IX67&gt;IV72+IX72)*(IZ58&gt;JA58)+(IV67+IX67=IV72+IX72)*(IZ58=JA58)+(IV67+IX67&lt;IV72+IX72)*(IZ58&lt;JA58)),"")</f>
        <v/>
      </c>
      <c r="JD58" s="449" t="str">
        <f ca="1">IF((JC58&lt;&gt;""),IF(OR(IV67+IX67&lt;&gt;IV72+IX72,PrSettings!$M$4="●"),((IV67+IX67-IV72-IX72)=(IZ58-JA58))*(JC58=1),0),"")</f>
        <v/>
      </c>
      <c r="JE58" s="449" t="str">
        <f ca="1">IF(JD58&lt;&gt;"",IF(JC58="0",0,(IV67+IX67=IZ58)*(IV72+IX72=JA58)),"")</f>
        <v/>
      </c>
      <c r="JF58" s="449" t="str">
        <f ca="1">IF(JC58&lt;&gt;"",IF((JG58&lt;&gt;2)+($B$57&amp;$D$57&lt;&gt;IV58&amp;IX58)*($B$58&amp;$D$58&lt;&gt;IV58&amp;IX58)*($B$59&amp;$D$59&lt;&gt;IV58&amp;IX58)*($B$60&amp;$D$60&lt;&gt;IV58&amp;IX58)*($D$57&amp;$B$57&lt;&gt;IV58&amp;IX58)*($D$58&amp;$B$58&lt;&gt;IV58&amp;IX58)*($D$59&amp;$B$59&lt;&gt;IV58&amp;IX58)*($D$60&amp;$B$60&lt;&gt;IV58&amp;IX58),0,IF(ABS(IV67+IX67-IV72-IX72)&gt;=PrSettings!$M$7,(ABS(IV67+IX67-IV72-IX72-IZ58+JA58)&lt;=1)*1,IF(AND(JC58,$F58=$G58,IV67+IX67&gt;=PrSettings!$M$6),(ABS(IZ58-IV67-IX67)&lt;=1)*1,IF(AND(ABS(IV67+IX67-IV72-IX72-IZ58+JA58)&lt;=1,IV67+IX67+IV72+IX72&gt;=PrSettings!$M$8),(ABS(IZ58-IV67-IX67)&lt;=1)*(ABS(JA58-IV72-IX72)&lt;=1)*1,"0")))),"")</f>
        <v/>
      </c>
      <c r="JG58" s="467" t="str">
        <f ca="1">IF(($C$57&amp;$C$58&amp;$C$59&amp;$C$60&amp;$E$57&amp;$E$58&amp;$E$59&amp;$E$60&lt;&gt;"")*(IV$57&amp;IV$58&amp;IV$59&amp;IV$60&amp;IX$57&amp;IX$58&amp;IX$59&amp;IX$60&lt;&gt;"")*(IV58&amp;IX58&lt;&gt;""),IF(JB58&lt;&gt;1,0,COUNTIF($B$57:$B$60,IV58)+COUNTIF($D$57:$D$60,IV58))+IF(JB53&lt;&gt;1,0,COUNTIF($B$57:$B$60,IX58)+COUNTIF($D$57:$D$60,IX58)),"")</f>
        <v/>
      </c>
      <c r="JI58" s="462"/>
      <c r="JJ58" s="448" t="str">
        <f>IF(JI58="","",VLOOKUP(JI58,Language!$D$5:$E$63,2,0))</f>
        <v/>
      </c>
      <c r="JK58" s="452"/>
      <c r="JL58" s="448" t="str">
        <f>IF(JK58="","",VLOOKUP(JK58,Language!$D$5:$E$63,2,0))</f>
        <v/>
      </c>
      <c r="JM58" s="452"/>
      <c r="JN58" s="452"/>
      <c r="JO58" s="539">
        <f>COUNTIF(JI$57:JI$60,JI58)+COUNTIF(JK$57:JK$60,JI58)</f>
        <v>0</v>
      </c>
      <c r="JP58" s="449" t="str">
        <f ca="1">IF((JM58&lt;&gt;"")*(JN58&lt;&gt;"")*((IFERROR(VLOOKUP(JI58,$B$57:$F$60,5,0),"")&lt;&gt;"")+(IFERROR(VLOOKUP(JI58,$D$57:$G$60,4,0),"")&lt;&gt;""))*((IFERROR(VLOOKUP(JK58,$B$57:$F$60,5,0),"")&lt;&gt;"")+(IFERROR(VLOOKUP(JK58,$D$57:$G$60,4,0),"")&lt;&gt;"")),IF((JT58&lt;&gt;2)+($B$57&amp;$D$57&lt;&gt;JI58&amp;JK58)*($B$58&amp;$D$58&lt;&gt;JI58&amp;JK58)*($B$59&amp;$D$59&lt;&gt;JI58&amp;JK58)*($B$60&amp;$D$60&lt;&gt;JI58&amp;JK58)*($D$57&amp;$B$57&lt;&gt;JI58&amp;JK58)*($D$58&amp;$B$58&lt;&gt;JI58&amp;JK58)*($D$59&amp;$B$59&lt;&gt;JI58&amp;JK58)*($D$60&amp;$B$60&lt;&gt;JI58&amp;JK58),"0",(JI67+JK67&gt;JI72+JK72)*(JM58&gt;JN58)+(JI67+JK67=JI72+JK72)*(JM58=JN58)+(JI67+JK67&lt;JI72+JK72)*(JM58&lt;JN58)),"")</f>
        <v/>
      </c>
      <c r="JQ58" s="449" t="str">
        <f ca="1">IF((JP58&lt;&gt;""),IF(OR(JI67+JK67&lt;&gt;JI72+JK72,PrSettings!$M$4="●"),((JI67+JK67-JI72-JK72)=(JM58-JN58))*(JP58=1),0),"")</f>
        <v/>
      </c>
      <c r="JR58" s="449" t="str">
        <f ca="1">IF(JQ58&lt;&gt;"",IF(JP58="0",0,(JI67+JK67=JM58)*(JI72+JK72=JN58)),"")</f>
        <v/>
      </c>
      <c r="JS58" s="449" t="str">
        <f ca="1">IF(JP58&lt;&gt;"",IF((JT58&lt;&gt;2)+($B$57&amp;$D$57&lt;&gt;JI58&amp;JK58)*($B$58&amp;$D$58&lt;&gt;JI58&amp;JK58)*($B$59&amp;$D$59&lt;&gt;JI58&amp;JK58)*($B$60&amp;$D$60&lt;&gt;JI58&amp;JK58)*($D$57&amp;$B$57&lt;&gt;JI58&amp;JK58)*($D$58&amp;$B$58&lt;&gt;JI58&amp;JK58)*($D$59&amp;$B$59&lt;&gt;JI58&amp;JK58)*($D$60&amp;$B$60&lt;&gt;JI58&amp;JK58),0,IF(ABS(JI67+JK67-JI72-JK72)&gt;=PrSettings!$M$7,(ABS(JI67+JK67-JI72-JK72-JM58+JN58)&lt;=1)*1,IF(AND(JP58,$F58=$G58,JI67+JK67&gt;=PrSettings!$M$6),(ABS(JM58-JI67-JK67)&lt;=1)*1,IF(AND(ABS(JI67+JK67-JI72-JK72-JM58+JN58)&lt;=1,JI67+JK67+JI72+JK72&gt;=PrSettings!$M$8),(ABS(JM58-JI67-JK67)&lt;=1)*(ABS(JN58-JI72-JK72)&lt;=1)*1,"0")))),"")</f>
        <v/>
      </c>
      <c r="JT58" s="467" t="str">
        <f ca="1">IF(($C$57&amp;$C$58&amp;$C$59&amp;$C$60&amp;$E$57&amp;$E$58&amp;$E$59&amp;$E$60&lt;&gt;"")*(JI$57&amp;JI$58&amp;JI$59&amp;JI$60&amp;JK$57&amp;JK$58&amp;JK$59&amp;JK$60&lt;&gt;"")*(JI58&amp;JK58&lt;&gt;""),IF(JO58&lt;&gt;1,0,COUNTIF($B$57:$B$60,JI58)+COUNTIF($D$57:$D$60,JI58))+IF(JO53&lt;&gt;1,0,COUNTIF($B$57:$B$60,JK58)+COUNTIF($D$57:$D$60,JK58)),"")</f>
        <v/>
      </c>
      <c r="JV58" s="462"/>
      <c r="JW58" s="448" t="str">
        <f>IF(JV58="","",VLOOKUP(JV58,Language!$D$5:$E$63,2,0))</f>
        <v/>
      </c>
      <c r="JX58" s="452"/>
      <c r="JY58" s="448" t="str">
        <f>IF(JX58="","",VLOOKUP(JX58,Language!$D$5:$E$63,2,0))</f>
        <v/>
      </c>
      <c r="JZ58" s="452"/>
      <c r="KA58" s="452"/>
      <c r="KB58" s="539">
        <f>COUNTIF(JV$57:JV$60,JV58)+COUNTIF(JX$57:JX$60,JV58)</f>
        <v>0</v>
      </c>
      <c r="KC58" s="449" t="str">
        <f ca="1">IF((JZ58&lt;&gt;"")*(KA58&lt;&gt;"")*((IFERROR(VLOOKUP(JV58,$B$57:$F$60,5,0),"")&lt;&gt;"")+(IFERROR(VLOOKUP(JV58,$D$57:$G$60,4,0),"")&lt;&gt;""))*((IFERROR(VLOOKUP(JX58,$B$57:$F$60,5,0),"")&lt;&gt;"")+(IFERROR(VLOOKUP(JX58,$D$57:$G$60,4,0),"")&lt;&gt;"")),IF((KG58&lt;&gt;2)+($B$57&amp;$D$57&lt;&gt;JV58&amp;JX58)*($B$58&amp;$D$58&lt;&gt;JV58&amp;JX58)*($B$59&amp;$D$59&lt;&gt;JV58&amp;JX58)*($B$60&amp;$D$60&lt;&gt;JV58&amp;JX58)*($D$57&amp;$B$57&lt;&gt;JV58&amp;JX58)*($D$58&amp;$B$58&lt;&gt;JV58&amp;JX58)*($D$59&amp;$B$59&lt;&gt;JV58&amp;JX58)*($D$60&amp;$B$60&lt;&gt;JV58&amp;JX58),"0",(JV67+JX67&gt;JV72+JX72)*(JZ58&gt;KA58)+(JV67+JX67=JV72+JX72)*(JZ58=KA58)+(JV67+JX67&lt;JV72+JX72)*(JZ58&lt;KA58)),"")</f>
        <v/>
      </c>
      <c r="KD58" s="449" t="str">
        <f ca="1">IF((KC58&lt;&gt;""),IF(OR(JV67+JX67&lt;&gt;JV72+JX72,PrSettings!$M$4="●"),((JV67+JX67-JV72-JX72)=(JZ58-KA58))*(KC58=1),0),"")</f>
        <v/>
      </c>
      <c r="KE58" s="449" t="str">
        <f ca="1">IF(KD58&lt;&gt;"",IF(KC58="0",0,(JV67+JX67=JZ58)*(JV72+JX72=KA58)),"")</f>
        <v/>
      </c>
      <c r="KF58" s="449" t="str">
        <f ca="1">IF(KC58&lt;&gt;"",IF((KG58&lt;&gt;2)+($B$57&amp;$D$57&lt;&gt;JV58&amp;JX58)*($B$58&amp;$D$58&lt;&gt;JV58&amp;JX58)*($B$59&amp;$D$59&lt;&gt;JV58&amp;JX58)*($B$60&amp;$D$60&lt;&gt;JV58&amp;JX58)*($D$57&amp;$B$57&lt;&gt;JV58&amp;JX58)*($D$58&amp;$B$58&lt;&gt;JV58&amp;JX58)*($D$59&amp;$B$59&lt;&gt;JV58&amp;JX58)*($D$60&amp;$B$60&lt;&gt;JV58&amp;JX58),0,IF(ABS(JV67+JX67-JV72-JX72)&gt;=PrSettings!$M$7,(ABS(JV67+JX67-JV72-JX72-JZ58+KA58)&lt;=1)*1,IF(AND(KC58,$F58=$G58,JV67+JX67&gt;=PrSettings!$M$6),(ABS(JZ58-JV67-JX67)&lt;=1)*1,IF(AND(ABS(JV67+JX67-JV72-JX72-JZ58+KA58)&lt;=1,JV67+JX67+JV72+JX72&gt;=PrSettings!$M$8),(ABS(JZ58-JV67-JX67)&lt;=1)*(ABS(KA58-JV72-JX72)&lt;=1)*1,"0")))),"")</f>
        <v/>
      </c>
      <c r="KG58" s="467" t="str">
        <f ca="1">IF(($C$57&amp;$C$58&amp;$C$59&amp;$C$60&amp;$E$57&amp;$E$58&amp;$E$59&amp;$E$60&lt;&gt;"")*(JV$57&amp;JV$58&amp;JV$59&amp;JV$60&amp;JX$57&amp;JX$58&amp;JX$59&amp;JX$60&lt;&gt;"")*(JV58&amp;JX58&lt;&gt;""),IF(KB58&lt;&gt;1,0,COUNTIF($B$57:$B$60,JV58)+COUNTIF($D$57:$D$60,JV58))+IF(KB53&lt;&gt;1,0,COUNTIF($B$57:$B$60,JX58)+COUNTIF($D$57:$D$60,JX58)),"")</f>
        <v/>
      </c>
      <c r="KI58" s="462"/>
      <c r="KJ58" s="448" t="str">
        <f>IF(KI58="","",VLOOKUP(KI58,Language!$D$5:$E$63,2,0))</f>
        <v/>
      </c>
      <c r="KK58" s="452"/>
      <c r="KL58" s="448" t="str">
        <f>IF(KK58="","",VLOOKUP(KK58,Language!$D$5:$E$63,2,0))</f>
        <v/>
      </c>
      <c r="KM58" s="452"/>
      <c r="KN58" s="452"/>
      <c r="KO58" s="539">
        <f>COUNTIF(KI$57:KI$60,KI58)+COUNTIF(KK$57:KK$60,KI58)</f>
        <v>0</v>
      </c>
      <c r="KP58" s="449" t="str">
        <f ca="1">IF((KM58&lt;&gt;"")*(KN58&lt;&gt;"")*((IFERROR(VLOOKUP(KI58,$B$57:$F$60,5,0),"")&lt;&gt;"")+(IFERROR(VLOOKUP(KI58,$D$57:$G$60,4,0),"")&lt;&gt;""))*((IFERROR(VLOOKUP(KK58,$B$57:$F$60,5,0),"")&lt;&gt;"")+(IFERROR(VLOOKUP(KK58,$D$57:$G$60,4,0),"")&lt;&gt;"")),IF((KT58&lt;&gt;2)+($B$57&amp;$D$57&lt;&gt;KI58&amp;KK58)*($B$58&amp;$D$58&lt;&gt;KI58&amp;KK58)*($B$59&amp;$D$59&lt;&gt;KI58&amp;KK58)*($B$60&amp;$D$60&lt;&gt;KI58&amp;KK58)*($D$57&amp;$B$57&lt;&gt;KI58&amp;KK58)*($D$58&amp;$B$58&lt;&gt;KI58&amp;KK58)*($D$59&amp;$B$59&lt;&gt;KI58&amp;KK58)*($D$60&amp;$B$60&lt;&gt;KI58&amp;KK58),"0",(KI67+KK67&gt;KI72+KK72)*(KM58&gt;KN58)+(KI67+KK67=KI72+KK72)*(KM58=KN58)+(KI67+KK67&lt;KI72+KK72)*(KM58&lt;KN58)),"")</f>
        <v/>
      </c>
      <c r="KQ58" s="449" t="str">
        <f ca="1">IF((KP58&lt;&gt;""),IF(OR(KI67+KK67&lt;&gt;KI72+KK72,PrSettings!$M$4="●"),((KI67+KK67-KI72-KK72)=(KM58-KN58))*(KP58=1),0),"")</f>
        <v/>
      </c>
      <c r="KR58" s="449" t="str">
        <f ca="1">IF(KQ58&lt;&gt;"",IF(KP58="0",0,(KI67+KK67=KM58)*(KI72+KK72=KN58)),"")</f>
        <v/>
      </c>
      <c r="KS58" s="449" t="str">
        <f ca="1">IF(KP58&lt;&gt;"",IF((KT58&lt;&gt;2)+($B$57&amp;$D$57&lt;&gt;KI58&amp;KK58)*($B$58&amp;$D$58&lt;&gt;KI58&amp;KK58)*($B$59&amp;$D$59&lt;&gt;KI58&amp;KK58)*($B$60&amp;$D$60&lt;&gt;KI58&amp;KK58)*($D$57&amp;$B$57&lt;&gt;KI58&amp;KK58)*($D$58&amp;$B$58&lt;&gt;KI58&amp;KK58)*($D$59&amp;$B$59&lt;&gt;KI58&amp;KK58)*($D$60&amp;$B$60&lt;&gt;KI58&amp;KK58),0,IF(ABS(KI67+KK67-KI72-KK72)&gt;=PrSettings!$M$7,(ABS(KI67+KK67-KI72-KK72-KM58+KN58)&lt;=1)*1,IF(AND(KP58,$F58=$G58,KI67+KK67&gt;=PrSettings!$M$6),(ABS(KM58-KI67-KK67)&lt;=1)*1,IF(AND(ABS(KI67+KK67-KI72-KK72-KM58+KN58)&lt;=1,KI67+KK67+KI72+KK72&gt;=PrSettings!$M$8),(ABS(KM58-KI67-KK67)&lt;=1)*(ABS(KN58-KI72-KK72)&lt;=1)*1,"0")))),"")</f>
        <v/>
      </c>
      <c r="KT58" s="467" t="str">
        <f ca="1">IF(($C$57&amp;$C$58&amp;$C$59&amp;$C$60&amp;$E$57&amp;$E$58&amp;$E$59&amp;$E$60&lt;&gt;"")*(KI$57&amp;KI$58&amp;KI$59&amp;KI$60&amp;KK$57&amp;KK$58&amp;KK$59&amp;KK$60&lt;&gt;"")*(KI58&amp;KK58&lt;&gt;""),IF(KO58&lt;&gt;1,0,COUNTIF($B$57:$B$60,KI58)+COUNTIF($D$57:$D$60,KI58))+IF(KO53&lt;&gt;1,0,COUNTIF($B$57:$B$60,KK58)+COUNTIF($D$57:$D$60,KK58)),"")</f>
        <v/>
      </c>
      <c r="KV58" s="462"/>
      <c r="KW58" s="448" t="str">
        <f>IF(KV58="","",VLOOKUP(KV58,Language!$D$5:$E$63,2,0))</f>
        <v/>
      </c>
      <c r="KX58" s="452"/>
      <c r="KY58" s="448" t="str">
        <f>IF(KX58="","",VLOOKUP(KX58,Language!$D$5:$E$63,2,0))</f>
        <v/>
      </c>
      <c r="KZ58" s="452"/>
      <c r="LA58" s="452"/>
      <c r="LB58" s="539">
        <f>COUNTIF(KV$57:KV$60,KV58)+COUNTIF(KX$57:KX$60,KV58)</f>
        <v>0</v>
      </c>
      <c r="LC58" s="449" t="str">
        <f ca="1">IF((KZ58&lt;&gt;"")*(LA58&lt;&gt;"")*((IFERROR(VLOOKUP(KV58,$B$57:$F$60,5,0),"")&lt;&gt;"")+(IFERROR(VLOOKUP(KV58,$D$57:$G$60,4,0),"")&lt;&gt;""))*((IFERROR(VLOOKUP(KX58,$B$57:$F$60,5,0),"")&lt;&gt;"")+(IFERROR(VLOOKUP(KX58,$D$57:$G$60,4,0),"")&lt;&gt;"")),IF((LG58&lt;&gt;2)+($B$57&amp;$D$57&lt;&gt;KV58&amp;KX58)*($B$58&amp;$D$58&lt;&gt;KV58&amp;KX58)*($B$59&amp;$D$59&lt;&gt;KV58&amp;KX58)*($B$60&amp;$D$60&lt;&gt;KV58&amp;KX58)*($D$57&amp;$B$57&lt;&gt;KV58&amp;KX58)*($D$58&amp;$B$58&lt;&gt;KV58&amp;KX58)*($D$59&amp;$B$59&lt;&gt;KV58&amp;KX58)*($D$60&amp;$B$60&lt;&gt;KV58&amp;KX58),"0",(KV67+KX67&gt;KV72+KX72)*(KZ58&gt;LA58)+(KV67+KX67=KV72+KX72)*(KZ58=LA58)+(KV67+KX67&lt;KV72+KX72)*(KZ58&lt;LA58)),"")</f>
        <v/>
      </c>
      <c r="LD58" s="449" t="str">
        <f ca="1">IF((LC58&lt;&gt;""),IF(OR(KV67+KX67&lt;&gt;KV72+KX72,PrSettings!$M$4="●"),((KV67+KX67-KV72-KX72)=(KZ58-LA58))*(LC58=1),0),"")</f>
        <v/>
      </c>
      <c r="LE58" s="449" t="str">
        <f ca="1">IF(LD58&lt;&gt;"",IF(LC58="0",0,(KV67+KX67=KZ58)*(KV72+KX72=LA58)),"")</f>
        <v/>
      </c>
      <c r="LF58" s="449" t="str">
        <f ca="1">IF(LC58&lt;&gt;"",IF((LG58&lt;&gt;2)+($B$57&amp;$D$57&lt;&gt;KV58&amp;KX58)*($B$58&amp;$D$58&lt;&gt;KV58&amp;KX58)*($B$59&amp;$D$59&lt;&gt;KV58&amp;KX58)*($B$60&amp;$D$60&lt;&gt;KV58&amp;KX58)*($D$57&amp;$B$57&lt;&gt;KV58&amp;KX58)*($D$58&amp;$B$58&lt;&gt;KV58&amp;KX58)*($D$59&amp;$B$59&lt;&gt;KV58&amp;KX58)*($D$60&amp;$B$60&lt;&gt;KV58&amp;KX58),0,IF(ABS(KV67+KX67-KV72-KX72)&gt;=PrSettings!$M$7,(ABS(KV67+KX67-KV72-KX72-KZ58+LA58)&lt;=1)*1,IF(AND(LC58,$F58=$G58,KV67+KX67&gt;=PrSettings!$M$6),(ABS(KZ58-KV67-KX67)&lt;=1)*1,IF(AND(ABS(KV67+KX67-KV72-KX72-KZ58+LA58)&lt;=1,KV67+KX67+KV72+KX72&gt;=PrSettings!$M$8),(ABS(KZ58-KV67-KX67)&lt;=1)*(ABS(LA58-KV72-KX72)&lt;=1)*1,"0")))),"")</f>
        <v/>
      </c>
      <c r="LG58" s="467" t="str">
        <f ca="1">IF(($C$57&amp;$C$58&amp;$C$59&amp;$C$60&amp;$E$57&amp;$E$58&amp;$E$59&amp;$E$60&lt;&gt;"")*(KV$57&amp;KV$58&amp;KV$59&amp;KV$60&amp;KX$57&amp;KX$58&amp;KX$59&amp;KX$60&lt;&gt;"")*(KV58&amp;KX58&lt;&gt;""),IF(LB58&lt;&gt;1,0,COUNTIF($B$57:$B$60,KV58)+COUNTIF($D$57:$D$60,KV58))+IF(LB53&lt;&gt;1,0,COUNTIF($B$57:$B$60,KX58)+COUNTIF($D$57:$D$60,KX58)),"")</f>
        <v/>
      </c>
      <c r="LI58" s="462"/>
      <c r="LJ58" s="448" t="str">
        <f>IF(LI58="","",VLOOKUP(LI58,Language!$D$5:$E$63,2,0))</f>
        <v/>
      </c>
      <c r="LK58" s="452"/>
      <c r="LL58" s="448" t="str">
        <f>IF(LK58="","",VLOOKUP(LK58,Language!$D$5:$E$63,2,0))</f>
        <v/>
      </c>
      <c r="LM58" s="452"/>
      <c r="LN58" s="452"/>
      <c r="LO58" s="539">
        <f>COUNTIF(LI$57:LI$60,LI58)+COUNTIF(LK$57:LK$60,LI58)</f>
        <v>0</v>
      </c>
      <c r="LP58" s="449" t="str">
        <f ca="1">IF((LM58&lt;&gt;"")*(LN58&lt;&gt;"")*((IFERROR(VLOOKUP(LI58,$B$57:$F$60,5,0),"")&lt;&gt;"")+(IFERROR(VLOOKUP(LI58,$D$57:$G$60,4,0),"")&lt;&gt;""))*((IFERROR(VLOOKUP(LK58,$B$57:$F$60,5,0),"")&lt;&gt;"")+(IFERROR(VLOOKUP(LK58,$D$57:$G$60,4,0),"")&lt;&gt;"")),IF((LT58&lt;&gt;2)+($B$57&amp;$D$57&lt;&gt;LI58&amp;LK58)*($B$58&amp;$D$58&lt;&gt;LI58&amp;LK58)*($B$59&amp;$D$59&lt;&gt;LI58&amp;LK58)*($B$60&amp;$D$60&lt;&gt;LI58&amp;LK58)*($D$57&amp;$B$57&lt;&gt;LI58&amp;LK58)*($D$58&amp;$B$58&lt;&gt;LI58&amp;LK58)*($D$59&amp;$B$59&lt;&gt;LI58&amp;LK58)*($D$60&amp;$B$60&lt;&gt;LI58&amp;LK58),"0",(LI67+LK67&gt;LI72+LK72)*(LM58&gt;LN58)+(LI67+LK67=LI72+LK72)*(LM58=LN58)+(LI67+LK67&lt;LI72+LK72)*(LM58&lt;LN58)),"")</f>
        <v/>
      </c>
      <c r="LQ58" s="449" t="str">
        <f ca="1">IF((LP58&lt;&gt;""),IF(OR(LI67+LK67&lt;&gt;LI72+LK72,PrSettings!$M$4="●"),((LI67+LK67-LI72-LK72)=(LM58-LN58))*(LP58=1),0),"")</f>
        <v/>
      </c>
      <c r="LR58" s="449" t="str">
        <f ca="1">IF(LQ58&lt;&gt;"",IF(LP58="0",0,(LI67+LK67=LM58)*(LI72+LK72=LN58)),"")</f>
        <v/>
      </c>
      <c r="LS58" s="449" t="str">
        <f ca="1">IF(LP58&lt;&gt;"",IF((LT58&lt;&gt;2)+($B$57&amp;$D$57&lt;&gt;LI58&amp;LK58)*($B$58&amp;$D$58&lt;&gt;LI58&amp;LK58)*($B$59&amp;$D$59&lt;&gt;LI58&amp;LK58)*($B$60&amp;$D$60&lt;&gt;LI58&amp;LK58)*($D$57&amp;$B$57&lt;&gt;LI58&amp;LK58)*($D$58&amp;$B$58&lt;&gt;LI58&amp;LK58)*($D$59&amp;$B$59&lt;&gt;LI58&amp;LK58)*($D$60&amp;$B$60&lt;&gt;LI58&amp;LK58),0,IF(ABS(LI67+LK67-LI72-LK72)&gt;=PrSettings!$M$7,(ABS(LI67+LK67-LI72-LK72-LM58+LN58)&lt;=1)*1,IF(AND(LP58,$F58=$G58,LI67+LK67&gt;=PrSettings!$M$6),(ABS(LM58-LI67-LK67)&lt;=1)*1,IF(AND(ABS(LI67+LK67-LI72-LK72-LM58+LN58)&lt;=1,LI67+LK67+LI72+LK72&gt;=PrSettings!$M$8),(ABS(LM58-LI67-LK67)&lt;=1)*(ABS(LN58-LI72-LK72)&lt;=1)*1,"0")))),"")</f>
        <v/>
      </c>
      <c r="LT58" s="467" t="str">
        <f ca="1">IF(($C$57&amp;$C$58&amp;$C$59&amp;$C$60&amp;$E$57&amp;$E$58&amp;$E$59&amp;$E$60&lt;&gt;"")*(LI$57&amp;LI$58&amp;LI$59&amp;LI$60&amp;LK$57&amp;LK$58&amp;LK$59&amp;LK$60&lt;&gt;"")*(LI58&amp;LK58&lt;&gt;""),IF(LO58&lt;&gt;1,0,COUNTIF($B$57:$B$60,LI58)+COUNTIF($D$57:$D$60,LI58))+IF(LO53&lt;&gt;1,0,COUNTIF($B$57:$B$60,LK58)+COUNTIF($D$57:$D$60,LK58)),"")</f>
        <v/>
      </c>
      <c r="LV58" s="462"/>
      <c r="LW58" s="448" t="str">
        <f>IF(LV58="","",VLOOKUP(LV58,Language!$D$5:$E$63,2,0))</f>
        <v/>
      </c>
      <c r="LX58" s="452"/>
      <c r="LY58" s="448" t="str">
        <f>IF(LX58="","",VLOOKUP(LX58,Language!$D$5:$E$63,2,0))</f>
        <v/>
      </c>
      <c r="LZ58" s="452"/>
      <c r="MA58" s="452"/>
      <c r="MB58" s="539">
        <f>COUNTIF(LV$57:LV$60,LV58)+COUNTIF(LX$57:LX$60,LV58)</f>
        <v>0</v>
      </c>
      <c r="MC58" s="449" t="str">
        <f ca="1">IF((LZ58&lt;&gt;"")*(MA58&lt;&gt;"")*((IFERROR(VLOOKUP(LV58,$B$57:$F$60,5,0),"")&lt;&gt;"")+(IFERROR(VLOOKUP(LV58,$D$57:$G$60,4,0),"")&lt;&gt;""))*((IFERROR(VLOOKUP(LX58,$B$57:$F$60,5,0),"")&lt;&gt;"")+(IFERROR(VLOOKUP(LX58,$D$57:$G$60,4,0),"")&lt;&gt;"")),IF((MG58&lt;&gt;2)+($B$57&amp;$D$57&lt;&gt;LV58&amp;LX58)*($B$58&amp;$D$58&lt;&gt;LV58&amp;LX58)*($B$59&amp;$D$59&lt;&gt;LV58&amp;LX58)*($B$60&amp;$D$60&lt;&gt;LV58&amp;LX58)*($D$57&amp;$B$57&lt;&gt;LV58&amp;LX58)*($D$58&amp;$B$58&lt;&gt;LV58&amp;LX58)*($D$59&amp;$B$59&lt;&gt;LV58&amp;LX58)*($D$60&amp;$B$60&lt;&gt;LV58&amp;LX58),"0",(LV67+LX67&gt;LV72+LX72)*(LZ58&gt;MA58)+(LV67+LX67=LV72+LX72)*(LZ58=MA58)+(LV67+LX67&lt;LV72+LX72)*(LZ58&lt;MA58)),"")</f>
        <v/>
      </c>
      <c r="MD58" s="449" t="str">
        <f ca="1">IF((MC58&lt;&gt;""),IF(OR(LV67+LX67&lt;&gt;LV72+LX72,PrSettings!$M$4="●"),((LV67+LX67-LV72-LX72)=(LZ58-MA58))*(MC58=1),0),"")</f>
        <v/>
      </c>
      <c r="ME58" s="449" t="str">
        <f ca="1">IF(MD58&lt;&gt;"",IF(MC58="0",0,(LV67+LX67=LZ58)*(LV72+LX72=MA58)),"")</f>
        <v/>
      </c>
      <c r="MF58" s="449" t="str">
        <f ca="1">IF(MC58&lt;&gt;"",IF((MG58&lt;&gt;2)+($B$57&amp;$D$57&lt;&gt;LV58&amp;LX58)*($B$58&amp;$D$58&lt;&gt;LV58&amp;LX58)*($B$59&amp;$D$59&lt;&gt;LV58&amp;LX58)*($B$60&amp;$D$60&lt;&gt;LV58&amp;LX58)*($D$57&amp;$B$57&lt;&gt;LV58&amp;LX58)*($D$58&amp;$B$58&lt;&gt;LV58&amp;LX58)*($D$59&amp;$B$59&lt;&gt;LV58&amp;LX58)*($D$60&amp;$B$60&lt;&gt;LV58&amp;LX58),0,IF(ABS(LV67+LX67-LV72-LX72)&gt;=PrSettings!$M$7,(ABS(LV67+LX67-LV72-LX72-LZ58+MA58)&lt;=1)*1,IF(AND(MC58,$F58=$G58,LV67+LX67&gt;=PrSettings!$M$6),(ABS(LZ58-LV67-LX67)&lt;=1)*1,IF(AND(ABS(LV67+LX67-LV72-LX72-LZ58+MA58)&lt;=1,LV67+LX67+LV72+LX72&gt;=PrSettings!$M$8),(ABS(LZ58-LV67-LX67)&lt;=1)*(ABS(MA58-LV72-LX72)&lt;=1)*1,"0")))),"")</f>
        <v/>
      </c>
      <c r="MG58" s="467" t="str">
        <f ca="1">IF(($C$57&amp;$C$58&amp;$C$59&amp;$C$60&amp;$E$57&amp;$E$58&amp;$E$59&amp;$E$60&lt;&gt;"")*(LV$57&amp;LV$58&amp;LV$59&amp;LV$60&amp;LX$57&amp;LX$58&amp;LX$59&amp;LX$60&lt;&gt;"")*(LV58&amp;LX58&lt;&gt;""),IF(MB58&lt;&gt;1,0,COUNTIF($B$57:$B$60,LV58)+COUNTIF($D$57:$D$60,LV58))+IF(MB53&lt;&gt;1,0,COUNTIF($B$57:$B$60,LX58)+COUNTIF($D$57:$D$60,LX58)),"")</f>
        <v/>
      </c>
    </row>
    <row r="59" spans="1:345" s="25" customFormat="1" x14ac:dyDescent="0.25">
      <c r="A59" s="428"/>
      <c r="B59" s="447" t="str">
        <f ca="1">IF(C59="","",INDEX(Groups!$C$7:$C$35,MATCH(C59,Groups!$D$7:$D$35,0)))</f>
        <v/>
      </c>
      <c r="C59" s="448" t="str">
        <f ca="1">INDIRECT("'"&amp;References!$A$1&amp;"'!"&amp;"$O$64")</f>
        <v/>
      </c>
      <c r="D59" s="449" t="str">
        <f ca="1">IF(E59="","",INDEX(Groups!$C$7:$C$35,MATCH(E59,Groups!$D$7:$D$35,0)))</f>
        <v/>
      </c>
      <c r="E59" s="448" t="str">
        <f ca="1">INDIRECT("'"&amp;References!$A$1&amp;"'!"&amp;"$Q$64")</f>
        <v/>
      </c>
      <c r="F59" s="450" t="str">
        <f ca="1">IF(AND(INDIRECT("'"&amp;References!$A$1&amp;"'!"&amp;"$O$65")&lt;&gt;"",INDIRECT("'"&amp;References!$A$1&amp;"'!"&amp;"$Q$65")&lt;&gt;""),INDIRECT("'"&amp;References!$A$1&amp;"'!"&amp;"$O$65"),"")</f>
        <v/>
      </c>
      <c r="G59" s="451" t="str">
        <f ca="1">IF(AND(INDIRECT("'"&amp;References!$A$1&amp;"'!"&amp;"$O$65")&lt;&gt;"",INDIRECT("'"&amp;References!$A$1&amp;"'!"&amp;"$Q$65")&lt;&gt;""),INDIRECT("'"&amp;References!$A$1&amp;"'!"&amp;"$Q$65"),"")</f>
        <v/>
      </c>
      <c r="I59" s="462"/>
      <c r="J59" s="448" t="str">
        <f>IF(I59="","",VLOOKUP(I59,Language!$D$5:$E$63,2,0))</f>
        <v/>
      </c>
      <c r="K59" s="452"/>
      <c r="L59" s="448" t="str">
        <f>IF(K59="","",VLOOKUP(K59,Language!$D$5:$E$63,2,0))</f>
        <v/>
      </c>
      <c r="M59" s="452"/>
      <c r="N59" s="452"/>
      <c r="O59" s="539">
        <f>COUNTIF(I$57:I$60,I59)+COUNTIF(K$57:K$60,I59)</f>
        <v>0</v>
      </c>
      <c r="P59" s="449" t="str">
        <f ca="1">IF((M59&lt;&gt;"")*(N59&lt;&gt;"")*((IFERROR(VLOOKUP(I59,$B$57:$F$60,5,0),"")&lt;&gt;"")+(IFERROR(VLOOKUP(I59,$D$57:$G$60,4,0),"")&lt;&gt;""))*((IFERROR(VLOOKUP(K59,$B$57:$F$60,5,0),"")&lt;&gt;"")+(IFERROR(VLOOKUP(K59,$D$57:$G$60,4,0),"")&lt;&gt;"")),IF((T59&lt;&gt;2)+($B$57&amp;$D$57&lt;&gt;I59&amp;K59)*($B$58&amp;$D$58&lt;&gt;I59&amp;K59)*($B$59&amp;$D$59&lt;&gt;I59&amp;K59)*($B$60&amp;$D$60&lt;&gt;I59&amp;K59)*($D$57&amp;$B$57&lt;&gt;I59&amp;K59)*($D$58&amp;$B$58&lt;&gt;I59&amp;K59)*($D$59&amp;$B$59&lt;&gt;I59&amp;K59)*($D$60&amp;$B$60&lt;&gt;I59&amp;K59),"0",(I68+K68&gt;I73+K73)*(M59&gt;N59)+(I68+K68=I73+K73)*(M59=N59)+(I68+K68&lt;I73+K73)*(M59&lt;N59)),"")</f>
        <v/>
      </c>
      <c r="Q59" s="449" t="str">
        <f ca="1">IF((P59&lt;&gt;""),IF(OR(I68+K68&lt;&gt;I73+K73,PrSettings!$M$4="●"),((I68+K68-I73-K73)=(M59-N59))*(P59=1),0),"")</f>
        <v/>
      </c>
      <c r="R59" s="449" t="str">
        <f ca="1">IF(Q59&lt;&gt;"",IF(P59="0",0,(I68+K68=M59)*(I73+K73=N59)),"")</f>
        <v/>
      </c>
      <c r="S59" s="449" t="str">
        <f ca="1">IF(P59&lt;&gt;"",IF((T59&lt;&gt;2)+($B$57&amp;$D$57&lt;&gt;I59&amp;K59)*($B$58&amp;$D$58&lt;&gt;I59&amp;K59)*($B$59&amp;$D$59&lt;&gt;I59&amp;K59)*($B$60&amp;$D$60&lt;&gt;I59&amp;K59)*($D$57&amp;$B$57&lt;&gt;I59&amp;K59)*($D$58&amp;$B$58&lt;&gt;I59&amp;K59)*($D$59&amp;$B$59&lt;&gt;I59&amp;K59)*($D$60&amp;$B$60&lt;&gt;I59&amp;K59),0,IF(ABS(I68+K68-I73-K73)&gt;=PrSettings!$M$7,(ABS(I68+K68-I73-K73-M59+N59)&lt;=1)*1,IF(AND(P59,$F59=$G59,I68+K68&gt;=PrSettings!$M$6),(ABS(M59-I68-K68)&lt;=1)*1,IF(AND(ABS(I68+K68-I73-K73-M59+N59)&lt;=1,I68+K68+I73+K73&gt;=PrSettings!$M$8),(ABS(M59-I68-K68)&lt;=1)*(ABS(N59-I73-K73)&lt;=1)*1,"0")))),"")</f>
        <v/>
      </c>
      <c r="T59" s="467" t="str">
        <f ca="1">IF(($C$57&amp;$C$58&amp;$C$59&amp;$C$60&amp;$E$57&amp;$E$58&amp;$E$59&amp;$E$60&lt;&gt;"")*(I$57&amp;I$58&amp;I$59&amp;I$60&amp;K$57&amp;K$58&amp;K$59&amp;K$60&lt;&gt;"")*(I59&amp;K59&lt;&gt;""),IF(O59&lt;&gt;1,0,COUNTIF($B$57:$B$60,I59)+COUNTIF($D$57:$D$60,I59))+IF(O54&lt;&gt;1,0,COUNTIF($B$57:$B$60,K59)+COUNTIF($D$57:$D$60,K59)),"")</f>
        <v/>
      </c>
      <c r="U59" s="547"/>
      <c r="V59" s="462"/>
      <c r="W59" s="448" t="str">
        <f>IF(V59="","",VLOOKUP(V59,Language!$D$5:$E$63,2,0))</f>
        <v/>
      </c>
      <c r="X59" s="452"/>
      <c r="Y59" s="448" t="str">
        <f>IF(X59="","",VLOOKUP(X59,Language!$D$5:$E$63,2,0))</f>
        <v/>
      </c>
      <c r="Z59" s="452"/>
      <c r="AA59" s="452"/>
      <c r="AB59" s="539">
        <f>COUNTIF(V$57:V$60,V59)+COUNTIF(X$57:X$60,V59)</f>
        <v>0</v>
      </c>
      <c r="AC59" s="449" t="str">
        <f ca="1">IF((Z59&lt;&gt;"")*(AA59&lt;&gt;"")*((IFERROR(VLOOKUP(V59,$B$57:$F$60,5,0),"")&lt;&gt;"")+(IFERROR(VLOOKUP(V59,$D$57:$G$60,4,0),"")&lt;&gt;""))*((IFERROR(VLOOKUP(X59,$B$57:$F$60,5,0),"")&lt;&gt;"")+(IFERROR(VLOOKUP(X59,$D$57:$G$60,4,0),"")&lt;&gt;"")),IF((AG59&lt;&gt;2)+($B$57&amp;$D$57&lt;&gt;V59&amp;X59)*($B$58&amp;$D$58&lt;&gt;V59&amp;X59)*($B$59&amp;$D$59&lt;&gt;V59&amp;X59)*($B$60&amp;$D$60&lt;&gt;V59&amp;X59)*($D$57&amp;$B$57&lt;&gt;V59&amp;X59)*($D$58&amp;$B$58&lt;&gt;V59&amp;X59)*($D$59&amp;$B$59&lt;&gt;V59&amp;X59)*($D$60&amp;$B$60&lt;&gt;V59&amp;X59),"0",(V68+X68&gt;V73+X73)*(Z59&gt;AA59)+(V68+X68=V73+X73)*(Z59=AA59)+(V68+X68&lt;V73+X73)*(Z59&lt;AA59)),"")</f>
        <v/>
      </c>
      <c r="AD59" s="449" t="str">
        <f ca="1">IF((AC59&lt;&gt;""),IF(OR(V68+X68&lt;&gt;V73+X73,PrSettings!$M$4="●"),((V68+X68-V73-X73)=(Z59-AA59))*(AC59=1),0),"")</f>
        <v/>
      </c>
      <c r="AE59" s="449" t="str">
        <f ca="1">IF(AD59&lt;&gt;"",IF(AC59="0",0,(V68+X68=Z59)*(V73+X73=AA59)),"")</f>
        <v/>
      </c>
      <c r="AF59" s="449" t="str">
        <f ca="1">IF(AC59&lt;&gt;"",IF((AG59&lt;&gt;2)+($B$57&amp;$D$57&lt;&gt;V59&amp;X59)*($B$58&amp;$D$58&lt;&gt;V59&amp;X59)*($B$59&amp;$D$59&lt;&gt;V59&amp;X59)*($B$60&amp;$D$60&lt;&gt;V59&amp;X59)*($D$57&amp;$B$57&lt;&gt;V59&amp;X59)*($D$58&amp;$B$58&lt;&gt;V59&amp;X59)*($D$59&amp;$B$59&lt;&gt;V59&amp;X59)*($D$60&amp;$B$60&lt;&gt;V59&amp;X59),0,IF(ABS(V68+X68-V73-X73)&gt;=PrSettings!$M$7,(ABS(V68+X68-V73-X73-Z59+AA59)&lt;=1)*1,IF(AND(AC59,$F59=$G59,V68+X68&gt;=PrSettings!$M$6),(ABS(Z59-V68-X68)&lt;=1)*1,IF(AND(ABS(V68+X68-V73-X73-Z59+AA59)&lt;=1,V68+X68+V73+X73&gt;=PrSettings!$M$8),(ABS(Z59-V68-X68)&lt;=1)*(ABS(AA59-V73-X73)&lt;=1)*1,"0")))),"")</f>
        <v/>
      </c>
      <c r="AG59" s="467" t="str">
        <f ca="1">IF(($C$57&amp;$C$58&amp;$C$59&amp;$C$60&amp;$E$57&amp;$E$58&amp;$E$59&amp;$E$60&lt;&gt;"")*(V$57&amp;V$58&amp;V$59&amp;V$60&amp;X$57&amp;X$58&amp;X$59&amp;X$60&lt;&gt;"")*(V59&amp;X59&lt;&gt;""),IF(AB59&lt;&gt;1,0,COUNTIF($B$57:$B$60,V59)+COUNTIF($D$57:$D$60,V59))+IF(AB54&lt;&gt;1,0,COUNTIF($B$57:$B$60,X59)+COUNTIF($D$57:$D$60,X59)),"")</f>
        <v/>
      </c>
      <c r="AI59" s="462"/>
      <c r="AJ59" s="448" t="str">
        <f>IF(AI59="","",VLOOKUP(AI59,Language!$D$5:$E$63,2,0))</f>
        <v/>
      </c>
      <c r="AK59" s="452"/>
      <c r="AL59" s="448" t="str">
        <f>IF(AK59="","",VLOOKUP(AK59,Language!$D$5:$E$63,2,0))</f>
        <v/>
      </c>
      <c r="AM59" s="452"/>
      <c r="AN59" s="452"/>
      <c r="AO59" s="539">
        <f>COUNTIF(AI$57:AI$60,AI59)+COUNTIF(AK$57:AK$60,AI59)</f>
        <v>0</v>
      </c>
      <c r="AP59" s="449" t="str">
        <f ca="1">IF((AM59&lt;&gt;"")*(AN59&lt;&gt;"")*((IFERROR(VLOOKUP(AI59,$B$57:$F$60,5,0),"")&lt;&gt;"")+(IFERROR(VLOOKUP(AI59,$D$57:$G$60,4,0),"")&lt;&gt;""))*((IFERROR(VLOOKUP(AK59,$B$57:$F$60,5,0),"")&lt;&gt;"")+(IFERROR(VLOOKUP(AK59,$D$57:$G$60,4,0),"")&lt;&gt;"")),IF((AT59&lt;&gt;2)+($B$57&amp;$D$57&lt;&gt;AI59&amp;AK59)*($B$58&amp;$D$58&lt;&gt;AI59&amp;AK59)*($B$59&amp;$D$59&lt;&gt;AI59&amp;AK59)*($B$60&amp;$D$60&lt;&gt;AI59&amp;AK59)*($D$57&amp;$B$57&lt;&gt;AI59&amp;AK59)*($D$58&amp;$B$58&lt;&gt;AI59&amp;AK59)*($D$59&amp;$B$59&lt;&gt;AI59&amp;AK59)*($D$60&amp;$B$60&lt;&gt;AI59&amp;AK59),"0",(AI68+AK68&gt;AI73+AK73)*(AM59&gt;AN59)+(AI68+AK68=AI73+AK73)*(AM59=AN59)+(AI68+AK68&lt;AI73+AK73)*(AM59&lt;AN59)),"")</f>
        <v/>
      </c>
      <c r="AQ59" s="449" t="str">
        <f ca="1">IF((AP59&lt;&gt;""),IF(OR(AI68+AK68&lt;&gt;AI73+AK73,PrSettings!$M$4="●"),((AI68+AK68-AI73-AK73)=(AM59-AN59))*(AP59=1),0),"")</f>
        <v/>
      </c>
      <c r="AR59" s="449" t="str">
        <f ca="1">IF(AQ59&lt;&gt;"",IF(AP59="0",0,(AI68+AK68=AM59)*(AI73+AK73=AN59)),"")</f>
        <v/>
      </c>
      <c r="AS59" s="449" t="str">
        <f ca="1">IF(AP59&lt;&gt;"",IF((AT59&lt;&gt;2)+($B$57&amp;$D$57&lt;&gt;AI59&amp;AK59)*($B$58&amp;$D$58&lt;&gt;AI59&amp;AK59)*($B$59&amp;$D$59&lt;&gt;AI59&amp;AK59)*($B$60&amp;$D$60&lt;&gt;AI59&amp;AK59)*($D$57&amp;$B$57&lt;&gt;AI59&amp;AK59)*($D$58&amp;$B$58&lt;&gt;AI59&amp;AK59)*($D$59&amp;$B$59&lt;&gt;AI59&amp;AK59)*($D$60&amp;$B$60&lt;&gt;AI59&amp;AK59),0,IF(ABS(AI68+AK68-AI73-AK73)&gt;=PrSettings!$M$7,(ABS(AI68+AK68-AI73-AK73-AM59+AN59)&lt;=1)*1,IF(AND(AP59,$F59=$G59,AI68+AK68&gt;=PrSettings!$M$6),(ABS(AM59-AI68-AK68)&lt;=1)*1,IF(AND(ABS(AI68+AK68-AI73-AK73-AM59+AN59)&lt;=1,AI68+AK68+AI73+AK73&gt;=PrSettings!$M$8),(ABS(AM59-AI68-AK68)&lt;=1)*(ABS(AN59-AI73-AK73)&lt;=1)*1,"0")))),"")</f>
        <v/>
      </c>
      <c r="AT59" s="467" t="str">
        <f ca="1">IF(($C$57&amp;$C$58&amp;$C$59&amp;$C$60&amp;$E$57&amp;$E$58&amp;$E$59&amp;$E$60&lt;&gt;"")*(AI$57&amp;AI$58&amp;AI$59&amp;AI$60&amp;AK$57&amp;AK$58&amp;AK$59&amp;AK$60&lt;&gt;"")*(AI59&amp;AK59&lt;&gt;""),IF(AO59&lt;&gt;1,0,COUNTIF($B$57:$B$60,AI59)+COUNTIF($D$57:$D$60,AI59))+IF(AO54&lt;&gt;1,0,COUNTIF($B$57:$B$60,AK59)+COUNTIF($D$57:$D$60,AK59)),"")</f>
        <v/>
      </c>
      <c r="AV59" s="462"/>
      <c r="AW59" s="448" t="str">
        <f>IF(AV59="","",VLOOKUP(AV59,Language!$D$5:$E$63,2,0))</f>
        <v/>
      </c>
      <c r="AX59" s="452"/>
      <c r="AY59" s="448" t="str">
        <f>IF(AX59="","",VLOOKUP(AX59,Language!$D$5:$E$63,2,0))</f>
        <v/>
      </c>
      <c r="AZ59" s="452"/>
      <c r="BA59" s="452"/>
      <c r="BB59" s="539">
        <f>COUNTIF(AV$57:AV$60,AV59)+COUNTIF(AX$57:AX$60,AV59)</f>
        <v>0</v>
      </c>
      <c r="BC59" s="449" t="str">
        <f ca="1">IF((AZ59&lt;&gt;"")*(BA59&lt;&gt;"")*((IFERROR(VLOOKUP(AV59,$B$57:$F$60,5,0),"")&lt;&gt;"")+(IFERROR(VLOOKUP(AV59,$D$57:$G$60,4,0),"")&lt;&gt;""))*((IFERROR(VLOOKUP(AX59,$B$57:$F$60,5,0),"")&lt;&gt;"")+(IFERROR(VLOOKUP(AX59,$D$57:$G$60,4,0),"")&lt;&gt;"")),IF((BG59&lt;&gt;2)+($B$57&amp;$D$57&lt;&gt;AV59&amp;AX59)*($B$58&amp;$D$58&lt;&gt;AV59&amp;AX59)*($B$59&amp;$D$59&lt;&gt;AV59&amp;AX59)*($B$60&amp;$D$60&lt;&gt;AV59&amp;AX59)*($D$57&amp;$B$57&lt;&gt;AV59&amp;AX59)*($D$58&amp;$B$58&lt;&gt;AV59&amp;AX59)*($D$59&amp;$B$59&lt;&gt;AV59&amp;AX59)*($D$60&amp;$B$60&lt;&gt;AV59&amp;AX59),"0",(AV68+AX68&gt;AV73+AX73)*(AZ59&gt;BA59)+(AV68+AX68=AV73+AX73)*(AZ59=BA59)+(AV68+AX68&lt;AV73+AX73)*(AZ59&lt;BA59)),"")</f>
        <v/>
      </c>
      <c r="BD59" s="449" t="str">
        <f ca="1">IF((BC59&lt;&gt;""),IF(OR(AV68+AX68&lt;&gt;AV73+AX73,PrSettings!$M$4="●"),((AV68+AX68-AV73-AX73)=(AZ59-BA59))*(BC59=1),0),"")</f>
        <v/>
      </c>
      <c r="BE59" s="449" t="str">
        <f ca="1">IF(BD59&lt;&gt;"",IF(BC59="0",0,(AV68+AX68=AZ59)*(AV73+AX73=BA59)),"")</f>
        <v/>
      </c>
      <c r="BF59" s="449" t="str">
        <f ca="1">IF(BC59&lt;&gt;"",IF((BG59&lt;&gt;2)+($B$57&amp;$D$57&lt;&gt;AV59&amp;AX59)*($B$58&amp;$D$58&lt;&gt;AV59&amp;AX59)*($B$59&amp;$D$59&lt;&gt;AV59&amp;AX59)*($B$60&amp;$D$60&lt;&gt;AV59&amp;AX59)*($D$57&amp;$B$57&lt;&gt;AV59&amp;AX59)*($D$58&amp;$B$58&lt;&gt;AV59&amp;AX59)*($D$59&amp;$B$59&lt;&gt;AV59&amp;AX59)*($D$60&amp;$B$60&lt;&gt;AV59&amp;AX59),0,IF(ABS(AV68+AX68-AV73-AX73)&gt;=PrSettings!$M$7,(ABS(AV68+AX68-AV73-AX73-AZ59+BA59)&lt;=1)*1,IF(AND(BC59,$F59=$G59,AV68+AX68&gt;=PrSettings!$M$6),(ABS(AZ59-AV68-AX68)&lt;=1)*1,IF(AND(ABS(AV68+AX68-AV73-AX73-AZ59+BA59)&lt;=1,AV68+AX68+AV73+AX73&gt;=PrSettings!$M$8),(ABS(AZ59-AV68-AX68)&lt;=1)*(ABS(BA59-AV73-AX73)&lt;=1)*1,"0")))),"")</f>
        <v/>
      </c>
      <c r="BG59" s="467" t="str">
        <f ca="1">IF(($C$57&amp;$C$58&amp;$C$59&amp;$C$60&amp;$E$57&amp;$E$58&amp;$E$59&amp;$E$60&lt;&gt;"")*(AV$57&amp;AV$58&amp;AV$59&amp;AV$60&amp;AX$57&amp;AX$58&amp;AX$59&amp;AX$60&lt;&gt;"")*(AV59&amp;AX59&lt;&gt;""),IF(BB59&lt;&gt;1,0,COUNTIF($B$57:$B$60,AV59)+COUNTIF($D$57:$D$60,AV59))+IF(BB54&lt;&gt;1,0,COUNTIF($B$57:$B$60,AX59)+COUNTIF($D$57:$D$60,AX59)),"")</f>
        <v/>
      </c>
      <c r="BI59" s="462"/>
      <c r="BJ59" s="448" t="str">
        <f>IF(BI59="","",VLOOKUP(BI59,Language!$D$5:$E$63,2,0))</f>
        <v/>
      </c>
      <c r="BK59" s="452"/>
      <c r="BL59" s="448" t="str">
        <f>IF(BK59="","",VLOOKUP(BK59,Language!$D$5:$E$63,2,0))</f>
        <v/>
      </c>
      <c r="BM59" s="452"/>
      <c r="BN59" s="452"/>
      <c r="BO59" s="539">
        <f>COUNTIF(BI$57:BI$60,BI59)+COUNTIF(BK$57:BK$60,BI59)</f>
        <v>0</v>
      </c>
      <c r="BP59" s="449" t="str">
        <f ca="1">IF((BM59&lt;&gt;"")*(BN59&lt;&gt;"")*((IFERROR(VLOOKUP(BI59,$B$57:$F$60,5,0),"")&lt;&gt;"")+(IFERROR(VLOOKUP(BI59,$D$57:$G$60,4,0),"")&lt;&gt;""))*((IFERROR(VLOOKUP(BK59,$B$57:$F$60,5,0),"")&lt;&gt;"")+(IFERROR(VLOOKUP(BK59,$D$57:$G$60,4,0),"")&lt;&gt;"")),IF((BT59&lt;&gt;2)+($B$57&amp;$D$57&lt;&gt;BI59&amp;BK59)*($B$58&amp;$D$58&lt;&gt;BI59&amp;BK59)*($B$59&amp;$D$59&lt;&gt;BI59&amp;BK59)*($B$60&amp;$D$60&lt;&gt;BI59&amp;BK59)*($D$57&amp;$B$57&lt;&gt;BI59&amp;BK59)*($D$58&amp;$B$58&lt;&gt;BI59&amp;BK59)*($D$59&amp;$B$59&lt;&gt;BI59&amp;BK59)*($D$60&amp;$B$60&lt;&gt;BI59&amp;BK59),"0",(BI68+BK68&gt;BI73+BK73)*(BM59&gt;BN59)+(BI68+BK68=BI73+BK73)*(BM59=BN59)+(BI68+BK68&lt;BI73+BK73)*(BM59&lt;BN59)),"")</f>
        <v/>
      </c>
      <c r="BQ59" s="449" t="str">
        <f ca="1">IF((BP59&lt;&gt;""),IF(OR(BI68+BK68&lt;&gt;BI73+BK73,PrSettings!$M$4="●"),((BI68+BK68-BI73-BK73)=(BM59-BN59))*(BP59=1),0),"")</f>
        <v/>
      </c>
      <c r="BR59" s="449" t="str">
        <f ca="1">IF(BQ59&lt;&gt;"",IF(BP59="0",0,(BI68+BK68=BM59)*(BI73+BK73=BN59)),"")</f>
        <v/>
      </c>
      <c r="BS59" s="449" t="str">
        <f ca="1">IF(BP59&lt;&gt;"",IF((BT59&lt;&gt;2)+($B$57&amp;$D$57&lt;&gt;BI59&amp;BK59)*($B$58&amp;$D$58&lt;&gt;BI59&amp;BK59)*($B$59&amp;$D$59&lt;&gt;BI59&amp;BK59)*($B$60&amp;$D$60&lt;&gt;BI59&amp;BK59)*($D$57&amp;$B$57&lt;&gt;BI59&amp;BK59)*($D$58&amp;$B$58&lt;&gt;BI59&amp;BK59)*($D$59&amp;$B$59&lt;&gt;BI59&amp;BK59)*($D$60&amp;$B$60&lt;&gt;BI59&amp;BK59),0,IF(ABS(BI68+BK68-BI73-BK73)&gt;=PrSettings!$M$7,(ABS(BI68+BK68-BI73-BK73-BM59+BN59)&lt;=1)*1,IF(AND(BP59,$F59=$G59,BI68+BK68&gt;=PrSettings!$M$6),(ABS(BM59-BI68-BK68)&lt;=1)*1,IF(AND(ABS(BI68+BK68-BI73-BK73-BM59+BN59)&lt;=1,BI68+BK68+BI73+BK73&gt;=PrSettings!$M$8),(ABS(BM59-BI68-BK68)&lt;=1)*(ABS(BN59-BI73-BK73)&lt;=1)*1,"0")))),"")</f>
        <v/>
      </c>
      <c r="BT59" s="467" t="str">
        <f ca="1">IF(($C$57&amp;$C$58&amp;$C$59&amp;$C$60&amp;$E$57&amp;$E$58&amp;$E$59&amp;$E$60&lt;&gt;"")*(BI$57&amp;BI$58&amp;BI$59&amp;BI$60&amp;BK$57&amp;BK$58&amp;BK$59&amp;BK$60&lt;&gt;"")*(BI59&amp;BK59&lt;&gt;""),IF(BO59&lt;&gt;1,0,COUNTIF($B$57:$B$60,BI59)+COUNTIF($D$57:$D$60,BI59))+IF(BO54&lt;&gt;1,0,COUNTIF($B$57:$B$60,BK59)+COUNTIF($D$57:$D$60,BK59)),"")</f>
        <v/>
      </c>
      <c r="BV59" s="462"/>
      <c r="BW59" s="448" t="str">
        <f>IF(BV59="","",VLOOKUP(BV59,Language!$D$5:$E$63,2,0))</f>
        <v/>
      </c>
      <c r="BX59" s="452"/>
      <c r="BY59" s="448" t="str">
        <f>IF(BX59="","",VLOOKUP(BX59,Language!$D$5:$E$63,2,0))</f>
        <v/>
      </c>
      <c r="BZ59" s="452"/>
      <c r="CA59" s="452"/>
      <c r="CB59" s="539">
        <f>COUNTIF(BV$57:BV$60,BV59)+COUNTIF(BX$57:BX$60,BV59)</f>
        <v>0</v>
      </c>
      <c r="CC59" s="449" t="str">
        <f ca="1">IF((BZ59&lt;&gt;"")*(CA59&lt;&gt;"")*((IFERROR(VLOOKUP(BV59,$B$57:$F$60,5,0),"")&lt;&gt;"")+(IFERROR(VLOOKUP(BV59,$D$57:$G$60,4,0),"")&lt;&gt;""))*((IFERROR(VLOOKUP(BX59,$B$57:$F$60,5,0),"")&lt;&gt;"")+(IFERROR(VLOOKUP(BX59,$D$57:$G$60,4,0),"")&lt;&gt;"")),IF((CG59&lt;&gt;2)+($B$57&amp;$D$57&lt;&gt;BV59&amp;BX59)*($B$58&amp;$D$58&lt;&gt;BV59&amp;BX59)*($B$59&amp;$D$59&lt;&gt;BV59&amp;BX59)*($B$60&amp;$D$60&lt;&gt;BV59&amp;BX59)*($D$57&amp;$B$57&lt;&gt;BV59&amp;BX59)*($D$58&amp;$B$58&lt;&gt;BV59&amp;BX59)*($D$59&amp;$B$59&lt;&gt;BV59&amp;BX59)*($D$60&amp;$B$60&lt;&gt;BV59&amp;BX59),"0",(BV68+BX68&gt;BV73+BX73)*(BZ59&gt;CA59)+(BV68+BX68=BV73+BX73)*(BZ59=CA59)+(BV68+BX68&lt;BV73+BX73)*(BZ59&lt;CA59)),"")</f>
        <v/>
      </c>
      <c r="CD59" s="449" t="str">
        <f ca="1">IF((CC59&lt;&gt;""),IF(OR(BV68+BX68&lt;&gt;BV73+BX73,PrSettings!$M$4="●"),((BV68+BX68-BV73-BX73)=(BZ59-CA59))*(CC59=1),0),"")</f>
        <v/>
      </c>
      <c r="CE59" s="449" t="str">
        <f ca="1">IF(CD59&lt;&gt;"",IF(CC59="0",0,(BV68+BX68=BZ59)*(BV73+BX73=CA59)),"")</f>
        <v/>
      </c>
      <c r="CF59" s="449" t="str">
        <f ca="1">IF(CC59&lt;&gt;"",IF((CG59&lt;&gt;2)+($B$57&amp;$D$57&lt;&gt;BV59&amp;BX59)*($B$58&amp;$D$58&lt;&gt;BV59&amp;BX59)*($B$59&amp;$D$59&lt;&gt;BV59&amp;BX59)*($B$60&amp;$D$60&lt;&gt;BV59&amp;BX59)*($D$57&amp;$B$57&lt;&gt;BV59&amp;BX59)*($D$58&amp;$B$58&lt;&gt;BV59&amp;BX59)*($D$59&amp;$B$59&lt;&gt;BV59&amp;BX59)*($D$60&amp;$B$60&lt;&gt;BV59&amp;BX59),0,IF(ABS(BV68+BX68-BV73-BX73)&gt;=PrSettings!$M$7,(ABS(BV68+BX68-BV73-BX73-BZ59+CA59)&lt;=1)*1,IF(AND(CC59,$F59=$G59,BV68+BX68&gt;=PrSettings!$M$6),(ABS(BZ59-BV68-BX68)&lt;=1)*1,IF(AND(ABS(BV68+BX68-BV73-BX73-BZ59+CA59)&lt;=1,BV68+BX68+BV73+BX73&gt;=PrSettings!$M$8),(ABS(BZ59-BV68-BX68)&lt;=1)*(ABS(CA59-BV73-BX73)&lt;=1)*1,"0")))),"")</f>
        <v/>
      </c>
      <c r="CG59" s="467" t="str">
        <f ca="1">IF(($C$57&amp;$C$58&amp;$C$59&amp;$C$60&amp;$E$57&amp;$E$58&amp;$E$59&amp;$E$60&lt;&gt;"")*(BV$57&amp;BV$58&amp;BV$59&amp;BV$60&amp;BX$57&amp;BX$58&amp;BX$59&amp;BX$60&lt;&gt;"")*(BV59&amp;BX59&lt;&gt;""),IF(CB59&lt;&gt;1,0,COUNTIF($B$57:$B$60,BV59)+COUNTIF($D$57:$D$60,BV59))+IF(CB54&lt;&gt;1,0,COUNTIF($B$57:$B$60,BX59)+COUNTIF($D$57:$D$60,BX59)),"")</f>
        <v/>
      </c>
      <c r="CI59" s="462"/>
      <c r="CJ59" s="448" t="str">
        <f>IF(CI59="","",VLOOKUP(CI59,Language!$D$5:$E$63,2,0))</f>
        <v/>
      </c>
      <c r="CK59" s="452"/>
      <c r="CL59" s="448" t="str">
        <f>IF(CK59="","",VLOOKUP(CK59,Language!$D$5:$E$63,2,0))</f>
        <v/>
      </c>
      <c r="CM59" s="452"/>
      <c r="CN59" s="452"/>
      <c r="CO59" s="539">
        <f>COUNTIF(CI$57:CI$60,CI59)+COUNTIF(CK$57:CK$60,CI59)</f>
        <v>0</v>
      </c>
      <c r="CP59" s="449" t="str">
        <f ca="1">IF((CM59&lt;&gt;"")*(CN59&lt;&gt;"")*((IFERROR(VLOOKUP(CI59,$B$57:$F$60,5,0),"")&lt;&gt;"")+(IFERROR(VLOOKUP(CI59,$D$57:$G$60,4,0),"")&lt;&gt;""))*((IFERROR(VLOOKUP(CK59,$B$57:$F$60,5,0),"")&lt;&gt;"")+(IFERROR(VLOOKUP(CK59,$D$57:$G$60,4,0),"")&lt;&gt;"")),IF((CT59&lt;&gt;2)+($B$57&amp;$D$57&lt;&gt;CI59&amp;CK59)*($B$58&amp;$D$58&lt;&gt;CI59&amp;CK59)*($B$59&amp;$D$59&lt;&gt;CI59&amp;CK59)*($B$60&amp;$D$60&lt;&gt;CI59&amp;CK59)*($D$57&amp;$B$57&lt;&gt;CI59&amp;CK59)*($D$58&amp;$B$58&lt;&gt;CI59&amp;CK59)*($D$59&amp;$B$59&lt;&gt;CI59&amp;CK59)*($D$60&amp;$B$60&lt;&gt;CI59&amp;CK59),"0",(CI68+CK68&gt;CI73+CK73)*(CM59&gt;CN59)+(CI68+CK68=CI73+CK73)*(CM59=CN59)+(CI68+CK68&lt;CI73+CK73)*(CM59&lt;CN59)),"")</f>
        <v/>
      </c>
      <c r="CQ59" s="449" t="str">
        <f ca="1">IF((CP59&lt;&gt;""),IF(OR(CI68+CK68&lt;&gt;CI73+CK73,PrSettings!$M$4="●"),((CI68+CK68-CI73-CK73)=(CM59-CN59))*(CP59=1),0),"")</f>
        <v/>
      </c>
      <c r="CR59" s="449" t="str">
        <f ca="1">IF(CQ59&lt;&gt;"",IF(CP59="0",0,(CI68+CK68=CM59)*(CI73+CK73=CN59)),"")</f>
        <v/>
      </c>
      <c r="CS59" s="449" t="str">
        <f ca="1">IF(CP59&lt;&gt;"",IF((CT59&lt;&gt;2)+($B$57&amp;$D$57&lt;&gt;CI59&amp;CK59)*($B$58&amp;$D$58&lt;&gt;CI59&amp;CK59)*($B$59&amp;$D$59&lt;&gt;CI59&amp;CK59)*($B$60&amp;$D$60&lt;&gt;CI59&amp;CK59)*($D$57&amp;$B$57&lt;&gt;CI59&amp;CK59)*($D$58&amp;$B$58&lt;&gt;CI59&amp;CK59)*($D$59&amp;$B$59&lt;&gt;CI59&amp;CK59)*($D$60&amp;$B$60&lt;&gt;CI59&amp;CK59),0,IF(ABS(CI68+CK68-CI73-CK73)&gt;=PrSettings!$M$7,(ABS(CI68+CK68-CI73-CK73-CM59+CN59)&lt;=1)*1,IF(AND(CP59,$F59=$G59,CI68+CK68&gt;=PrSettings!$M$6),(ABS(CM59-CI68-CK68)&lt;=1)*1,IF(AND(ABS(CI68+CK68-CI73-CK73-CM59+CN59)&lt;=1,CI68+CK68+CI73+CK73&gt;=PrSettings!$M$8),(ABS(CM59-CI68-CK68)&lt;=1)*(ABS(CN59-CI73-CK73)&lt;=1)*1,"0")))),"")</f>
        <v/>
      </c>
      <c r="CT59" s="467" t="str">
        <f ca="1">IF(($C$57&amp;$C$58&amp;$C$59&amp;$C$60&amp;$E$57&amp;$E$58&amp;$E$59&amp;$E$60&lt;&gt;"")*(CI$57&amp;CI$58&amp;CI$59&amp;CI$60&amp;CK$57&amp;CK$58&amp;CK$59&amp;CK$60&lt;&gt;"")*(CI59&amp;CK59&lt;&gt;""),IF(CO59&lt;&gt;1,0,COUNTIF($B$57:$B$60,CI59)+COUNTIF($D$57:$D$60,CI59))+IF(CO54&lt;&gt;1,0,COUNTIF($B$57:$B$60,CK59)+COUNTIF($D$57:$D$60,CK59)),"")</f>
        <v/>
      </c>
      <c r="CV59" s="462"/>
      <c r="CW59" s="448" t="str">
        <f>IF(CV59="","",VLOOKUP(CV59,Language!$D$5:$E$63,2,0))</f>
        <v/>
      </c>
      <c r="CX59" s="452"/>
      <c r="CY59" s="448" t="str">
        <f>IF(CX59="","",VLOOKUP(CX59,Language!$D$5:$E$63,2,0))</f>
        <v/>
      </c>
      <c r="CZ59" s="452"/>
      <c r="DA59" s="452"/>
      <c r="DB59" s="539">
        <f>COUNTIF(CV$57:CV$60,CV59)+COUNTIF(CX$57:CX$60,CV59)</f>
        <v>0</v>
      </c>
      <c r="DC59" s="449" t="str">
        <f ca="1">IF((CZ59&lt;&gt;"")*(DA59&lt;&gt;"")*((IFERROR(VLOOKUP(CV59,$B$57:$F$60,5,0),"")&lt;&gt;"")+(IFERROR(VLOOKUP(CV59,$D$57:$G$60,4,0),"")&lt;&gt;""))*((IFERROR(VLOOKUP(CX59,$B$57:$F$60,5,0),"")&lt;&gt;"")+(IFERROR(VLOOKUP(CX59,$D$57:$G$60,4,0),"")&lt;&gt;"")),IF((DG59&lt;&gt;2)+($B$57&amp;$D$57&lt;&gt;CV59&amp;CX59)*($B$58&amp;$D$58&lt;&gt;CV59&amp;CX59)*($B$59&amp;$D$59&lt;&gt;CV59&amp;CX59)*($B$60&amp;$D$60&lt;&gt;CV59&amp;CX59)*($D$57&amp;$B$57&lt;&gt;CV59&amp;CX59)*($D$58&amp;$B$58&lt;&gt;CV59&amp;CX59)*($D$59&amp;$B$59&lt;&gt;CV59&amp;CX59)*($D$60&amp;$B$60&lt;&gt;CV59&amp;CX59),"0",(CV68+CX68&gt;CV73+CX73)*(CZ59&gt;DA59)+(CV68+CX68=CV73+CX73)*(CZ59=DA59)+(CV68+CX68&lt;CV73+CX73)*(CZ59&lt;DA59)),"")</f>
        <v/>
      </c>
      <c r="DD59" s="449" t="str">
        <f ca="1">IF((DC59&lt;&gt;""),IF(OR(CV68+CX68&lt;&gt;CV73+CX73,PrSettings!$M$4="●"),((CV68+CX68-CV73-CX73)=(CZ59-DA59))*(DC59=1),0),"")</f>
        <v/>
      </c>
      <c r="DE59" s="449" t="str">
        <f ca="1">IF(DD59&lt;&gt;"",IF(DC59="0",0,(CV68+CX68=CZ59)*(CV73+CX73=DA59)),"")</f>
        <v/>
      </c>
      <c r="DF59" s="449" t="str">
        <f ca="1">IF(DC59&lt;&gt;"",IF((DG59&lt;&gt;2)+($B$57&amp;$D$57&lt;&gt;CV59&amp;CX59)*($B$58&amp;$D$58&lt;&gt;CV59&amp;CX59)*($B$59&amp;$D$59&lt;&gt;CV59&amp;CX59)*($B$60&amp;$D$60&lt;&gt;CV59&amp;CX59)*($D$57&amp;$B$57&lt;&gt;CV59&amp;CX59)*($D$58&amp;$B$58&lt;&gt;CV59&amp;CX59)*($D$59&amp;$B$59&lt;&gt;CV59&amp;CX59)*($D$60&amp;$B$60&lt;&gt;CV59&amp;CX59),0,IF(ABS(CV68+CX68-CV73-CX73)&gt;=PrSettings!$M$7,(ABS(CV68+CX68-CV73-CX73-CZ59+DA59)&lt;=1)*1,IF(AND(DC59,$F59=$G59,CV68+CX68&gt;=PrSettings!$M$6),(ABS(CZ59-CV68-CX68)&lt;=1)*1,IF(AND(ABS(CV68+CX68-CV73-CX73-CZ59+DA59)&lt;=1,CV68+CX68+CV73+CX73&gt;=PrSettings!$M$8),(ABS(CZ59-CV68-CX68)&lt;=1)*(ABS(DA59-CV73-CX73)&lt;=1)*1,"0")))),"")</f>
        <v/>
      </c>
      <c r="DG59" s="467" t="str">
        <f ca="1">IF(($C$57&amp;$C$58&amp;$C$59&amp;$C$60&amp;$E$57&amp;$E$58&amp;$E$59&amp;$E$60&lt;&gt;"")*(CV$57&amp;CV$58&amp;CV$59&amp;CV$60&amp;CX$57&amp;CX$58&amp;CX$59&amp;CX$60&lt;&gt;"")*(CV59&amp;CX59&lt;&gt;""),IF(DB59&lt;&gt;1,0,COUNTIF($B$57:$B$60,CV59)+COUNTIF($D$57:$D$60,CV59))+IF(DB54&lt;&gt;1,0,COUNTIF($B$57:$B$60,CX59)+COUNTIF($D$57:$D$60,CX59)),"")</f>
        <v/>
      </c>
      <c r="DI59" s="462"/>
      <c r="DJ59" s="448" t="str">
        <f>IF(DI59="","",VLOOKUP(DI59,Language!$D$5:$E$63,2,0))</f>
        <v/>
      </c>
      <c r="DK59" s="452"/>
      <c r="DL59" s="448" t="str">
        <f>IF(DK59="","",VLOOKUP(DK59,Language!$D$5:$E$63,2,0))</f>
        <v/>
      </c>
      <c r="DM59" s="452"/>
      <c r="DN59" s="452"/>
      <c r="DO59" s="539">
        <f>COUNTIF(DI$57:DI$60,DI59)+COUNTIF(DK$57:DK$60,DI59)</f>
        <v>0</v>
      </c>
      <c r="DP59" s="449" t="str">
        <f ca="1">IF((DM59&lt;&gt;"")*(DN59&lt;&gt;"")*((IFERROR(VLOOKUP(DI59,$B$57:$F$60,5,0),"")&lt;&gt;"")+(IFERROR(VLOOKUP(DI59,$D$57:$G$60,4,0),"")&lt;&gt;""))*((IFERROR(VLOOKUP(DK59,$B$57:$F$60,5,0),"")&lt;&gt;"")+(IFERROR(VLOOKUP(DK59,$D$57:$G$60,4,0),"")&lt;&gt;"")),IF((DT59&lt;&gt;2)+($B$57&amp;$D$57&lt;&gt;DI59&amp;DK59)*($B$58&amp;$D$58&lt;&gt;DI59&amp;DK59)*($B$59&amp;$D$59&lt;&gt;DI59&amp;DK59)*($B$60&amp;$D$60&lt;&gt;DI59&amp;DK59)*($D$57&amp;$B$57&lt;&gt;DI59&amp;DK59)*($D$58&amp;$B$58&lt;&gt;DI59&amp;DK59)*($D$59&amp;$B$59&lt;&gt;DI59&amp;DK59)*($D$60&amp;$B$60&lt;&gt;DI59&amp;DK59),"0",(DI68+DK68&gt;DI73+DK73)*(DM59&gt;DN59)+(DI68+DK68=DI73+DK73)*(DM59=DN59)+(DI68+DK68&lt;DI73+DK73)*(DM59&lt;DN59)),"")</f>
        <v/>
      </c>
      <c r="DQ59" s="449" t="str">
        <f ca="1">IF((DP59&lt;&gt;""),IF(OR(DI68+DK68&lt;&gt;DI73+DK73,PrSettings!$M$4="●"),((DI68+DK68-DI73-DK73)=(DM59-DN59))*(DP59=1),0),"")</f>
        <v/>
      </c>
      <c r="DR59" s="449" t="str">
        <f ca="1">IF(DQ59&lt;&gt;"",IF(DP59="0",0,(DI68+DK68=DM59)*(DI73+DK73=DN59)),"")</f>
        <v/>
      </c>
      <c r="DS59" s="449" t="str">
        <f ca="1">IF(DP59&lt;&gt;"",IF((DT59&lt;&gt;2)+($B$57&amp;$D$57&lt;&gt;DI59&amp;DK59)*($B$58&amp;$D$58&lt;&gt;DI59&amp;DK59)*($B$59&amp;$D$59&lt;&gt;DI59&amp;DK59)*($B$60&amp;$D$60&lt;&gt;DI59&amp;DK59)*($D$57&amp;$B$57&lt;&gt;DI59&amp;DK59)*($D$58&amp;$B$58&lt;&gt;DI59&amp;DK59)*($D$59&amp;$B$59&lt;&gt;DI59&amp;DK59)*($D$60&amp;$B$60&lt;&gt;DI59&amp;DK59),0,IF(ABS(DI68+DK68-DI73-DK73)&gt;=PrSettings!$M$7,(ABS(DI68+DK68-DI73-DK73-DM59+DN59)&lt;=1)*1,IF(AND(DP59,$F59=$G59,DI68+DK68&gt;=PrSettings!$M$6),(ABS(DM59-DI68-DK68)&lt;=1)*1,IF(AND(ABS(DI68+DK68-DI73-DK73-DM59+DN59)&lt;=1,DI68+DK68+DI73+DK73&gt;=PrSettings!$M$8),(ABS(DM59-DI68-DK68)&lt;=1)*(ABS(DN59-DI73-DK73)&lt;=1)*1,"0")))),"")</f>
        <v/>
      </c>
      <c r="DT59" s="467" t="str">
        <f ca="1">IF(($C$57&amp;$C$58&amp;$C$59&amp;$C$60&amp;$E$57&amp;$E$58&amp;$E$59&amp;$E$60&lt;&gt;"")*(DI$57&amp;DI$58&amp;DI$59&amp;DI$60&amp;DK$57&amp;DK$58&amp;DK$59&amp;DK$60&lt;&gt;"")*(DI59&amp;DK59&lt;&gt;""),IF(DO59&lt;&gt;1,0,COUNTIF($B$57:$B$60,DI59)+COUNTIF($D$57:$D$60,DI59))+IF(DO54&lt;&gt;1,0,COUNTIF($B$57:$B$60,DK59)+COUNTIF($D$57:$D$60,DK59)),"")</f>
        <v/>
      </c>
      <c r="DV59" s="462"/>
      <c r="DW59" s="448" t="str">
        <f>IF(DV59="","",VLOOKUP(DV59,Language!$D$5:$E$63,2,0))</f>
        <v/>
      </c>
      <c r="DX59" s="452"/>
      <c r="DY59" s="448" t="str">
        <f>IF(DX59="","",VLOOKUP(DX59,Language!$D$5:$E$63,2,0))</f>
        <v/>
      </c>
      <c r="DZ59" s="452"/>
      <c r="EA59" s="452"/>
      <c r="EB59" s="539">
        <f>COUNTIF(DV$57:DV$60,DV59)+COUNTIF(DX$57:DX$60,DV59)</f>
        <v>0</v>
      </c>
      <c r="EC59" s="449" t="str">
        <f ca="1">IF((DZ59&lt;&gt;"")*(EA59&lt;&gt;"")*((IFERROR(VLOOKUP(DV59,$B$57:$F$60,5,0),"")&lt;&gt;"")+(IFERROR(VLOOKUP(DV59,$D$57:$G$60,4,0),"")&lt;&gt;""))*((IFERROR(VLOOKUP(DX59,$B$57:$F$60,5,0),"")&lt;&gt;"")+(IFERROR(VLOOKUP(DX59,$D$57:$G$60,4,0),"")&lt;&gt;"")),IF((EG59&lt;&gt;2)+($B$57&amp;$D$57&lt;&gt;DV59&amp;DX59)*($B$58&amp;$D$58&lt;&gt;DV59&amp;DX59)*($B$59&amp;$D$59&lt;&gt;DV59&amp;DX59)*($B$60&amp;$D$60&lt;&gt;DV59&amp;DX59)*($D$57&amp;$B$57&lt;&gt;DV59&amp;DX59)*($D$58&amp;$B$58&lt;&gt;DV59&amp;DX59)*($D$59&amp;$B$59&lt;&gt;DV59&amp;DX59)*($D$60&amp;$B$60&lt;&gt;DV59&amp;DX59),"0",(DV68+DX68&gt;DV73+DX73)*(DZ59&gt;EA59)+(DV68+DX68=DV73+DX73)*(DZ59=EA59)+(DV68+DX68&lt;DV73+DX73)*(DZ59&lt;EA59)),"")</f>
        <v/>
      </c>
      <c r="ED59" s="449" t="str">
        <f ca="1">IF((EC59&lt;&gt;""),IF(OR(DV68+DX68&lt;&gt;DV73+DX73,PrSettings!$M$4="●"),((DV68+DX68-DV73-DX73)=(DZ59-EA59))*(EC59=1),0),"")</f>
        <v/>
      </c>
      <c r="EE59" s="449" t="str">
        <f ca="1">IF(ED59&lt;&gt;"",IF(EC59="0",0,(DV68+DX68=DZ59)*(DV73+DX73=EA59)),"")</f>
        <v/>
      </c>
      <c r="EF59" s="449" t="str">
        <f ca="1">IF(EC59&lt;&gt;"",IF((EG59&lt;&gt;2)+($B$57&amp;$D$57&lt;&gt;DV59&amp;DX59)*($B$58&amp;$D$58&lt;&gt;DV59&amp;DX59)*($B$59&amp;$D$59&lt;&gt;DV59&amp;DX59)*($B$60&amp;$D$60&lt;&gt;DV59&amp;DX59)*($D$57&amp;$B$57&lt;&gt;DV59&amp;DX59)*($D$58&amp;$B$58&lt;&gt;DV59&amp;DX59)*($D$59&amp;$B$59&lt;&gt;DV59&amp;DX59)*($D$60&amp;$B$60&lt;&gt;DV59&amp;DX59),0,IF(ABS(DV68+DX68-DV73-DX73)&gt;=PrSettings!$M$7,(ABS(DV68+DX68-DV73-DX73-DZ59+EA59)&lt;=1)*1,IF(AND(EC59,$F59=$G59,DV68+DX68&gt;=PrSettings!$M$6),(ABS(DZ59-DV68-DX68)&lt;=1)*1,IF(AND(ABS(DV68+DX68-DV73-DX73-DZ59+EA59)&lt;=1,DV68+DX68+DV73+DX73&gt;=PrSettings!$M$8),(ABS(DZ59-DV68-DX68)&lt;=1)*(ABS(EA59-DV73-DX73)&lt;=1)*1,"0")))),"")</f>
        <v/>
      </c>
      <c r="EG59" s="467" t="str">
        <f ca="1">IF(($C$57&amp;$C$58&amp;$C$59&amp;$C$60&amp;$E$57&amp;$E$58&amp;$E$59&amp;$E$60&lt;&gt;"")*(DV$57&amp;DV$58&amp;DV$59&amp;DV$60&amp;DX$57&amp;DX$58&amp;DX$59&amp;DX$60&lt;&gt;"")*(DV59&amp;DX59&lt;&gt;""),IF(EB59&lt;&gt;1,0,COUNTIF($B$57:$B$60,DV59)+COUNTIF($D$57:$D$60,DV59))+IF(EB54&lt;&gt;1,0,COUNTIF($B$57:$B$60,DX59)+COUNTIF($D$57:$D$60,DX59)),"")</f>
        <v/>
      </c>
      <c r="EI59" s="462"/>
      <c r="EJ59" s="448" t="str">
        <f>IF(EI59="","",VLOOKUP(EI59,Language!$D$5:$E$63,2,0))</f>
        <v/>
      </c>
      <c r="EK59" s="452"/>
      <c r="EL59" s="448" t="str">
        <f>IF(EK59="","",VLOOKUP(EK59,Language!$D$5:$E$63,2,0))</f>
        <v/>
      </c>
      <c r="EM59" s="452"/>
      <c r="EN59" s="452"/>
      <c r="EO59" s="539">
        <f>COUNTIF(EI$57:EI$60,EI59)+COUNTIF(EK$57:EK$60,EI59)</f>
        <v>0</v>
      </c>
      <c r="EP59" s="449" t="str">
        <f ca="1">IF((EM59&lt;&gt;"")*(EN59&lt;&gt;"")*((IFERROR(VLOOKUP(EI59,$B$57:$F$60,5,0),"")&lt;&gt;"")+(IFERROR(VLOOKUP(EI59,$D$57:$G$60,4,0),"")&lt;&gt;""))*((IFERROR(VLOOKUP(EK59,$B$57:$F$60,5,0),"")&lt;&gt;"")+(IFERROR(VLOOKUP(EK59,$D$57:$G$60,4,0),"")&lt;&gt;"")),IF((ET59&lt;&gt;2)+($B$57&amp;$D$57&lt;&gt;EI59&amp;EK59)*($B$58&amp;$D$58&lt;&gt;EI59&amp;EK59)*($B$59&amp;$D$59&lt;&gt;EI59&amp;EK59)*($B$60&amp;$D$60&lt;&gt;EI59&amp;EK59)*($D$57&amp;$B$57&lt;&gt;EI59&amp;EK59)*($D$58&amp;$B$58&lt;&gt;EI59&amp;EK59)*($D$59&amp;$B$59&lt;&gt;EI59&amp;EK59)*($D$60&amp;$B$60&lt;&gt;EI59&amp;EK59),"0",(EI68+EK68&gt;EI73+EK73)*(EM59&gt;EN59)+(EI68+EK68=EI73+EK73)*(EM59=EN59)+(EI68+EK68&lt;EI73+EK73)*(EM59&lt;EN59)),"")</f>
        <v/>
      </c>
      <c r="EQ59" s="449" t="str">
        <f ca="1">IF((EP59&lt;&gt;""),IF(OR(EI68+EK68&lt;&gt;EI73+EK73,PrSettings!$M$4="●"),((EI68+EK68-EI73-EK73)=(EM59-EN59))*(EP59=1),0),"")</f>
        <v/>
      </c>
      <c r="ER59" s="449" t="str">
        <f ca="1">IF(EQ59&lt;&gt;"",IF(EP59="0",0,(EI68+EK68=EM59)*(EI73+EK73=EN59)),"")</f>
        <v/>
      </c>
      <c r="ES59" s="449" t="str">
        <f ca="1">IF(EP59&lt;&gt;"",IF((ET59&lt;&gt;2)+($B$57&amp;$D$57&lt;&gt;EI59&amp;EK59)*($B$58&amp;$D$58&lt;&gt;EI59&amp;EK59)*($B$59&amp;$D$59&lt;&gt;EI59&amp;EK59)*($B$60&amp;$D$60&lt;&gt;EI59&amp;EK59)*($D$57&amp;$B$57&lt;&gt;EI59&amp;EK59)*($D$58&amp;$B$58&lt;&gt;EI59&amp;EK59)*($D$59&amp;$B$59&lt;&gt;EI59&amp;EK59)*($D$60&amp;$B$60&lt;&gt;EI59&amp;EK59),0,IF(ABS(EI68+EK68-EI73-EK73)&gt;=PrSettings!$M$7,(ABS(EI68+EK68-EI73-EK73-EM59+EN59)&lt;=1)*1,IF(AND(EP59,$F59=$G59,EI68+EK68&gt;=PrSettings!$M$6),(ABS(EM59-EI68-EK68)&lt;=1)*1,IF(AND(ABS(EI68+EK68-EI73-EK73-EM59+EN59)&lt;=1,EI68+EK68+EI73+EK73&gt;=PrSettings!$M$8),(ABS(EM59-EI68-EK68)&lt;=1)*(ABS(EN59-EI73-EK73)&lt;=1)*1,"0")))),"")</f>
        <v/>
      </c>
      <c r="ET59" s="467" t="str">
        <f ca="1">IF(($C$57&amp;$C$58&amp;$C$59&amp;$C$60&amp;$E$57&amp;$E$58&amp;$E$59&amp;$E$60&lt;&gt;"")*(EI$57&amp;EI$58&amp;EI$59&amp;EI$60&amp;EK$57&amp;EK$58&amp;EK$59&amp;EK$60&lt;&gt;"")*(EI59&amp;EK59&lt;&gt;""),IF(EO59&lt;&gt;1,0,COUNTIF($B$57:$B$60,EI59)+COUNTIF($D$57:$D$60,EI59))+IF(EO54&lt;&gt;1,0,COUNTIF($B$57:$B$60,EK59)+COUNTIF($D$57:$D$60,EK59)),"")</f>
        <v/>
      </c>
      <c r="EV59" s="462"/>
      <c r="EW59" s="448" t="str">
        <f>IF(EV59="","",VLOOKUP(EV59,Language!$D$5:$E$63,2,0))</f>
        <v/>
      </c>
      <c r="EX59" s="452"/>
      <c r="EY59" s="448" t="str">
        <f>IF(EX59="","",VLOOKUP(EX59,Language!$D$5:$E$63,2,0))</f>
        <v/>
      </c>
      <c r="EZ59" s="452"/>
      <c r="FA59" s="452"/>
      <c r="FB59" s="539">
        <f>COUNTIF(EV$57:EV$60,EV59)+COUNTIF(EX$57:EX$60,EV59)</f>
        <v>0</v>
      </c>
      <c r="FC59" s="449" t="str">
        <f ca="1">IF((EZ59&lt;&gt;"")*(FA59&lt;&gt;"")*((IFERROR(VLOOKUP(EV59,$B$57:$F$60,5,0),"")&lt;&gt;"")+(IFERROR(VLOOKUP(EV59,$D$57:$G$60,4,0),"")&lt;&gt;""))*((IFERROR(VLOOKUP(EX59,$B$57:$F$60,5,0),"")&lt;&gt;"")+(IFERROR(VLOOKUP(EX59,$D$57:$G$60,4,0),"")&lt;&gt;"")),IF((FG59&lt;&gt;2)+($B$57&amp;$D$57&lt;&gt;EV59&amp;EX59)*($B$58&amp;$D$58&lt;&gt;EV59&amp;EX59)*($B$59&amp;$D$59&lt;&gt;EV59&amp;EX59)*($B$60&amp;$D$60&lt;&gt;EV59&amp;EX59)*($D$57&amp;$B$57&lt;&gt;EV59&amp;EX59)*($D$58&amp;$B$58&lt;&gt;EV59&amp;EX59)*($D$59&amp;$B$59&lt;&gt;EV59&amp;EX59)*($D$60&amp;$B$60&lt;&gt;EV59&amp;EX59),"0",(EV68+EX68&gt;EV73+EX73)*(EZ59&gt;FA59)+(EV68+EX68=EV73+EX73)*(EZ59=FA59)+(EV68+EX68&lt;EV73+EX73)*(EZ59&lt;FA59)),"")</f>
        <v/>
      </c>
      <c r="FD59" s="449" t="str">
        <f ca="1">IF((FC59&lt;&gt;""),IF(OR(EV68+EX68&lt;&gt;EV73+EX73,PrSettings!$M$4="●"),((EV68+EX68-EV73-EX73)=(EZ59-FA59))*(FC59=1),0),"")</f>
        <v/>
      </c>
      <c r="FE59" s="449" t="str">
        <f ca="1">IF(FD59&lt;&gt;"",IF(FC59="0",0,(EV68+EX68=EZ59)*(EV73+EX73=FA59)),"")</f>
        <v/>
      </c>
      <c r="FF59" s="449" t="str">
        <f ca="1">IF(FC59&lt;&gt;"",IF((FG59&lt;&gt;2)+($B$57&amp;$D$57&lt;&gt;EV59&amp;EX59)*($B$58&amp;$D$58&lt;&gt;EV59&amp;EX59)*($B$59&amp;$D$59&lt;&gt;EV59&amp;EX59)*($B$60&amp;$D$60&lt;&gt;EV59&amp;EX59)*($D$57&amp;$B$57&lt;&gt;EV59&amp;EX59)*($D$58&amp;$B$58&lt;&gt;EV59&amp;EX59)*($D$59&amp;$B$59&lt;&gt;EV59&amp;EX59)*($D$60&amp;$B$60&lt;&gt;EV59&amp;EX59),0,IF(ABS(EV68+EX68-EV73-EX73)&gt;=PrSettings!$M$7,(ABS(EV68+EX68-EV73-EX73-EZ59+FA59)&lt;=1)*1,IF(AND(FC59,$F59=$G59,EV68+EX68&gt;=PrSettings!$M$6),(ABS(EZ59-EV68-EX68)&lt;=1)*1,IF(AND(ABS(EV68+EX68-EV73-EX73-EZ59+FA59)&lt;=1,EV68+EX68+EV73+EX73&gt;=PrSettings!$M$8),(ABS(EZ59-EV68-EX68)&lt;=1)*(ABS(FA59-EV73-EX73)&lt;=1)*1,"0")))),"")</f>
        <v/>
      </c>
      <c r="FG59" s="467" t="str">
        <f ca="1">IF(($C$57&amp;$C$58&amp;$C$59&amp;$C$60&amp;$E$57&amp;$E$58&amp;$E$59&amp;$E$60&lt;&gt;"")*(EV$57&amp;EV$58&amp;EV$59&amp;EV$60&amp;EX$57&amp;EX$58&amp;EX$59&amp;EX$60&lt;&gt;"")*(EV59&amp;EX59&lt;&gt;""),IF(FB59&lt;&gt;1,0,COUNTIF($B$57:$B$60,EV59)+COUNTIF($D$57:$D$60,EV59))+IF(FB54&lt;&gt;1,0,COUNTIF($B$57:$B$60,EX59)+COUNTIF($D$57:$D$60,EX59)),"")</f>
        <v/>
      </c>
      <c r="FI59" s="462"/>
      <c r="FJ59" s="448" t="str">
        <f>IF(FI59="","",VLOOKUP(FI59,Language!$D$5:$E$63,2,0))</f>
        <v/>
      </c>
      <c r="FK59" s="452"/>
      <c r="FL59" s="448" t="str">
        <f>IF(FK59="","",VLOOKUP(FK59,Language!$D$5:$E$63,2,0))</f>
        <v/>
      </c>
      <c r="FM59" s="452"/>
      <c r="FN59" s="452"/>
      <c r="FO59" s="539">
        <f>COUNTIF(FI$57:FI$60,FI59)+COUNTIF(FK$57:FK$60,FI59)</f>
        <v>0</v>
      </c>
      <c r="FP59" s="449" t="str">
        <f ca="1">IF((FM59&lt;&gt;"")*(FN59&lt;&gt;"")*((IFERROR(VLOOKUP(FI59,$B$57:$F$60,5,0),"")&lt;&gt;"")+(IFERROR(VLOOKUP(FI59,$D$57:$G$60,4,0),"")&lt;&gt;""))*((IFERROR(VLOOKUP(FK59,$B$57:$F$60,5,0),"")&lt;&gt;"")+(IFERROR(VLOOKUP(FK59,$D$57:$G$60,4,0),"")&lt;&gt;"")),IF((FT59&lt;&gt;2)+($B$57&amp;$D$57&lt;&gt;FI59&amp;FK59)*($B$58&amp;$D$58&lt;&gt;FI59&amp;FK59)*($B$59&amp;$D$59&lt;&gt;FI59&amp;FK59)*($B$60&amp;$D$60&lt;&gt;FI59&amp;FK59)*($D$57&amp;$B$57&lt;&gt;FI59&amp;FK59)*($D$58&amp;$B$58&lt;&gt;FI59&amp;FK59)*($D$59&amp;$B$59&lt;&gt;FI59&amp;FK59)*($D$60&amp;$B$60&lt;&gt;FI59&amp;FK59),"0",(FI68+FK68&gt;FI73+FK73)*(FM59&gt;FN59)+(FI68+FK68=FI73+FK73)*(FM59=FN59)+(FI68+FK68&lt;FI73+FK73)*(FM59&lt;FN59)),"")</f>
        <v/>
      </c>
      <c r="FQ59" s="449" t="str">
        <f ca="1">IF((FP59&lt;&gt;""),IF(OR(FI68+FK68&lt;&gt;FI73+FK73,PrSettings!$M$4="●"),((FI68+FK68-FI73-FK73)=(FM59-FN59))*(FP59=1),0),"")</f>
        <v/>
      </c>
      <c r="FR59" s="449" t="str">
        <f ca="1">IF(FQ59&lt;&gt;"",IF(FP59="0",0,(FI68+FK68=FM59)*(FI73+FK73=FN59)),"")</f>
        <v/>
      </c>
      <c r="FS59" s="449" t="str">
        <f ca="1">IF(FP59&lt;&gt;"",IF((FT59&lt;&gt;2)+($B$57&amp;$D$57&lt;&gt;FI59&amp;FK59)*($B$58&amp;$D$58&lt;&gt;FI59&amp;FK59)*($B$59&amp;$D$59&lt;&gt;FI59&amp;FK59)*($B$60&amp;$D$60&lt;&gt;FI59&amp;FK59)*($D$57&amp;$B$57&lt;&gt;FI59&amp;FK59)*($D$58&amp;$B$58&lt;&gt;FI59&amp;FK59)*($D$59&amp;$B$59&lt;&gt;FI59&amp;FK59)*($D$60&amp;$B$60&lt;&gt;FI59&amp;FK59),0,IF(ABS(FI68+FK68-FI73-FK73)&gt;=PrSettings!$M$7,(ABS(FI68+FK68-FI73-FK73-FM59+FN59)&lt;=1)*1,IF(AND(FP59,$F59=$G59,FI68+FK68&gt;=PrSettings!$M$6),(ABS(FM59-FI68-FK68)&lt;=1)*1,IF(AND(ABS(FI68+FK68-FI73-FK73-FM59+FN59)&lt;=1,FI68+FK68+FI73+FK73&gt;=PrSettings!$M$8),(ABS(FM59-FI68-FK68)&lt;=1)*(ABS(FN59-FI73-FK73)&lt;=1)*1,"0")))),"")</f>
        <v/>
      </c>
      <c r="FT59" s="467" t="str">
        <f ca="1">IF(($C$57&amp;$C$58&amp;$C$59&amp;$C$60&amp;$E$57&amp;$E$58&amp;$E$59&amp;$E$60&lt;&gt;"")*(FI$57&amp;FI$58&amp;FI$59&amp;FI$60&amp;FK$57&amp;FK$58&amp;FK$59&amp;FK$60&lt;&gt;"")*(FI59&amp;FK59&lt;&gt;""),IF(FO59&lt;&gt;1,0,COUNTIF($B$57:$B$60,FI59)+COUNTIF($D$57:$D$60,FI59))+IF(FO54&lt;&gt;1,0,COUNTIF($B$57:$B$60,FK59)+COUNTIF($D$57:$D$60,FK59)),"")</f>
        <v/>
      </c>
      <c r="FV59" s="462"/>
      <c r="FW59" s="448" t="str">
        <f>IF(FV59="","",VLOOKUP(FV59,Language!$D$5:$E$63,2,0))</f>
        <v/>
      </c>
      <c r="FX59" s="452"/>
      <c r="FY59" s="448" t="str">
        <f>IF(FX59="","",VLOOKUP(FX59,Language!$D$5:$E$63,2,0))</f>
        <v/>
      </c>
      <c r="FZ59" s="452"/>
      <c r="GA59" s="452"/>
      <c r="GB59" s="539">
        <f>COUNTIF(FV$57:FV$60,FV59)+COUNTIF(FX$57:FX$60,FV59)</f>
        <v>0</v>
      </c>
      <c r="GC59" s="449" t="str">
        <f ca="1">IF((FZ59&lt;&gt;"")*(GA59&lt;&gt;"")*((IFERROR(VLOOKUP(FV59,$B$57:$F$60,5,0),"")&lt;&gt;"")+(IFERROR(VLOOKUP(FV59,$D$57:$G$60,4,0),"")&lt;&gt;""))*((IFERROR(VLOOKUP(FX59,$B$57:$F$60,5,0),"")&lt;&gt;"")+(IFERROR(VLOOKUP(FX59,$D$57:$G$60,4,0),"")&lt;&gt;"")),IF((GG59&lt;&gt;2)+($B$57&amp;$D$57&lt;&gt;FV59&amp;FX59)*($B$58&amp;$D$58&lt;&gt;FV59&amp;FX59)*($B$59&amp;$D$59&lt;&gt;FV59&amp;FX59)*($B$60&amp;$D$60&lt;&gt;FV59&amp;FX59)*($D$57&amp;$B$57&lt;&gt;FV59&amp;FX59)*($D$58&amp;$B$58&lt;&gt;FV59&amp;FX59)*($D$59&amp;$B$59&lt;&gt;FV59&amp;FX59)*($D$60&amp;$B$60&lt;&gt;FV59&amp;FX59),"0",(FV68+FX68&gt;FV73+FX73)*(FZ59&gt;GA59)+(FV68+FX68=FV73+FX73)*(FZ59=GA59)+(FV68+FX68&lt;FV73+FX73)*(FZ59&lt;GA59)),"")</f>
        <v/>
      </c>
      <c r="GD59" s="449" t="str">
        <f ca="1">IF((GC59&lt;&gt;""),IF(OR(FV68+FX68&lt;&gt;FV73+FX73,PrSettings!$M$4="●"),((FV68+FX68-FV73-FX73)=(FZ59-GA59))*(GC59=1),0),"")</f>
        <v/>
      </c>
      <c r="GE59" s="449" t="str">
        <f ca="1">IF(GD59&lt;&gt;"",IF(GC59="0",0,(FV68+FX68=FZ59)*(FV73+FX73=GA59)),"")</f>
        <v/>
      </c>
      <c r="GF59" s="449" t="str">
        <f ca="1">IF(GC59&lt;&gt;"",IF((GG59&lt;&gt;2)+($B$57&amp;$D$57&lt;&gt;FV59&amp;FX59)*($B$58&amp;$D$58&lt;&gt;FV59&amp;FX59)*($B$59&amp;$D$59&lt;&gt;FV59&amp;FX59)*($B$60&amp;$D$60&lt;&gt;FV59&amp;FX59)*($D$57&amp;$B$57&lt;&gt;FV59&amp;FX59)*($D$58&amp;$B$58&lt;&gt;FV59&amp;FX59)*($D$59&amp;$B$59&lt;&gt;FV59&amp;FX59)*($D$60&amp;$B$60&lt;&gt;FV59&amp;FX59),0,IF(ABS(FV68+FX68-FV73-FX73)&gt;=PrSettings!$M$7,(ABS(FV68+FX68-FV73-FX73-FZ59+GA59)&lt;=1)*1,IF(AND(GC59,$F59=$G59,FV68+FX68&gt;=PrSettings!$M$6),(ABS(FZ59-FV68-FX68)&lt;=1)*1,IF(AND(ABS(FV68+FX68-FV73-FX73-FZ59+GA59)&lt;=1,FV68+FX68+FV73+FX73&gt;=PrSettings!$M$8),(ABS(FZ59-FV68-FX68)&lt;=1)*(ABS(GA59-FV73-FX73)&lt;=1)*1,"0")))),"")</f>
        <v/>
      </c>
      <c r="GG59" s="467" t="str">
        <f ca="1">IF(($C$57&amp;$C$58&amp;$C$59&amp;$C$60&amp;$E$57&amp;$E$58&amp;$E$59&amp;$E$60&lt;&gt;"")*(FV$57&amp;FV$58&amp;FV$59&amp;FV$60&amp;FX$57&amp;FX$58&amp;FX$59&amp;FX$60&lt;&gt;"")*(FV59&amp;FX59&lt;&gt;""),IF(GB59&lt;&gt;1,0,COUNTIF($B$57:$B$60,FV59)+COUNTIF($D$57:$D$60,FV59))+IF(GB54&lt;&gt;1,0,COUNTIF($B$57:$B$60,FX59)+COUNTIF($D$57:$D$60,FX59)),"")</f>
        <v/>
      </c>
      <c r="GI59" s="462"/>
      <c r="GJ59" s="448" t="str">
        <f>IF(GI59="","",VLOOKUP(GI59,Language!$D$5:$E$63,2,0))</f>
        <v/>
      </c>
      <c r="GK59" s="452"/>
      <c r="GL59" s="448" t="str">
        <f>IF(GK59="","",VLOOKUP(GK59,Language!$D$5:$E$63,2,0))</f>
        <v/>
      </c>
      <c r="GM59" s="452"/>
      <c r="GN59" s="452"/>
      <c r="GO59" s="539">
        <f>COUNTIF(GI$57:GI$60,GI59)+COUNTIF(GK$57:GK$60,GI59)</f>
        <v>0</v>
      </c>
      <c r="GP59" s="449" t="str">
        <f ca="1">IF((GM59&lt;&gt;"")*(GN59&lt;&gt;"")*((IFERROR(VLOOKUP(GI59,$B$57:$F$60,5,0),"")&lt;&gt;"")+(IFERROR(VLOOKUP(GI59,$D$57:$G$60,4,0),"")&lt;&gt;""))*((IFERROR(VLOOKUP(GK59,$B$57:$F$60,5,0),"")&lt;&gt;"")+(IFERROR(VLOOKUP(GK59,$D$57:$G$60,4,0),"")&lt;&gt;"")),IF((GT59&lt;&gt;2)+($B$57&amp;$D$57&lt;&gt;GI59&amp;GK59)*($B$58&amp;$D$58&lt;&gt;GI59&amp;GK59)*($B$59&amp;$D$59&lt;&gt;GI59&amp;GK59)*($B$60&amp;$D$60&lt;&gt;GI59&amp;GK59)*($D$57&amp;$B$57&lt;&gt;GI59&amp;GK59)*($D$58&amp;$B$58&lt;&gt;GI59&amp;GK59)*($D$59&amp;$B$59&lt;&gt;GI59&amp;GK59)*($D$60&amp;$B$60&lt;&gt;GI59&amp;GK59),"0",(GI68+GK68&gt;GI73+GK73)*(GM59&gt;GN59)+(GI68+GK68=GI73+GK73)*(GM59=GN59)+(GI68+GK68&lt;GI73+GK73)*(GM59&lt;GN59)),"")</f>
        <v/>
      </c>
      <c r="GQ59" s="449" t="str">
        <f ca="1">IF((GP59&lt;&gt;""),IF(OR(GI68+GK68&lt;&gt;GI73+GK73,PrSettings!$M$4="●"),((GI68+GK68-GI73-GK73)=(GM59-GN59))*(GP59=1),0),"")</f>
        <v/>
      </c>
      <c r="GR59" s="449" t="str">
        <f ca="1">IF(GQ59&lt;&gt;"",IF(GP59="0",0,(GI68+GK68=GM59)*(GI73+GK73=GN59)),"")</f>
        <v/>
      </c>
      <c r="GS59" s="449" t="str">
        <f ca="1">IF(GP59&lt;&gt;"",IF((GT59&lt;&gt;2)+($B$57&amp;$D$57&lt;&gt;GI59&amp;GK59)*($B$58&amp;$D$58&lt;&gt;GI59&amp;GK59)*($B$59&amp;$D$59&lt;&gt;GI59&amp;GK59)*($B$60&amp;$D$60&lt;&gt;GI59&amp;GK59)*($D$57&amp;$B$57&lt;&gt;GI59&amp;GK59)*($D$58&amp;$B$58&lt;&gt;GI59&amp;GK59)*($D$59&amp;$B$59&lt;&gt;GI59&amp;GK59)*($D$60&amp;$B$60&lt;&gt;GI59&amp;GK59),0,IF(ABS(GI68+GK68-GI73-GK73)&gt;=PrSettings!$M$7,(ABS(GI68+GK68-GI73-GK73-GM59+GN59)&lt;=1)*1,IF(AND(GP59,$F59=$G59,GI68+GK68&gt;=PrSettings!$M$6),(ABS(GM59-GI68-GK68)&lt;=1)*1,IF(AND(ABS(GI68+GK68-GI73-GK73-GM59+GN59)&lt;=1,GI68+GK68+GI73+GK73&gt;=PrSettings!$M$8),(ABS(GM59-GI68-GK68)&lt;=1)*(ABS(GN59-GI73-GK73)&lt;=1)*1,"0")))),"")</f>
        <v/>
      </c>
      <c r="GT59" s="467" t="str">
        <f ca="1">IF(($C$57&amp;$C$58&amp;$C$59&amp;$C$60&amp;$E$57&amp;$E$58&amp;$E$59&amp;$E$60&lt;&gt;"")*(GI$57&amp;GI$58&amp;GI$59&amp;GI$60&amp;GK$57&amp;GK$58&amp;GK$59&amp;GK$60&lt;&gt;"")*(GI59&amp;GK59&lt;&gt;""),IF(GO59&lt;&gt;1,0,COUNTIF($B$57:$B$60,GI59)+COUNTIF($D$57:$D$60,GI59))+IF(GO54&lt;&gt;1,0,COUNTIF($B$57:$B$60,GK59)+COUNTIF($D$57:$D$60,GK59)),"")</f>
        <v/>
      </c>
      <c r="GV59" s="462"/>
      <c r="GW59" s="448" t="str">
        <f>IF(GV59="","",VLOOKUP(GV59,Language!$D$5:$E$63,2,0))</f>
        <v/>
      </c>
      <c r="GX59" s="452"/>
      <c r="GY59" s="448" t="str">
        <f>IF(GX59="","",VLOOKUP(GX59,Language!$D$5:$E$63,2,0))</f>
        <v/>
      </c>
      <c r="GZ59" s="452"/>
      <c r="HA59" s="452"/>
      <c r="HB59" s="539">
        <f>COUNTIF(GV$57:GV$60,GV59)+COUNTIF(GX$57:GX$60,GV59)</f>
        <v>0</v>
      </c>
      <c r="HC59" s="449" t="str">
        <f ca="1">IF((GZ59&lt;&gt;"")*(HA59&lt;&gt;"")*((IFERROR(VLOOKUP(GV59,$B$57:$F$60,5,0),"")&lt;&gt;"")+(IFERROR(VLOOKUP(GV59,$D$57:$G$60,4,0),"")&lt;&gt;""))*((IFERROR(VLOOKUP(GX59,$B$57:$F$60,5,0),"")&lt;&gt;"")+(IFERROR(VLOOKUP(GX59,$D$57:$G$60,4,0),"")&lt;&gt;"")),IF((HG59&lt;&gt;2)+($B$57&amp;$D$57&lt;&gt;GV59&amp;GX59)*($B$58&amp;$D$58&lt;&gt;GV59&amp;GX59)*($B$59&amp;$D$59&lt;&gt;GV59&amp;GX59)*($B$60&amp;$D$60&lt;&gt;GV59&amp;GX59)*($D$57&amp;$B$57&lt;&gt;GV59&amp;GX59)*($D$58&amp;$B$58&lt;&gt;GV59&amp;GX59)*($D$59&amp;$B$59&lt;&gt;GV59&amp;GX59)*($D$60&amp;$B$60&lt;&gt;GV59&amp;GX59),"0",(GV68+GX68&gt;GV73+GX73)*(GZ59&gt;HA59)+(GV68+GX68=GV73+GX73)*(GZ59=HA59)+(GV68+GX68&lt;GV73+GX73)*(GZ59&lt;HA59)),"")</f>
        <v/>
      </c>
      <c r="HD59" s="449" t="str">
        <f ca="1">IF((HC59&lt;&gt;""),IF(OR(GV68+GX68&lt;&gt;GV73+GX73,PrSettings!$M$4="●"),((GV68+GX68-GV73-GX73)=(GZ59-HA59))*(HC59=1),0),"")</f>
        <v/>
      </c>
      <c r="HE59" s="449" t="str">
        <f ca="1">IF(HD59&lt;&gt;"",IF(HC59="0",0,(GV68+GX68=GZ59)*(GV73+GX73=HA59)),"")</f>
        <v/>
      </c>
      <c r="HF59" s="449" t="str">
        <f ca="1">IF(HC59&lt;&gt;"",IF((HG59&lt;&gt;2)+($B$57&amp;$D$57&lt;&gt;GV59&amp;GX59)*($B$58&amp;$D$58&lt;&gt;GV59&amp;GX59)*($B$59&amp;$D$59&lt;&gt;GV59&amp;GX59)*($B$60&amp;$D$60&lt;&gt;GV59&amp;GX59)*($D$57&amp;$B$57&lt;&gt;GV59&amp;GX59)*($D$58&amp;$B$58&lt;&gt;GV59&amp;GX59)*($D$59&amp;$B$59&lt;&gt;GV59&amp;GX59)*($D$60&amp;$B$60&lt;&gt;GV59&amp;GX59),0,IF(ABS(GV68+GX68-GV73-GX73)&gt;=PrSettings!$M$7,(ABS(GV68+GX68-GV73-GX73-GZ59+HA59)&lt;=1)*1,IF(AND(HC59,$F59=$G59,GV68+GX68&gt;=PrSettings!$M$6),(ABS(GZ59-GV68-GX68)&lt;=1)*1,IF(AND(ABS(GV68+GX68-GV73-GX73-GZ59+HA59)&lt;=1,GV68+GX68+GV73+GX73&gt;=PrSettings!$M$8),(ABS(GZ59-GV68-GX68)&lt;=1)*(ABS(HA59-GV73-GX73)&lt;=1)*1,"0")))),"")</f>
        <v/>
      </c>
      <c r="HG59" s="467" t="str">
        <f ca="1">IF(($C$57&amp;$C$58&amp;$C$59&amp;$C$60&amp;$E$57&amp;$E$58&amp;$E$59&amp;$E$60&lt;&gt;"")*(GV$57&amp;GV$58&amp;GV$59&amp;GV$60&amp;GX$57&amp;GX$58&amp;GX$59&amp;GX$60&lt;&gt;"")*(GV59&amp;GX59&lt;&gt;""),IF(HB59&lt;&gt;1,0,COUNTIF($B$57:$B$60,GV59)+COUNTIF($D$57:$D$60,GV59))+IF(HB54&lt;&gt;1,0,COUNTIF($B$57:$B$60,GX59)+COUNTIF($D$57:$D$60,GX59)),"")</f>
        <v/>
      </c>
      <c r="HI59" s="462"/>
      <c r="HJ59" s="448" t="str">
        <f>IF(HI59="","",VLOOKUP(HI59,Language!$D$5:$E$63,2,0))</f>
        <v/>
      </c>
      <c r="HK59" s="452"/>
      <c r="HL59" s="448" t="str">
        <f>IF(HK59="","",VLOOKUP(HK59,Language!$D$5:$E$63,2,0))</f>
        <v/>
      </c>
      <c r="HM59" s="452"/>
      <c r="HN59" s="452"/>
      <c r="HO59" s="539">
        <f>COUNTIF(HI$57:HI$60,HI59)+COUNTIF(HK$57:HK$60,HI59)</f>
        <v>0</v>
      </c>
      <c r="HP59" s="449" t="str">
        <f ca="1">IF((HM59&lt;&gt;"")*(HN59&lt;&gt;"")*((IFERROR(VLOOKUP(HI59,$B$57:$F$60,5,0),"")&lt;&gt;"")+(IFERROR(VLOOKUP(HI59,$D$57:$G$60,4,0),"")&lt;&gt;""))*((IFERROR(VLOOKUP(HK59,$B$57:$F$60,5,0),"")&lt;&gt;"")+(IFERROR(VLOOKUP(HK59,$D$57:$G$60,4,0),"")&lt;&gt;"")),IF((HT59&lt;&gt;2)+($B$57&amp;$D$57&lt;&gt;HI59&amp;HK59)*($B$58&amp;$D$58&lt;&gt;HI59&amp;HK59)*($B$59&amp;$D$59&lt;&gt;HI59&amp;HK59)*($B$60&amp;$D$60&lt;&gt;HI59&amp;HK59)*($D$57&amp;$B$57&lt;&gt;HI59&amp;HK59)*($D$58&amp;$B$58&lt;&gt;HI59&amp;HK59)*($D$59&amp;$B$59&lt;&gt;HI59&amp;HK59)*($D$60&amp;$B$60&lt;&gt;HI59&amp;HK59),"0",(HI68+HK68&gt;HI73+HK73)*(HM59&gt;HN59)+(HI68+HK68=HI73+HK73)*(HM59=HN59)+(HI68+HK68&lt;HI73+HK73)*(HM59&lt;HN59)),"")</f>
        <v/>
      </c>
      <c r="HQ59" s="449" t="str">
        <f ca="1">IF((HP59&lt;&gt;""),IF(OR(HI68+HK68&lt;&gt;HI73+HK73,PrSettings!$M$4="●"),((HI68+HK68-HI73-HK73)=(HM59-HN59))*(HP59=1),0),"")</f>
        <v/>
      </c>
      <c r="HR59" s="449" t="str">
        <f ca="1">IF(HQ59&lt;&gt;"",IF(HP59="0",0,(HI68+HK68=HM59)*(HI73+HK73=HN59)),"")</f>
        <v/>
      </c>
      <c r="HS59" s="449" t="str">
        <f ca="1">IF(HP59&lt;&gt;"",IF((HT59&lt;&gt;2)+($B$57&amp;$D$57&lt;&gt;HI59&amp;HK59)*($B$58&amp;$D$58&lt;&gt;HI59&amp;HK59)*($B$59&amp;$D$59&lt;&gt;HI59&amp;HK59)*($B$60&amp;$D$60&lt;&gt;HI59&amp;HK59)*($D$57&amp;$B$57&lt;&gt;HI59&amp;HK59)*($D$58&amp;$B$58&lt;&gt;HI59&amp;HK59)*($D$59&amp;$B$59&lt;&gt;HI59&amp;HK59)*($D$60&amp;$B$60&lt;&gt;HI59&amp;HK59),0,IF(ABS(HI68+HK68-HI73-HK73)&gt;=PrSettings!$M$7,(ABS(HI68+HK68-HI73-HK73-HM59+HN59)&lt;=1)*1,IF(AND(HP59,$F59=$G59,HI68+HK68&gt;=PrSettings!$M$6),(ABS(HM59-HI68-HK68)&lt;=1)*1,IF(AND(ABS(HI68+HK68-HI73-HK73-HM59+HN59)&lt;=1,HI68+HK68+HI73+HK73&gt;=PrSettings!$M$8),(ABS(HM59-HI68-HK68)&lt;=1)*(ABS(HN59-HI73-HK73)&lt;=1)*1,"0")))),"")</f>
        <v/>
      </c>
      <c r="HT59" s="467" t="str">
        <f ca="1">IF(($C$57&amp;$C$58&amp;$C$59&amp;$C$60&amp;$E$57&amp;$E$58&amp;$E$59&amp;$E$60&lt;&gt;"")*(HI$57&amp;HI$58&amp;HI$59&amp;HI$60&amp;HK$57&amp;HK$58&amp;HK$59&amp;HK$60&lt;&gt;"")*(HI59&amp;HK59&lt;&gt;""),IF(HO59&lt;&gt;1,0,COUNTIF($B$57:$B$60,HI59)+COUNTIF($D$57:$D$60,HI59))+IF(HO54&lt;&gt;1,0,COUNTIF($B$57:$B$60,HK59)+COUNTIF($D$57:$D$60,HK59)),"")</f>
        <v/>
      </c>
      <c r="HV59" s="462"/>
      <c r="HW59" s="448" t="str">
        <f>IF(HV59="","",VLOOKUP(HV59,Language!$D$5:$E$63,2,0))</f>
        <v/>
      </c>
      <c r="HX59" s="452"/>
      <c r="HY59" s="448" t="str">
        <f>IF(HX59="","",VLOOKUP(HX59,Language!$D$5:$E$63,2,0))</f>
        <v/>
      </c>
      <c r="HZ59" s="452"/>
      <c r="IA59" s="452"/>
      <c r="IB59" s="539">
        <f>COUNTIF(HV$57:HV$60,HV59)+COUNTIF(HX$57:HX$60,HV59)</f>
        <v>0</v>
      </c>
      <c r="IC59" s="449" t="str">
        <f ca="1">IF((HZ59&lt;&gt;"")*(IA59&lt;&gt;"")*((IFERROR(VLOOKUP(HV59,$B$57:$F$60,5,0),"")&lt;&gt;"")+(IFERROR(VLOOKUP(HV59,$D$57:$G$60,4,0),"")&lt;&gt;""))*((IFERROR(VLOOKUP(HX59,$B$57:$F$60,5,0),"")&lt;&gt;"")+(IFERROR(VLOOKUP(HX59,$D$57:$G$60,4,0),"")&lt;&gt;"")),IF((IG59&lt;&gt;2)+($B$57&amp;$D$57&lt;&gt;HV59&amp;HX59)*($B$58&amp;$D$58&lt;&gt;HV59&amp;HX59)*($B$59&amp;$D$59&lt;&gt;HV59&amp;HX59)*($B$60&amp;$D$60&lt;&gt;HV59&amp;HX59)*($D$57&amp;$B$57&lt;&gt;HV59&amp;HX59)*($D$58&amp;$B$58&lt;&gt;HV59&amp;HX59)*($D$59&amp;$B$59&lt;&gt;HV59&amp;HX59)*($D$60&amp;$B$60&lt;&gt;HV59&amp;HX59),"0",(HV68+HX68&gt;HV73+HX73)*(HZ59&gt;IA59)+(HV68+HX68=HV73+HX73)*(HZ59=IA59)+(HV68+HX68&lt;HV73+HX73)*(HZ59&lt;IA59)),"")</f>
        <v/>
      </c>
      <c r="ID59" s="449" t="str">
        <f ca="1">IF((IC59&lt;&gt;""),IF(OR(HV68+HX68&lt;&gt;HV73+HX73,PrSettings!$M$4="●"),((HV68+HX68-HV73-HX73)=(HZ59-IA59))*(IC59=1),0),"")</f>
        <v/>
      </c>
      <c r="IE59" s="449" t="str">
        <f ca="1">IF(ID59&lt;&gt;"",IF(IC59="0",0,(HV68+HX68=HZ59)*(HV73+HX73=IA59)),"")</f>
        <v/>
      </c>
      <c r="IF59" s="449" t="str">
        <f ca="1">IF(IC59&lt;&gt;"",IF((IG59&lt;&gt;2)+($B$57&amp;$D$57&lt;&gt;HV59&amp;HX59)*($B$58&amp;$D$58&lt;&gt;HV59&amp;HX59)*($B$59&amp;$D$59&lt;&gt;HV59&amp;HX59)*($B$60&amp;$D$60&lt;&gt;HV59&amp;HX59)*($D$57&amp;$B$57&lt;&gt;HV59&amp;HX59)*($D$58&amp;$B$58&lt;&gt;HV59&amp;HX59)*($D$59&amp;$B$59&lt;&gt;HV59&amp;HX59)*($D$60&amp;$B$60&lt;&gt;HV59&amp;HX59),0,IF(ABS(HV68+HX68-HV73-HX73)&gt;=PrSettings!$M$7,(ABS(HV68+HX68-HV73-HX73-HZ59+IA59)&lt;=1)*1,IF(AND(IC59,$F59=$G59,HV68+HX68&gt;=PrSettings!$M$6),(ABS(HZ59-HV68-HX68)&lt;=1)*1,IF(AND(ABS(HV68+HX68-HV73-HX73-HZ59+IA59)&lt;=1,HV68+HX68+HV73+HX73&gt;=PrSettings!$M$8),(ABS(HZ59-HV68-HX68)&lt;=1)*(ABS(IA59-HV73-HX73)&lt;=1)*1,"0")))),"")</f>
        <v/>
      </c>
      <c r="IG59" s="467" t="str">
        <f ca="1">IF(($C$57&amp;$C$58&amp;$C$59&amp;$C$60&amp;$E$57&amp;$E$58&amp;$E$59&amp;$E$60&lt;&gt;"")*(HV$57&amp;HV$58&amp;HV$59&amp;HV$60&amp;HX$57&amp;HX$58&amp;HX$59&amp;HX$60&lt;&gt;"")*(HV59&amp;HX59&lt;&gt;""),IF(IB59&lt;&gt;1,0,COUNTIF($B$57:$B$60,HV59)+COUNTIF($D$57:$D$60,HV59))+IF(IB54&lt;&gt;1,0,COUNTIF($B$57:$B$60,HX59)+COUNTIF($D$57:$D$60,HX59)),"")</f>
        <v/>
      </c>
      <c r="II59" s="462"/>
      <c r="IJ59" s="448" t="str">
        <f>IF(II59="","",VLOOKUP(II59,Language!$D$5:$E$63,2,0))</f>
        <v/>
      </c>
      <c r="IK59" s="452"/>
      <c r="IL59" s="448" t="str">
        <f>IF(IK59="","",VLOOKUP(IK59,Language!$D$5:$E$63,2,0))</f>
        <v/>
      </c>
      <c r="IM59" s="452"/>
      <c r="IN59" s="452"/>
      <c r="IO59" s="539">
        <f>COUNTIF(II$57:II$60,II59)+COUNTIF(IK$57:IK$60,II59)</f>
        <v>0</v>
      </c>
      <c r="IP59" s="449" t="str">
        <f ca="1">IF((IM59&lt;&gt;"")*(IN59&lt;&gt;"")*((IFERROR(VLOOKUP(II59,$B$57:$F$60,5,0),"")&lt;&gt;"")+(IFERROR(VLOOKUP(II59,$D$57:$G$60,4,0),"")&lt;&gt;""))*((IFERROR(VLOOKUP(IK59,$B$57:$F$60,5,0),"")&lt;&gt;"")+(IFERROR(VLOOKUP(IK59,$D$57:$G$60,4,0),"")&lt;&gt;"")),IF((IT59&lt;&gt;2)+($B$57&amp;$D$57&lt;&gt;II59&amp;IK59)*($B$58&amp;$D$58&lt;&gt;II59&amp;IK59)*($B$59&amp;$D$59&lt;&gt;II59&amp;IK59)*($B$60&amp;$D$60&lt;&gt;II59&amp;IK59)*($D$57&amp;$B$57&lt;&gt;II59&amp;IK59)*($D$58&amp;$B$58&lt;&gt;II59&amp;IK59)*($D$59&amp;$B$59&lt;&gt;II59&amp;IK59)*($D$60&amp;$B$60&lt;&gt;II59&amp;IK59),"0",(II68+IK68&gt;II73+IK73)*(IM59&gt;IN59)+(II68+IK68=II73+IK73)*(IM59=IN59)+(II68+IK68&lt;II73+IK73)*(IM59&lt;IN59)),"")</f>
        <v/>
      </c>
      <c r="IQ59" s="449" t="str">
        <f ca="1">IF((IP59&lt;&gt;""),IF(OR(II68+IK68&lt;&gt;II73+IK73,PrSettings!$M$4="●"),((II68+IK68-II73-IK73)=(IM59-IN59))*(IP59=1),0),"")</f>
        <v/>
      </c>
      <c r="IR59" s="449" t="str">
        <f ca="1">IF(IQ59&lt;&gt;"",IF(IP59="0",0,(II68+IK68=IM59)*(II73+IK73=IN59)),"")</f>
        <v/>
      </c>
      <c r="IS59" s="449" t="str">
        <f ca="1">IF(IP59&lt;&gt;"",IF((IT59&lt;&gt;2)+($B$57&amp;$D$57&lt;&gt;II59&amp;IK59)*($B$58&amp;$D$58&lt;&gt;II59&amp;IK59)*($B$59&amp;$D$59&lt;&gt;II59&amp;IK59)*($B$60&amp;$D$60&lt;&gt;II59&amp;IK59)*($D$57&amp;$B$57&lt;&gt;II59&amp;IK59)*($D$58&amp;$B$58&lt;&gt;II59&amp;IK59)*($D$59&amp;$B$59&lt;&gt;II59&amp;IK59)*($D$60&amp;$B$60&lt;&gt;II59&amp;IK59),0,IF(ABS(II68+IK68-II73-IK73)&gt;=PrSettings!$M$7,(ABS(II68+IK68-II73-IK73-IM59+IN59)&lt;=1)*1,IF(AND(IP59,$F59=$G59,II68+IK68&gt;=PrSettings!$M$6),(ABS(IM59-II68-IK68)&lt;=1)*1,IF(AND(ABS(II68+IK68-II73-IK73-IM59+IN59)&lt;=1,II68+IK68+II73+IK73&gt;=PrSettings!$M$8),(ABS(IM59-II68-IK68)&lt;=1)*(ABS(IN59-II73-IK73)&lt;=1)*1,"0")))),"")</f>
        <v/>
      </c>
      <c r="IT59" s="467" t="str">
        <f ca="1">IF(($C$57&amp;$C$58&amp;$C$59&amp;$C$60&amp;$E$57&amp;$E$58&amp;$E$59&amp;$E$60&lt;&gt;"")*(II$57&amp;II$58&amp;II$59&amp;II$60&amp;IK$57&amp;IK$58&amp;IK$59&amp;IK$60&lt;&gt;"")*(II59&amp;IK59&lt;&gt;""),IF(IO59&lt;&gt;1,0,COUNTIF($B$57:$B$60,II59)+COUNTIF($D$57:$D$60,II59))+IF(IO54&lt;&gt;1,0,COUNTIF($B$57:$B$60,IK59)+COUNTIF($D$57:$D$60,IK59)),"")</f>
        <v/>
      </c>
      <c r="IV59" s="462"/>
      <c r="IW59" s="448" t="str">
        <f>IF(IV59="","",VLOOKUP(IV59,Language!$D$5:$E$63,2,0))</f>
        <v/>
      </c>
      <c r="IX59" s="452"/>
      <c r="IY59" s="448" t="str">
        <f>IF(IX59="","",VLOOKUP(IX59,Language!$D$5:$E$63,2,0))</f>
        <v/>
      </c>
      <c r="IZ59" s="452"/>
      <c r="JA59" s="452"/>
      <c r="JB59" s="539">
        <f>COUNTIF(IV$57:IV$60,IV59)+COUNTIF(IX$57:IX$60,IV59)</f>
        <v>0</v>
      </c>
      <c r="JC59" s="449" t="str">
        <f ca="1">IF((IZ59&lt;&gt;"")*(JA59&lt;&gt;"")*((IFERROR(VLOOKUP(IV59,$B$57:$F$60,5,0),"")&lt;&gt;"")+(IFERROR(VLOOKUP(IV59,$D$57:$G$60,4,0),"")&lt;&gt;""))*((IFERROR(VLOOKUP(IX59,$B$57:$F$60,5,0),"")&lt;&gt;"")+(IFERROR(VLOOKUP(IX59,$D$57:$G$60,4,0),"")&lt;&gt;"")),IF((JG59&lt;&gt;2)+($B$57&amp;$D$57&lt;&gt;IV59&amp;IX59)*($B$58&amp;$D$58&lt;&gt;IV59&amp;IX59)*($B$59&amp;$D$59&lt;&gt;IV59&amp;IX59)*($B$60&amp;$D$60&lt;&gt;IV59&amp;IX59)*($D$57&amp;$B$57&lt;&gt;IV59&amp;IX59)*($D$58&amp;$B$58&lt;&gt;IV59&amp;IX59)*($D$59&amp;$B$59&lt;&gt;IV59&amp;IX59)*($D$60&amp;$B$60&lt;&gt;IV59&amp;IX59),"0",(IV68+IX68&gt;IV73+IX73)*(IZ59&gt;JA59)+(IV68+IX68=IV73+IX73)*(IZ59=JA59)+(IV68+IX68&lt;IV73+IX73)*(IZ59&lt;JA59)),"")</f>
        <v/>
      </c>
      <c r="JD59" s="449" t="str">
        <f ca="1">IF((JC59&lt;&gt;""),IF(OR(IV68+IX68&lt;&gt;IV73+IX73,PrSettings!$M$4="●"),((IV68+IX68-IV73-IX73)=(IZ59-JA59))*(JC59=1),0),"")</f>
        <v/>
      </c>
      <c r="JE59" s="449" t="str">
        <f ca="1">IF(JD59&lt;&gt;"",IF(JC59="0",0,(IV68+IX68=IZ59)*(IV73+IX73=JA59)),"")</f>
        <v/>
      </c>
      <c r="JF59" s="449" t="str">
        <f ca="1">IF(JC59&lt;&gt;"",IF((JG59&lt;&gt;2)+($B$57&amp;$D$57&lt;&gt;IV59&amp;IX59)*($B$58&amp;$D$58&lt;&gt;IV59&amp;IX59)*($B$59&amp;$D$59&lt;&gt;IV59&amp;IX59)*($B$60&amp;$D$60&lt;&gt;IV59&amp;IX59)*($D$57&amp;$B$57&lt;&gt;IV59&amp;IX59)*($D$58&amp;$B$58&lt;&gt;IV59&amp;IX59)*($D$59&amp;$B$59&lt;&gt;IV59&amp;IX59)*($D$60&amp;$B$60&lt;&gt;IV59&amp;IX59),0,IF(ABS(IV68+IX68-IV73-IX73)&gt;=PrSettings!$M$7,(ABS(IV68+IX68-IV73-IX73-IZ59+JA59)&lt;=1)*1,IF(AND(JC59,$F59=$G59,IV68+IX68&gt;=PrSettings!$M$6),(ABS(IZ59-IV68-IX68)&lt;=1)*1,IF(AND(ABS(IV68+IX68-IV73-IX73-IZ59+JA59)&lt;=1,IV68+IX68+IV73+IX73&gt;=PrSettings!$M$8),(ABS(IZ59-IV68-IX68)&lt;=1)*(ABS(JA59-IV73-IX73)&lt;=1)*1,"0")))),"")</f>
        <v/>
      </c>
      <c r="JG59" s="467" t="str">
        <f ca="1">IF(($C$57&amp;$C$58&amp;$C$59&amp;$C$60&amp;$E$57&amp;$E$58&amp;$E$59&amp;$E$60&lt;&gt;"")*(IV$57&amp;IV$58&amp;IV$59&amp;IV$60&amp;IX$57&amp;IX$58&amp;IX$59&amp;IX$60&lt;&gt;"")*(IV59&amp;IX59&lt;&gt;""),IF(JB59&lt;&gt;1,0,COUNTIF($B$57:$B$60,IV59)+COUNTIF($D$57:$D$60,IV59))+IF(JB54&lt;&gt;1,0,COUNTIF($B$57:$B$60,IX59)+COUNTIF($D$57:$D$60,IX59)),"")</f>
        <v/>
      </c>
      <c r="JI59" s="462"/>
      <c r="JJ59" s="448" t="str">
        <f>IF(JI59="","",VLOOKUP(JI59,Language!$D$5:$E$63,2,0))</f>
        <v/>
      </c>
      <c r="JK59" s="452"/>
      <c r="JL59" s="448" t="str">
        <f>IF(JK59="","",VLOOKUP(JK59,Language!$D$5:$E$63,2,0))</f>
        <v/>
      </c>
      <c r="JM59" s="452"/>
      <c r="JN59" s="452"/>
      <c r="JO59" s="539">
        <f>COUNTIF(JI$57:JI$60,JI59)+COUNTIF(JK$57:JK$60,JI59)</f>
        <v>0</v>
      </c>
      <c r="JP59" s="449" t="str">
        <f ca="1">IF((JM59&lt;&gt;"")*(JN59&lt;&gt;"")*((IFERROR(VLOOKUP(JI59,$B$57:$F$60,5,0),"")&lt;&gt;"")+(IFERROR(VLOOKUP(JI59,$D$57:$G$60,4,0),"")&lt;&gt;""))*((IFERROR(VLOOKUP(JK59,$B$57:$F$60,5,0),"")&lt;&gt;"")+(IFERROR(VLOOKUP(JK59,$D$57:$G$60,4,0),"")&lt;&gt;"")),IF((JT59&lt;&gt;2)+($B$57&amp;$D$57&lt;&gt;JI59&amp;JK59)*($B$58&amp;$D$58&lt;&gt;JI59&amp;JK59)*($B$59&amp;$D$59&lt;&gt;JI59&amp;JK59)*($B$60&amp;$D$60&lt;&gt;JI59&amp;JK59)*($D$57&amp;$B$57&lt;&gt;JI59&amp;JK59)*($D$58&amp;$B$58&lt;&gt;JI59&amp;JK59)*($D$59&amp;$B$59&lt;&gt;JI59&amp;JK59)*($D$60&amp;$B$60&lt;&gt;JI59&amp;JK59),"0",(JI68+JK68&gt;JI73+JK73)*(JM59&gt;JN59)+(JI68+JK68=JI73+JK73)*(JM59=JN59)+(JI68+JK68&lt;JI73+JK73)*(JM59&lt;JN59)),"")</f>
        <v/>
      </c>
      <c r="JQ59" s="449" t="str">
        <f ca="1">IF((JP59&lt;&gt;""),IF(OR(JI68+JK68&lt;&gt;JI73+JK73,PrSettings!$M$4="●"),((JI68+JK68-JI73-JK73)=(JM59-JN59))*(JP59=1),0),"")</f>
        <v/>
      </c>
      <c r="JR59" s="449" t="str">
        <f ca="1">IF(JQ59&lt;&gt;"",IF(JP59="0",0,(JI68+JK68=JM59)*(JI73+JK73=JN59)),"")</f>
        <v/>
      </c>
      <c r="JS59" s="449" t="str">
        <f ca="1">IF(JP59&lt;&gt;"",IF((JT59&lt;&gt;2)+($B$57&amp;$D$57&lt;&gt;JI59&amp;JK59)*($B$58&amp;$D$58&lt;&gt;JI59&amp;JK59)*($B$59&amp;$D$59&lt;&gt;JI59&amp;JK59)*($B$60&amp;$D$60&lt;&gt;JI59&amp;JK59)*($D$57&amp;$B$57&lt;&gt;JI59&amp;JK59)*($D$58&amp;$B$58&lt;&gt;JI59&amp;JK59)*($D$59&amp;$B$59&lt;&gt;JI59&amp;JK59)*($D$60&amp;$B$60&lt;&gt;JI59&amp;JK59),0,IF(ABS(JI68+JK68-JI73-JK73)&gt;=PrSettings!$M$7,(ABS(JI68+JK68-JI73-JK73-JM59+JN59)&lt;=1)*1,IF(AND(JP59,$F59=$G59,JI68+JK68&gt;=PrSettings!$M$6),(ABS(JM59-JI68-JK68)&lt;=1)*1,IF(AND(ABS(JI68+JK68-JI73-JK73-JM59+JN59)&lt;=1,JI68+JK68+JI73+JK73&gt;=PrSettings!$M$8),(ABS(JM59-JI68-JK68)&lt;=1)*(ABS(JN59-JI73-JK73)&lt;=1)*1,"0")))),"")</f>
        <v/>
      </c>
      <c r="JT59" s="467" t="str">
        <f ca="1">IF(($C$57&amp;$C$58&amp;$C$59&amp;$C$60&amp;$E$57&amp;$E$58&amp;$E$59&amp;$E$60&lt;&gt;"")*(JI$57&amp;JI$58&amp;JI$59&amp;JI$60&amp;JK$57&amp;JK$58&amp;JK$59&amp;JK$60&lt;&gt;"")*(JI59&amp;JK59&lt;&gt;""),IF(JO59&lt;&gt;1,0,COUNTIF($B$57:$B$60,JI59)+COUNTIF($D$57:$D$60,JI59))+IF(JO54&lt;&gt;1,0,COUNTIF($B$57:$B$60,JK59)+COUNTIF($D$57:$D$60,JK59)),"")</f>
        <v/>
      </c>
      <c r="JV59" s="462"/>
      <c r="JW59" s="448" t="str">
        <f>IF(JV59="","",VLOOKUP(JV59,Language!$D$5:$E$63,2,0))</f>
        <v/>
      </c>
      <c r="JX59" s="452"/>
      <c r="JY59" s="448" t="str">
        <f>IF(JX59="","",VLOOKUP(JX59,Language!$D$5:$E$63,2,0))</f>
        <v/>
      </c>
      <c r="JZ59" s="452"/>
      <c r="KA59" s="452"/>
      <c r="KB59" s="539">
        <f>COUNTIF(JV$57:JV$60,JV59)+COUNTIF(JX$57:JX$60,JV59)</f>
        <v>0</v>
      </c>
      <c r="KC59" s="449" t="str">
        <f ca="1">IF((JZ59&lt;&gt;"")*(KA59&lt;&gt;"")*((IFERROR(VLOOKUP(JV59,$B$57:$F$60,5,0),"")&lt;&gt;"")+(IFERROR(VLOOKUP(JV59,$D$57:$G$60,4,0),"")&lt;&gt;""))*((IFERROR(VLOOKUP(JX59,$B$57:$F$60,5,0),"")&lt;&gt;"")+(IFERROR(VLOOKUP(JX59,$D$57:$G$60,4,0),"")&lt;&gt;"")),IF((KG59&lt;&gt;2)+($B$57&amp;$D$57&lt;&gt;JV59&amp;JX59)*($B$58&amp;$D$58&lt;&gt;JV59&amp;JX59)*($B$59&amp;$D$59&lt;&gt;JV59&amp;JX59)*($B$60&amp;$D$60&lt;&gt;JV59&amp;JX59)*($D$57&amp;$B$57&lt;&gt;JV59&amp;JX59)*($D$58&amp;$B$58&lt;&gt;JV59&amp;JX59)*($D$59&amp;$B$59&lt;&gt;JV59&amp;JX59)*($D$60&amp;$B$60&lt;&gt;JV59&amp;JX59),"0",(JV68+JX68&gt;JV73+JX73)*(JZ59&gt;KA59)+(JV68+JX68=JV73+JX73)*(JZ59=KA59)+(JV68+JX68&lt;JV73+JX73)*(JZ59&lt;KA59)),"")</f>
        <v/>
      </c>
      <c r="KD59" s="449" t="str">
        <f ca="1">IF((KC59&lt;&gt;""),IF(OR(JV68+JX68&lt;&gt;JV73+JX73,PrSettings!$M$4="●"),((JV68+JX68-JV73-JX73)=(JZ59-KA59))*(KC59=1),0),"")</f>
        <v/>
      </c>
      <c r="KE59" s="449" t="str">
        <f ca="1">IF(KD59&lt;&gt;"",IF(KC59="0",0,(JV68+JX68=JZ59)*(JV73+JX73=KA59)),"")</f>
        <v/>
      </c>
      <c r="KF59" s="449" t="str">
        <f ca="1">IF(KC59&lt;&gt;"",IF((KG59&lt;&gt;2)+($B$57&amp;$D$57&lt;&gt;JV59&amp;JX59)*($B$58&amp;$D$58&lt;&gt;JV59&amp;JX59)*($B$59&amp;$D$59&lt;&gt;JV59&amp;JX59)*($B$60&amp;$D$60&lt;&gt;JV59&amp;JX59)*($D$57&amp;$B$57&lt;&gt;JV59&amp;JX59)*($D$58&amp;$B$58&lt;&gt;JV59&amp;JX59)*($D$59&amp;$B$59&lt;&gt;JV59&amp;JX59)*($D$60&amp;$B$60&lt;&gt;JV59&amp;JX59),0,IF(ABS(JV68+JX68-JV73-JX73)&gt;=PrSettings!$M$7,(ABS(JV68+JX68-JV73-JX73-JZ59+KA59)&lt;=1)*1,IF(AND(KC59,$F59=$G59,JV68+JX68&gt;=PrSettings!$M$6),(ABS(JZ59-JV68-JX68)&lt;=1)*1,IF(AND(ABS(JV68+JX68-JV73-JX73-JZ59+KA59)&lt;=1,JV68+JX68+JV73+JX73&gt;=PrSettings!$M$8),(ABS(JZ59-JV68-JX68)&lt;=1)*(ABS(KA59-JV73-JX73)&lt;=1)*1,"0")))),"")</f>
        <v/>
      </c>
      <c r="KG59" s="467" t="str">
        <f ca="1">IF(($C$57&amp;$C$58&amp;$C$59&amp;$C$60&amp;$E$57&amp;$E$58&amp;$E$59&amp;$E$60&lt;&gt;"")*(JV$57&amp;JV$58&amp;JV$59&amp;JV$60&amp;JX$57&amp;JX$58&amp;JX$59&amp;JX$60&lt;&gt;"")*(JV59&amp;JX59&lt;&gt;""),IF(KB59&lt;&gt;1,0,COUNTIF($B$57:$B$60,JV59)+COUNTIF($D$57:$D$60,JV59))+IF(KB54&lt;&gt;1,0,COUNTIF($B$57:$B$60,JX59)+COUNTIF($D$57:$D$60,JX59)),"")</f>
        <v/>
      </c>
      <c r="KI59" s="462"/>
      <c r="KJ59" s="448" t="str">
        <f>IF(KI59="","",VLOOKUP(KI59,Language!$D$5:$E$63,2,0))</f>
        <v/>
      </c>
      <c r="KK59" s="452"/>
      <c r="KL59" s="448" t="str">
        <f>IF(KK59="","",VLOOKUP(KK59,Language!$D$5:$E$63,2,0))</f>
        <v/>
      </c>
      <c r="KM59" s="452"/>
      <c r="KN59" s="452"/>
      <c r="KO59" s="539">
        <f>COUNTIF(KI$57:KI$60,KI59)+COUNTIF(KK$57:KK$60,KI59)</f>
        <v>0</v>
      </c>
      <c r="KP59" s="449" t="str">
        <f ca="1">IF((KM59&lt;&gt;"")*(KN59&lt;&gt;"")*((IFERROR(VLOOKUP(KI59,$B$57:$F$60,5,0),"")&lt;&gt;"")+(IFERROR(VLOOKUP(KI59,$D$57:$G$60,4,0),"")&lt;&gt;""))*((IFERROR(VLOOKUP(KK59,$B$57:$F$60,5,0),"")&lt;&gt;"")+(IFERROR(VLOOKUP(KK59,$D$57:$G$60,4,0),"")&lt;&gt;"")),IF((KT59&lt;&gt;2)+($B$57&amp;$D$57&lt;&gt;KI59&amp;KK59)*($B$58&amp;$D$58&lt;&gt;KI59&amp;KK59)*($B$59&amp;$D$59&lt;&gt;KI59&amp;KK59)*($B$60&amp;$D$60&lt;&gt;KI59&amp;KK59)*($D$57&amp;$B$57&lt;&gt;KI59&amp;KK59)*($D$58&amp;$B$58&lt;&gt;KI59&amp;KK59)*($D$59&amp;$B$59&lt;&gt;KI59&amp;KK59)*($D$60&amp;$B$60&lt;&gt;KI59&amp;KK59),"0",(KI68+KK68&gt;KI73+KK73)*(KM59&gt;KN59)+(KI68+KK68=KI73+KK73)*(KM59=KN59)+(KI68+KK68&lt;KI73+KK73)*(KM59&lt;KN59)),"")</f>
        <v/>
      </c>
      <c r="KQ59" s="449" t="str">
        <f ca="1">IF((KP59&lt;&gt;""),IF(OR(KI68+KK68&lt;&gt;KI73+KK73,PrSettings!$M$4="●"),((KI68+KK68-KI73-KK73)=(KM59-KN59))*(KP59=1),0),"")</f>
        <v/>
      </c>
      <c r="KR59" s="449" t="str">
        <f ca="1">IF(KQ59&lt;&gt;"",IF(KP59="0",0,(KI68+KK68=KM59)*(KI73+KK73=KN59)),"")</f>
        <v/>
      </c>
      <c r="KS59" s="449" t="str">
        <f ca="1">IF(KP59&lt;&gt;"",IF((KT59&lt;&gt;2)+($B$57&amp;$D$57&lt;&gt;KI59&amp;KK59)*($B$58&amp;$D$58&lt;&gt;KI59&amp;KK59)*($B$59&amp;$D$59&lt;&gt;KI59&amp;KK59)*($B$60&amp;$D$60&lt;&gt;KI59&amp;KK59)*($D$57&amp;$B$57&lt;&gt;KI59&amp;KK59)*($D$58&amp;$B$58&lt;&gt;KI59&amp;KK59)*($D$59&amp;$B$59&lt;&gt;KI59&amp;KK59)*($D$60&amp;$B$60&lt;&gt;KI59&amp;KK59),0,IF(ABS(KI68+KK68-KI73-KK73)&gt;=PrSettings!$M$7,(ABS(KI68+KK68-KI73-KK73-KM59+KN59)&lt;=1)*1,IF(AND(KP59,$F59=$G59,KI68+KK68&gt;=PrSettings!$M$6),(ABS(KM59-KI68-KK68)&lt;=1)*1,IF(AND(ABS(KI68+KK68-KI73-KK73-KM59+KN59)&lt;=1,KI68+KK68+KI73+KK73&gt;=PrSettings!$M$8),(ABS(KM59-KI68-KK68)&lt;=1)*(ABS(KN59-KI73-KK73)&lt;=1)*1,"0")))),"")</f>
        <v/>
      </c>
      <c r="KT59" s="467" t="str">
        <f ca="1">IF(($C$57&amp;$C$58&amp;$C$59&amp;$C$60&amp;$E$57&amp;$E$58&amp;$E$59&amp;$E$60&lt;&gt;"")*(KI$57&amp;KI$58&amp;KI$59&amp;KI$60&amp;KK$57&amp;KK$58&amp;KK$59&amp;KK$60&lt;&gt;"")*(KI59&amp;KK59&lt;&gt;""),IF(KO59&lt;&gt;1,0,COUNTIF($B$57:$B$60,KI59)+COUNTIF($D$57:$D$60,KI59))+IF(KO54&lt;&gt;1,0,COUNTIF($B$57:$B$60,KK59)+COUNTIF($D$57:$D$60,KK59)),"")</f>
        <v/>
      </c>
      <c r="KV59" s="462"/>
      <c r="KW59" s="448" t="str">
        <f>IF(KV59="","",VLOOKUP(KV59,Language!$D$5:$E$63,2,0))</f>
        <v/>
      </c>
      <c r="KX59" s="452"/>
      <c r="KY59" s="448" t="str">
        <f>IF(KX59="","",VLOOKUP(KX59,Language!$D$5:$E$63,2,0))</f>
        <v/>
      </c>
      <c r="KZ59" s="452"/>
      <c r="LA59" s="452"/>
      <c r="LB59" s="539">
        <f>COUNTIF(KV$57:KV$60,KV59)+COUNTIF(KX$57:KX$60,KV59)</f>
        <v>0</v>
      </c>
      <c r="LC59" s="449" t="str">
        <f ca="1">IF((KZ59&lt;&gt;"")*(LA59&lt;&gt;"")*((IFERROR(VLOOKUP(KV59,$B$57:$F$60,5,0),"")&lt;&gt;"")+(IFERROR(VLOOKUP(KV59,$D$57:$G$60,4,0),"")&lt;&gt;""))*((IFERROR(VLOOKUP(KX59,$B$57:$F$60,5,0),"")&lt;&gt;"")+(IFERROR(VLOOKUP(KX59,$D$57:$G$60,4,0),"")&lt;&gt;"")),IF((LG59&lt;&gt;2)+($B$57&amp;$D$57&lt;&gt;KV59&amp;KX59)*($B$58&amp;$D$58&lt;&gt;KV59&amp;KX59)*($B$59&amp;$D$59&lt;&gt;KV59&amp;KX59)*($B$60&amp;$D$60&lt;&gt;KV59&amp;KX59)*($D$57&amp;$B$57&lt;&gt;KV59&amp;KX59)*($D$58&amp;$B$58&lt;&gt;KV59&amp;KX59)*($D$59&amp;$B$59&lt;&gt;KV59&amp;KX59)*($D$60&amp;$B$60&lt;&gt;KV59&amp;KX59),"0",(KV68+KX68&gt;KV73+KX73)*(KZ59&gt;LA59)+(KV68+KX68=KV73+KX73)*(KZ59=LA59)+(KV68+KX68&lt;KV73+KX73)*(KZ59&lt;LA59)),"")</f>
        <v/>
      </c>
      <c r="LD59" s="449" t="str">
        <f ca="1">IF((LC59&lt;&gt;""),IF(OR(KV68+KX68&lt;&gt;KV73+KX73,PrSettings!$M$4="●"),((KV68+KX68-KV73-KX73)=(KZ59-LA59))*(LC59=1),0),"")</f>
        <v/>
      </c>
      <c r="LE59" s="449" t="str">
        <f ca="1">IF(LD59&lt;&gt;"",IF(LC59="0",0,(KV68+KX68=KZ59)*(KV73+KX73=LA59)),"")</f>
        <v/>
      </c>
      <c r="LF59" s="449" t="str">
        <f ca="1">IF(LC59&lt;&gt;"",IF((LG59&lt;&gt;2)+($B$57&amp;$D$57&lt;&gt;KV59&amp;KX59)*($B$58&amp;$D$58&lt;&gt;KV59&amp;KX59)*($B$59&amp;$D$59&lt;&gt;KV59&amp;KX59)*($B$60&amp;$D$60&lt;&gt;KV59&amp;KX59)*($D$57&amp;$B$57&lt;&gt;KV59&amp;KX59)*($D$58&amp;$B$58&lt;&gt;KV59&amp;KX59)*($D$59&amp;$B$59&lt;&gt;KV59&amp;KX59)*($D$60&amp;$B$60&lt;&gt;KV59&amp;KX59),0,IF(ABS(KV68+KX68-KV73-KX73)&gt;=PrSettings!$M$7,(ABS(KV68+KX68-KV73-KX73-KZ59+LA59)&lt;=1)*1,IF(AND(LC59,$F59=$G59,KV68+KX68&gt;=PrSettings!$M$6),(ABS(KZ59-KV68-KX68)&lt;=1)*1,IF(AND(ABS(KV68+KX68-KV73-KX73-KZ59+LA59)&lt;=1,KV68+KX68+KV73+KX73&gt;=PrSettings!$M$8),(ABS(KZ59-KV68-KX68)&lt;=1)*(ABS(LA59-KV73-KX73)&lt;=1)*1,"0")))),"")</f>
        <v/>
      </c>
      <c r="LG59" s="467" t="str">
        <f ca="1">IF(($C$57&amp;$C$58&amp;$C$59&amp;$C$60&amp;$E$57&amp;$E$58&amp;$E$59&amp;$E$60&lt;&gt;"")*(KV$57&amp;KV$58&amp;KV$59&amp;KV$60&amp;KX$57&amp;KX$58&amp;KX$59&amp;KX$60&lt;&gt;"")*(KV59&amp;KX59&lt;&gt;""),IF(LB59&lt;&gt;1,0,COUNTIF($B$57:$B$60,KV59)+COUNTIF($D$57:$D$60,KV59))+IF(LB54&lt;&gt;1,0,COUNTIF($B$57:$B$60,KX59)+COUNTIF($D$57:$D$60,KX59)),"")</f>
        <v/>
      </c>
      <c r="LI59" s="462"/>
      <c r="LJ59" s="448" t="str">
        <f>IF(LI59="","",VLOOKUP(LI59,Language!$D$5:$E$63,2,0))</f>
        <v/>
      </c>
      <c r="LK59" s="452"/>
      <c r="LL59" s="448" t="str">
        <f>IF(LK59="","",VLOOKUP(LK59,Language!$D$5:$E$63,2,0))</f>
        <v/>
      </c>
      <c r="LM59" s="452"/>
      <c r="LN59" s="452"/>
      <c r="LO59" s="539">
        <f>COUNTIF(LI$57:LI$60,LI59)+COUNTIF(LK$57:LK$60,LI59)</f>
        <v>0</v>
      </c>
      <c r="LP59" s="449" t="str">
        <f ca="1">IF((LM59&lt;&gt;"")*(LN59&lt;&gt;"")*((IFERROR(VLOOKUP(LI59,$B$57:$F$60,5,0),"")&lt;&gt;"")+(IFERROR(VLOOKUP(LI59,$D$57:$G$60,4,0),"")&lt;&gt;""))*((IFERROR(VLOOKUP(LK59,$B$57:$F$60,5,0),"")&lt;&gt;"")+(IFERROR(VLOOKUP(LK59,$D$57:$G$60,4,0),"")&lt;&gt;"")),IF((LT59&lt;&gt;2)+($B$57&amp;$D$57&lt;&gt;LI59&amp;LK59)*($B$58&amp;$D$58&lt;&gt;LI59&amp;LK59)*($B$59&amp;$D$59&lt;&gt;LI59&amp;LK59)*($B$60&amp;$D$60&lt;&gt;LI59&amp;LK59)*($D$57&amp;$B$57&lt;&gt;LI59&amp;LK59)*($D$58&amp;$B$58&lt;&gt;LI59&amp;LK59)*($D$59&amp;$B$59&lt;&gt;LI59&amp;LK59)*($D$60&amp;$B$60&lt;&gt;LI59&amp;LK59),"0",(LI68+LK68&gt;LI73+LK73)*(LM59&gt;LN59)+(LI68+LK68=LI73+LK73)*(LM59=LN59)+(LI68+LK68&lt;LI73+LK73)*(LM59&lt;LN59)),"")</f>
        <v/>
      </c>
      <c r="LQ59" s="449" t="str">
        <f ca="1">IF((LP59&lt;&gt;""),IF(OR(LI68+LK68&lt;&gt;LI73+LK73,PrSettings!$M$4="●"),((LI68+LK68-LI73-LK73)=(LM59-LN59))*(LP59=1),0),"")</f>
        <v/>
      </c>
      <c r="LR59" s="449" t="str">
        <f ca="1">IF(LQ59&lt;&gt;"",IF(LP59="0",0,(LI68+LK68=LM59)*(LI73+LK73=LN59)),"")</f>
        <v/>
      </c>
      <c r="LS59" s="449" t="str">
        <f ca="1">IF(LP59&lt;&gt;"",IF((LT59&lt;&gt;2)+($B$57&amp;$D$57&lt;&gt;LI59&amp;LK59)*($B$58&amp;$D$58&lt;&gt;LI59&amp;LK59)*($B$59&amp;$D$59&lt;&gt;LI59&amp;LK59)*($B$60&amp;$D$60&lt;&gt;LI59&amp;LK59)*($D$57&amp;$B$57&lt;&gt;LI59&amp;LK59)*($D$58&amp;$B$58&lt;&gt;LI59&amp;LK59)*($D$59&amp;$B$59&lt;&gt;LI59&amp;LK59)*($D$60&amp;$B$60&lt;&gt;LI59&amp;LK59),0,IF(ABS(LI68+LK68-LI73-LK73)&gt;=PrSettings!$M$7,(ABS(LI68+LK68-LI73-LK73-LM59+LN59)&lt;=1)*1,IF(AND(LP59,$F59=$G59,LI68+LK68&gt;=PrSettings!$M$6),(ABS(LM59-LI68-LK68)&lt;=1)*1,IF(AND(ABS(LI68+LK68-LI73-LK73-LM59+LN59)&lt;=1,LI68+LK68+LI73+LK73&gt;=PrSettings!$M$8),(ABS(LM59-LI68-LK68)&lt;=1)*(ABS(LN59-LI73-LK73)&lt;=1)*1,"0")))),"")</f>
        <v/>
      </c>
      <c r="LT59" s="467" t="str">
        <f ca="1">IF(($C$57&amp;$C$58&amp;$C$59&amp;$C$60&amp;$E$57&amp;$E$58&amp;$E$59&amp;$E$60&lt;&gt;"")*(LI$57&amp;LI$58&amp;LI$59&amp;LI$60&amp;LK$57&amp;LK$58&amp;LK$59&amp;LK$60&lt;&gt;"")*(LI59&amp;LK59&lt;&gt;""),IF(LO59&lt;&gt;1,0,COUNTIF($B$57:$B$60,LI59)+COUNTIF($D$57:$D$60,LI59))+IF(LO54&lt;&gt;1,0,COUNTIF($B$57:$B$60,LK59)+COUNTIF($D$57:$D$60,LK59)),"")</f>
        <v/>
      </c>
      <c r="LV59" s="462"/>
      <c r="LW59" s="448" t="str">
        <f>IF(LV59="","",VLOOKUP(LV59,Language!$D$5:$E$63,2,0))</f>
        <v/>
      </c>
      <c r="LX59" s="452"/>
      <c r="LY59" s="448" t="str">
        <f>IF(LX59="","",VLOOKUP(LX59,Language!$D$5:$E$63,2,0))</f>
        <v/>
      </c>
      <c r="LZ59" s="452"/>
      <c r="MA59" s="452"/>
      <c r="MB59" s="539">
        <f>COUNTIF(LV$57:LV$60,LV59)+COUNTIF(LX$57:LX$60,LV59)</f>
        <v>0</v>
      </c>
      <c r="MC59" s="449" t="str">
        <f ca="1">IF((LZ59&lt;&gt;"")*(MA59&lt;&gt;"")*((IFERROR(VLOOKUP(LV59,$B$57:$F$60,5,0),"")&lt;&gt;"")+(IFERROR(VLOOKUP(LV59,$D$57:$G$60,4,0),"")&lt;&gt;""))*((IFERROR(VLOOKUP(LX59,$B$57:$F$60,5,0),"")&lt;&gt;"")+(IFERROR(VLOOKUP(LX59,$D$57:$G$60,4,0),"")&lt;&gt;"")),IF((MG59&lt;&gt;2)+($B$57&amp;$D$57&lt;&gt;LV59&amp;LX59)*($B$58&amp;$D$58&lt;&gt;LV59&amp;LX59)*($B$59&amp;$D$59&lt;&gt;LV59&amp;LX59)*($B$60&amp;$D$60&lt;&gt;LV59&amp;LX59)*($D$57&amp;$B$57&lt;&gt;LV59&amp;LX59)*($D$58&amp;$B$58&lt;&gt;LV59&amp;LX59)*($D$59&amp;$B$59&lt;&gt;LV59&amp;LX59)*($D$60&amp;$B$60&lt;&gt;LV59&amp;LX59),"0",(LV68+LX68&gt;LV73+LX73)*(LZ59&gt;MA59)+(LV68+LX68=LV73+LX73)*(LZ59=MA59)+(LV68+LX68&lt;LV73+LX73)*(LZ59&lt;MA59)),"")</f>
        <v/>
      </c>
      <c r="MD59" s="449" t="str">
        <f ca="1">IF((MC59&lt;&gt;""),IF(OR(LV68+LX68&lt;&gt;LV73+LX73,PrSettings!$M$4="●"),((LV68+LX68-LV73-LX73)=(LZ59-MA59))*(MC59=1),0),"")</f>
        <v/>
      </c>
      <c r="ME59" s="449" t="str">
        <f ca="1">IF(MD59&lt;&gt;"",IF(MC59="0",0,(LV68+LX68=LZ59)*(LV73+LX73=MA59)),"")</f>
        <v/>
      </c>
      <c r="MF59" s="449" t="str">
        <f ca="1">IF(MC59&lt;&gt;"",IF((MG59&lt;&gt;2)+($B$57&amp;$D$57&lt;&gt;LV59&amp;LX59)*($B$58&amp;$D$58&lt;&gt;LV59&amp;LX59)*($B$59&amp;$D$59&lt;&gt;LV59&amp;LX59)*($B$60&amp;$D$60&lt;&gt;LV59&amp;LX59)*($D$57&amp;$B$57&lt;&gt;LV59&amp;LX59)*($D$58&amp;$B$58&lt;&gt;LV59&amp;LX59)*($D$59&amp;$B$59&lt;&gt;LV59&amp;LX59)*($D$60&amp;$B$60&lt;&gt;LV59&amp;LX59),0,IF(ABS(LV68+LX68-LV73-LX73)&gt;=PrSettings!$M$7,(ABS(LV68+LX68-LV73-LX73-LZ59+MA59)&lt;=1)*1,IF(AND(MC59,$F59=$G59,LV68+LX68&gt;=PrSettings!$M$6),(ABS(LZ59-LV68-LX68)&lt;=1)*1,IF(AND(ABS(LV68+LX68-LV73-LX73-LZ59+MA59)&lt;=1,LV68+LX68+LV73+LX73&gt;=PrSettings!$M$8),(ABS(LZ59-LV68-LX68)&lt;=1)*(ABS(MA59-LV73-LX73)&lt;=1)*1,"0")))),"")</f>
        <v/>
      </c>
      <c r="MG59" s="467" t="str">
        <f ca="1">IF(($C$57&amp;$C$58&amp;$C$59&amp;$C$60&amp;$E$57&amp;$E$58&amp;$E$59&amp;$E$60&lt;&gt;"")*(LV$57&amp;LV$58&amp;LV$59&amp;LV$60&amp;LX$57&amp;LX$58&amp;LX$59&amp;LX$60&lt;&gt;"")*(LV59&amp;LX59&lt;&gt;""),IF(MB59&lt;&gt;1,0,COUNTIF($B$57:$B$60,LV59)+COUNTIF($D$57:$D$60,LV59))+IF(MB54&lt;&gt;1,0,COUNTIF($B$57:$B$60,LX59)+COUNTIF($D$57:$D$60,LX59)),"")</f>
        <v/>
      </c>
    </row>
    <row r="60" spans="1:345" x14ac:dyDescent="0.25">
      <c r="B60" s="447" t="str">
        <f ca="1">IF(C60="","",INDEX(Groups!$C$7:$C$35,MATCH(C60,Groups!$D$7:$D$35,0)))</f>
        <v/>
      </c>
      <c r="C60" s="448" t="str">
        <f ca="1">INDIRECT("'"&amp;References!$A$1&amp;"'!"&amp;"$U$64")</f>
        <v/>
      </c>
      <c r="D60" s="449" t="str">
        <f ca="1">IF(E60="","",INDEX(Groups!$C$7:$C$35,MATCH(E60,Groups!$D$7:$D$35,0)))</f>
        <v/>
      </c>
      <c r="E60" s="448" t="str">
        <f ca="1">INDIRECT("'"&amp;References!$A$1&amp;"'!"&amp;"$W$64")</f>
        <v/>
      </c>
      <c r="F60" s="450" t="str">
        <f ca="1">IF(AND(INDIRECT("'"&amp;References!$A$1&amp;"'!"&amp;"$U$65")&lt;&gt;"",INDIRECT("'"&amp;References!$A$1&amp;"'!"&amp;"$W$65")&lt;&gt;""),INDIRECT("'"&amp;References!$A$1&amp;"'!"&amp;"$U$65"),"")</f>
        <v/>
      </c>
      <c r="G60" s="451" t="str">
        <f ca="1">IF(AND(INDIRECT("'"&amp;References!$A$1&amp;"'!"&amp;"$U$65")&lt;&gt;"",INDIRECT("'"&amp;References!$A$1&amp;"'!"&amp;"$W$65")&lt;&gt;""),INDIRECT("'"&amp;References!$A$1&amp;"'!"&amp;"$W$65"),"")</f>
        <v/>
      </c>
      <c r="I60" s="462"/>
      <c r="J60" s="448" t="str">
        <f>IF(I60="","",VLOOKUP(I60,Language!$D$5:$E$63,2,0))</f>
        <v/>
      </c>
      <c r="K60" s="452"/>
      <c r="L60" s="448" t="str">
        <f>IF(K60="","",VLOOKUP(K60,Language!$D$5:$E$63,2,0))</f>
        <v/>
      </c>
      <c r="M60" s="452"/>
      <c r="N60" s="452"/>
      <c r="O60" s="539">
        <f>COUNTIF(I$57:I$60,I60)+COUNTIF(K$57:K$60,I60)</f>
        <v>0</v>
      </c>
      <c r="P60" s="449" t="str">
        <f ca="1">IF((M60&lt;&gt;"")*(N60&lt;&gt;"")*((IFERROR(VLOOKUP(I60,$B$57:$F$60,5,0),"")&lt;&gt;"")+(IFERROR(VLOOKUP(I60,$D$57:$G$60,4,0),"")&lt;&gt;""))*((IFERROR(VLOOKUP(K60,$B$57:$F$60,5,0),"")&lt;&gt;"")+(IFERROR(VLOOKUP(K60,$D$57:$G$60,4,0),"")&lt;&gt;"")),IF((T60&lt;&gt;2)+($B$57&amp;$D$57&lt;&gt;I60&amp;K60)*($B$58&amp;$D$58&lt;&gt;I60&amp;K60)*($B$59&amp;$D$59&lt;&gt;I60&amp;K60)*($B$60&amp;$D$60&lt;&gt;I60&amp;K60)*($D$57&amp;$B$57&lt;&gt;I60&amp;K60)*($D$58&amp;$B$58&lt;&gt;I60&amp;K60)*($D$59&amp;$B$59&lt;&gt;I60&amp;K60)*($D$60&amp;$B$60&lt;&gt;I60&amp;K60),"0",(I70+K70&gt;I74+K74)*(M60&gt;N60)+(I70+K70=I74+K74)*(M60=N60)+(I70+K70&lt;I74+K74)*(M60&lt;N60)),"")</f>
        <v/>
      </c>
      <c r="Q60" s="449" t="str">
        <f ca="1">IF((P60&lt;&gt;""),IF(OR(I70+K70&lt;&gt;I74+K74,PrSettings!$M$4="●"),((I70+K70-I74-K74)=(M60-N60))*(P60=1),0),"")</f>
        <v/>
      </c>
      <c r="R60" s="449" t="str">
        <f ca="1">IF(Q60&lt;&gt;"",IF(P60="0",0,(I70+K70=M60)*(I74+K74=N60)),"")</f>
        <v/>
      </c>
      <c r="S60" s="449" t="str">
        <f ca="1">IF(P60&lt;&gt;"",IF((T60&lt;&gt;2)+($B$57&amp;$D$57&lt;&gt;I60&amp;K60)*($B$58&amp;$D$58&lt;&gt;I60&amp;K60)*($B$59&amp;$D$59&lt;&gt;I60&amp;K60)*($B$60&amp;$D$60&lt;&gt;I60&amp;K60)*($D$57&amp;$B$57&lt;&gt;I60&amp;K60)*($D$58&amp;$B$58&lt;&gt;I60&amp;K60)*($D$59&amp;$B$59&lt;&gt;I60&amp;K60)*($D$60&amp;$B$60&lt;&gt;I60&amp;K60),0,IF(ABS(I70+K70-I74-K74)&gt;=PrSettings!$M$7,(ABS(I70+K70-I74-K74-M60+N60)&lt;=1)*1,IF(AND(P60,$F60=$G60,I70+K70&gt;=PrSettings!$M$6),(ABS(M60-I70-K70)&lt;=1)*1,IF(AND(ABS(I70+K70-I74-K74-M60+N60)&lt;=1,I70+K70+I74+K74&gt;=PrSettings!$M$8),(ABS(M60-I70-K70)&lt;=1)*(ABS(N60-I74-K74)&lt;=1)*1,"0")))),"")</f>
        <v/>
      </c>
      <c r="T60" s="467" t="str">
        <f ca="1">IF(($C$57&amp;$C$58&amp;$C$59&amp;$C$60&amp;$E$57&amp;$E$58&amp;$E$59&amp;$E$60&lt;&gt;"")*(I$57&amp;I$58&amp;I$59&amp;I$60&amp;K$57&amp;K$58&amp;K$59&amp;K$60&lt;&gt;"")*(I60&amp;K60&lt;&gt;""),IF(O60&lt;&gt;1,0,COUNTIF($B$57:$B$60,I60)+COUNTIF($D$57:$D$60,I60))+IF(O55&lt;&gt;1,0,COUNTIF($B$57:$B$60,K60)+COUNTIF($D$57:$D$60,K60)),"")</f>
        <v/>
      </c>
      <c r="U60" s="25"/>
      <c r="V60" s="462"/>
      <c r="W60" s="448" t="str">
        <f>IF(V60="","",VLOOKUP(V60,Language!$D$5:$E$63,2,0))</f>
        <v/>
      </c>
      <c r="X60" s="452"/>
      <c r="Y60" s="448" t="str">
        <f>IF(X60="","",VLOOKUP(X60,Language!$D$5:$E$63,2,0))</f>
        <v/>
      </c>
      <c r="Z60" s="452"/>
      <c r="AA60" s="452"/>
      <c r="AB60" s="539">
        <f>COUNTIF(V$57:V$60,V60)+COUNTIF(X$57:X$60,V60)</f>
        <v>0</v>
      </c>
      <c r="AC60" s="449" t="str">
        <f ca="1">IF((Z60&lt;&gt;"")*(AA60&lt;&gt;"")*((IFERROR(VLOOKUP(V60,$B$57:$F$60,5,0),"")&lt;&gt;"")+(IFERROR(VLOOKUP(V60,$D$57:$G$60,4,0),"")&lt;&gt;""))*((IFERROR(VLOOKUP(X60,$B$57:$F$60,5,0),"")&lt;&gt;"")+(IFERROR(VLOOKUP(X60,$D$57:$G$60,4,0),"")&lt;&gt;"")),IF((AG60&lt;&gt;2)+($B$57&amp;$D$57&lt;&gt;V60&amp;X60)*($B$58&amp;$D$58&lt;&gt;V60&amp;X60)*($B$59&amp;$D$59&lt;&gt;V60&amp;X60)*($B$60&amp;$D$60&lt;&gt;V60&amp;X60)*($D$57&amp;$B$57&lt;&gt;V60&amp;X60)*($D$58&amp;$B$58&lt;&gt;V60&amp;X60)*($D$59&amp;$B$59&lt;&gt;V60&amp;X60)*($D$60&amp;$B$60&lt;&gt;V60&amp;X60),"0",(V70+X70&gt;V74+X74)*(Z60&gt;AA60)+(V70+X70=V74+X74)*(Z60=AA60)+(V70+X70&lt;V74+X74)*(Z60&lt;AA60)),"")</f>
        <v/>
      </c>
      <c r="AD60" s="449" t="str">
        <f ca="1">IF((AC60&lt;&gt;""),IF(OR(V70+X70&lt;&gt;V74+X74,PrSettings!$M$4="●"),((V70+X70-V74-X74)=(Z60-AA60))*(AC60=1),0),"")</f>
        <v/>
      </c>
      <c r="AE60" s="449" t="str">
        <f ca="1">IF(AD60&lt;&gt;"",IF(AC60="0",0,(V70+X70=Z60)*(V74+X74=AA60)),"")</f>
        <v/>
      </c>
      <c r="AF60" s="449" t="str">
        <f ca="1">IF(AC60&lt;&gt;"",IF((AG60&lt;&gt;2)+($B$57&amp;$D$57&lt;&gt;V60&amp;X60)*($B$58&amp;$D$58&lt;&gt;V60&amp;X60)*($B$59&amp;$D$59&lt;&gt;V60&amp;X60)*($B$60&amp;$D$60&lt;&gt;V60&amp;X60)*($D$57&amp;$B$57&lt;&gt;V60&amp;X60)*($D$58&amp;$B$58&lt;&gt;V60&amp;X60)*($D$59&amp;$B$59&lt;&gt;V60&amp;X60)*($D$60&amp;$B$60&lt;&gt;V60&amp;X60),0,IF(ABS(V70+X70-V74-X74)&gt;=PrSettings!$M$7,(ABS(V70+X70-V74-X74-Z60+AA60)&lt;=1)*1,IF(AND(AC60,$F60=$G60,V70+X70&gt;=PrSettings!$M$6),(ABS(Z60-V70-X70)&lt;=1)*1,IF(AND(ABS(V70+X70-V74-X74-Z60+AA60)&lt;=1,V70+X70+V74+X74&gt;=PrSettings!$M$8),(ABS(Z60-V70-X70)&lt;=1)*(ABS(AA60-V74-X74)&lt;=1)*1,"0")))),"")</f>
        <v/>
      </c>
      <c r="AG60" s="467" t="str">
        <f ca="1">IF(($C$57&amp;$C$58&amp;$C$59&amp;$C$60&amp;$E$57&amp;$E$58&amp;$E$59&amp;$E$60&lt;&gt;"")*(V$57&amp;V$58&amp;V$59&amp;V$60&amp;X$57&amp;X$58&amp;X$59&amp;X$60&lt;&gt;"")*(V60&amp;X60&lt;&gt;""),IF(AB60&lt;&gt;1,0,COUNTIF($B$57:$B$60,V60)+COUNTIF($D$57:$D$60,V60))+IF(AB55&lt;&gt;1,0,COUNTIF($B$57:$B$60,X60)+COUNTIF($D$57:$D$60,X60)),"")</f>
        <v/>
      </c>
      <c r="AI60" s="462"/>
      <c r="AJ60" s="448" t="str">
        <f>IF(AI60="","",VLOOKUP(AI60,Language!$D$5:$E$63,2,0))</f>
        <v/>
      </c>
      <c r="AK60" s="452"/>
      <c r="AL60" s="448" t="str">
        <f>IF(AK60="","",VLOOKUP(AK60,Language!$D$5:$E$63,2,0))</f>
        <v/>
      </c>
      <c r="AM60" s="452"/>
      <c r="AN60" s="452"/>
      <c r="AO60" s="539">
        <f>COUNTIF(AI$57:AI$60,AI60)+COUNTIF(AK$57:AK$60,AI60)</f>
        <v>0</v>
      </c>
      <c r="AP60" s="449" t="str">
        <f ca="1">IF((AM60&lt;&gt;"")*(AN60&lt;&gt;"")*((IFERROR(VLOOKUP(AI60,$B$57:$F$60,5,0),"")&lt;&gt;"")+(IFERROR(VLOOKUP(AI60,$D$57:$G$60,4,0),"")&lt;&gt;""))*((IFERROR(VLOOKUP(AK60,$B$57:$F$60,5,0),"")&lt;&gt;"")+(IFERROR(VLOOKUP(AK60,$D$57:$G$60,4,0),"")&lt;&gt;"")),IF((AT60&lt;&gt;2)+($B$57&amp;$D$57&lt;&gt;AI60&amp;AK60)*($B$58&amp;$D$58&lt;&gt;AI60&amp;AK60)*($B$59&amp;$D$59&lt;&gt;AI60&amp;AK60)*($B$60&amp;$D$60&lt;&gt;AI60&amp;AK60)*($D$57&amp;$B$57&lt;&gt;AI60&amp;AK60)*($D$58&amp;$B$58&lt;&gt;AI60&amp;AK60)*($D$59&amp;$B$59&lt;&gt;AI60&amp;AK60)*($D$60&amp;$B$60&lt;&gt;AI60&amp;AK60),"0",(AI70+AK70&gt;AI74+AK74)*(AM60&gt;AN60)+(AI70+AK70=AI74+AK74)*(AM60=AN60)+(AI70+AK70&lt;AI74+AK74)*(AM60&lt;AN60)),"")</f>
        <v/>
      </c>
      <c r="AQ60" s="449" t="str">
        <f ca="1">IF((AP60&lt;&gt;""),IF(OR(AI70+AK70&lt;&gt;AI74+AK74,PrSettings!$M$4="●"),((AI70+AK70-AI74-AK74)=(AM60-AN60))*(AP60=1),0),"")</f>
        <v/>
      </c>
      <c r="AR60" s="449" t="str">
        <f ca="1">IF(AQ60&lt;&gt;"",IF(AP60="0",0,(AI70+AK70=AM60)*(AI74+AK74=AN60)),"")</f>
        <v/>
      </c>
      <c r="AS60" s="449" t="str">
        <f ca="1">IF(AP60&lt;&gt;"",IF((AT60&lt;&gt;2)+($B$57&amp;$D$57&lt;&gt;AI60&amp;AK60)*($B$58&amp;$D$58&lt;&gt;AI60&amp;AK60)*($B$59&amp;$D$59&lt;&gt;AI60&amp;AK60)*($B$60&amp;$D$60&lt;&gt;AI60&amp;AK60)*($D$57&amp;$B$57&lt;&gt;AI60&amp;AK60)*($D$58&amp;$B$58&lt;&gt;AI60&amp;AK60)*($D$59&amp;$B$59&lt;&gt;AI60&amp;AK60)*($D$60&amp;$B$60&lt;&gt;AI60&amp;AK60),0,IF(ABS(AI70+AK70-AI74-AK74)&gt;=PrSettings!$M$7,(ABS(AI70+AK70-AI74-AK74-AM60+AN60)&lt;=1)*1,IF(AND(AP60,$F60=$G60,AI70+AK70&gt;=PrSettings!$M$6),(ABS(AM60-AI70-AK70)&lt;=1)*1,IF(AND(ABS(AI70+AK70-AI74-AK74-AM60+AN60)&lt;=1,AI70+AK70+AI74+AK74&gt;=PrSettings!$M$8),(ABS(AM60-AI70-AK70)&lt;=1)*(ABS(AN60-AI74-AK74)&lt;=1)*1,"0")))),"")</f>
        <v/>
      </c>
      <c r="AT60" s="467" t="str">
        <f ca="1">IF(($C$57&amp;$C$58&amp;$C$59&amp;$C$60&amp;$E$57&amp;$E$58&amp;$E$59&amp;$E$60&lt;&gt;"")*(AI$57&amp;AI$58&amp;AI$59&amp;AI$60&amp;AK$57&amp;AK$58&amp;AK$59&amp;AK$60&lt;&gt;"")*(AI60&amp;AK60&lt;&gt;""),IF(AO60&lt;&gt;1,0,COUNTIF($B$57:$B$60,AI60)+COUNTIF($D$57:$D$60,AI60))+IF(AO55&lt;&gt;1,0,COUNTIF($B$57:$B$60,AK60)+COUNTIF($D$57:$D$60,AK60)),"")</f>
        <v/>
      </c>
      <c r="AV60" s="462"/>
      <c r="AW60" s="448" t="str">
        <f>IF(AV60="","",VLOOKUP(AV60,Language!$D$5:$E$63,2,0))</f>
        <v/>
      </c>
      <c r="AX60" s="452"/>
      <c r="AY60" s="448" t="str">
        <f>IF(AX60="","",VLOOKUP(AX60,Language!$D$5:$E$63,2,0))</f>
        <v/>
      </c>
      <c r="AZ60" s="452"/>
      <c r="BA60" s="452"/>
      <c r="BB60" s="539">
        <f>COUNTIF(AV$57:AV$60,AV60)+COUNTIF(AX$57:AX$60,AV60)</f>
        <v>0</v>
      </c>
      <c r="BC60" s="449" t="str">
        <f ca="1">IF((AZ60&lt;&gt;"")*(BA60&lt;&gt;"")*((IFERROR(VLOOKUP(AV60,$B$57:$F$60,5,0),"")&lt;&gt;"")+(IFERROR(VLOOKUP(AV60,$D$57:$G$60,4,0),"")&lt;&gt;""))*((IFERROR(VLOOKUP(AX60,$B$57:$F$60,5,0),"")&lt;&gt;"")+(IFERROR(VLOOKUP(AX60,$D$57:$G$60,4,0),"")&lt;&gt;"")),IF((BG60&lt;&gt;2)+($B$57&amp;$D$57&lt;&gt;AV60&amp;AX60)*($B$58&amp;$D$58&lt;&gt;AV60&amp;AX60)*($B$59&amp;$D$59&lt;&gt;AV60&amp;AX60)*($B$60&amp;$D$60&lt;&gt;AV60&amp;AX60)*($D$57&amp;$B$57&lt;&gt;AV60&amp;AX60)*($D$58&amp;$B$58&lt;&gt;AV60&amp;AX60)*($D$59&amp;$B$59&lt;&gt;AV60&amp;AX60)*($D$60&amp;$B$60&lt;&gt;AV60&amp;AX60),"0",(AV70+AX70&gt;AV74+AX74)*(AZ60&gt;BA60)+(AV70+AX70=AV74+AX74)*(AZ60=BA60)+(AV70+AX70&lt;AV74+AX74)*(AZ60&lt;BA60)),"")</f>
        <v/>
      </c>
      <c r="BD60" s="449" t="str">
        <f ca="1">IF((BC60&lt;&gt;""),IF(OR(AV70+AX70&lt;&gt;AV74+AX74,PrSettings!$M$4="●"),((AV70+AX70-AV74-AX74)=(AZ60-BA60))*(BC60=1),0),"")</f>
        <v/>
      </c>
      <c r="BE60" s="449" t="str">
        <f ca="1">IF(BD60&lt;&gt;"",IF(BC60="0",0,(AV70+AX70=AZ60)*(AV74+AX74=BA60)),"")</f>
        <v/>
      </c>
      <c r="BF60" s="449" t="str">
        <f ca="1">IF(BC60&lt;&gt;"",IF((BG60&lt;&gt;2)+($B$57&amp;$D$57&lt;&gt;AV60&amp;AX60)*($B$58&amp;$D$58&lt;&gt;AV60&amp;AX60)*($B$59&amp;$D$59&lt;&gt;AV60&amp;AX60)*($B$60&amp;$D$60&lt;&gt;AV60&amp;AX60)*($D$57&amp;$B$57&lt;&gt;AV60&amp;AX60)*($D$58&amp;$B$58&lt;&gt;AV60&amp;AX60)*($D$59&amp;$B$59&lt;&gt;AV60&amp;AX60)*($D$60&amp;$B$60&lt;&gt;AV60&amp;AX60),0,IF(ABS(AV70+AX70-AV74-AX74)&gt;=PrSettings!$M$7,(ABS(AV70+AX70-AV74-AX74-AZ60+BA60)&lt;=1)*1,IF(AND(BC60,$F60=$G60,AV70+AX70&gt;=PrSettings!$M$6),(ABS(AZ60-AV70-AX70)&lt;=1)*1,IF(AND(ABS(AV70+AX70-AV74-AX74-AZ60+BA60)&lt;=1,AV70+AX70+AV74+AX74&gt;=PrSettings!$M$8),(ABS(AZ60-AV70-AX70)&lt;=1)*(ABS(BA60-AV74-AX74)&lt;=1)*1,"0")))),"")</f>
        <v/>
      </c>
      <c r="BG60" s="467" t="str">
        <f ca="1">IF(($C$57&amp;$C$58&amp;$C$59&amp;$C$60&amp;$E$57&amp;$E$58&amp;$E$59&amp;$E$60&lt;&gt;"")*(AV$57&amp;AV$58&amp;AV$59&amp;AV$60&amp;AX$57&amp;AX$58&amp;AX$59&amp;AX$60&lt;&gt;"")*(AV60&amp;AX60&lt;&gt;""),IF(BB60&lt;&gt;1,0,COUNTIF($B$57:$B$60,AV60)+COUNTIF($D$57:$D$60,AV60))+IF(BB55&lt;&gt;1,0,COUNTIF($B$57:$B$60,AX60)+COUNTIF($D$57:$D$60,AX60)),"")</f>
        <v/>
      </c>
      <c r="BI60" s="462"/>
      <c r="BJ60" s="448" t="str">
        <f>IF(BI60="","",VLOOKUP(BI60,Language!$D$5:$E$63,2,0))</f>
        <v/>
      </c>
      <c r="BK60" s="452"/>
      <c r="BL60" s="448" t="str">
        <f>IF(BK60="","",VLOOKUP(BK60,Language!$D$5:$E$63,2,0))</f>
        <v/>
      </c>
      <c r="BM60" s="452"/>
      <c r="BN60" s="452"/>
      <c r="BO60" s="539">
        <f>COUNTIF(BI$57:BI$60,BI60)+COUNTIF(BK$57:BK$60,BI60)</f>
        <v>0</v>
      </c>
      <c r="BP60" s="449" t="str">
        <f ca="1">IF((BM60&lt;&gt;"")*(BN60&lt;&gt;"")*((IFERROR(VLOOKUP(BI60,$B$57:$F$60,5,0),"")&lt;&gt;"")+(IFERROR(VLOOKUP(BI60,$D$57:$G$60,4,0),"")&lt;&gt;""))*((IFERROR(VLOOKUP(BK60,$B$57:$F$60,5,0),"")&lt;&gt;"")+(IFERROR(VLOOKUP(BK60,$D$57:$G$60,4,0),"")&lt;&gt;"")),IF((BT60&lt;&gt;2)+($B$57&amp;$D$57&lt;&gt;BI60&amp;BK60)*($B$58&amp;$D$58&lt;&gt;BI60&amp;BK60)*($B$59&amp;$D$59&lt;&gt;BI60&amp;BK60)*($B$60&amp;$D$60&lt;&gt;BI60&amp;BK60)*($D$57&amp;$B$57&lt;&gt;BI60&amp;BK60)*($D$58&amp;$B$58&lt;&gt;BI60&amp;BK60)*($D$59&amp;$B$59&lt;&gt;BI60&amp;BK60)*($D$60&amp;$B$60&lt;&gt;BI60&amp;BK60),"0",(BI70+BK70&gt;BI74+BK74)*(BM60&gt;BN60)+(BI70+BK70=BI74+BK74)*(BM60=BN60)+(BI70+BK70&lt;BI74+BK74)*(BM60&lt;BN60)),"")</f>
        <v/>
      </c>
      <c r="BQ60" s="449" t="str">
        <f ca="1">IF((BP60&lt;&gt;""),IF(OR(BI70+BK70&lt;&gt;BI74+BK74,PrSettings!$M$4="●"),((BI70+BK70-BI74-BK74)=(BM60-BN60))*(BP60=1),0),"")</f>
        <v/>
      </c>
      <c r="BR60" s="449" t="str">
        <f ca="1">IF(BQ60&lt;&gt;"",IF(BP60="0",0,(BI70+BK70=BM60)*(BI74+BK74=BN60)),"")</f>
        <v/>
      </c>
      <c r="BS60" s="449" t="str">
        <f ca="1">IF(BP60&lt;&gt;"",IF((BT60&lt;&gt;2)+($B$57&amp;$D$57&lt;&gt;BI60&amp;BK60)*($B$58&amp;$D$58&lt;&gt;BI60&amp;BK60)*($B$59&amp;$D$59&lt;&gt;BI60&amp;BK60)*($B$60&amp;$D$60&lt;&gt;BI60&amp;BK60)*($D$57&amp;$B$57&lt;&gt;BI60&amp;BK60)*($D$58&amp;$B$58&lt;&gt;BI60&amp;BK60)*($D$59&amp;$B$59&lt;&gt;BI60&amp;BK60)*($D$60&amp;$B$60&lt;&gt;BI60&amp;BK60),0,IF(ABS(BI70+BK70-BI74-BK74)&gt;=PrSettings!$M$7,(ABS(BI70+BK70-BI74-BK74-BM60+BN60)&lt;=1)*1,IF(AND(BP60,$F60=$G60,BI70+BK70&gt;=PrSettings!$M$6),(ABS(BM60-BI70-BK70)&lt;=1)*1,IF(AND(ABS(BI70+BK70-BI74-BK74-BM60+BN60)&lt;=1,BI70+BK70+BI74+BK74&gt;=PrSettings!$M$8),(ABS(BM60-BI70-BK70)&lt;=1)*(ABS(BN60-BI74-BK74)&lt;=1)*1,"0")))),"")</f>
        <v/>
      </c>
      <c r="BT60" s="467" t="str">
        <f ca="1">IF(($C$57&amp;$C$58&amp;$C$59&amp;$C$60&amp;$E$57&amp;$E$58&amp;$E$59&amp;$E$60&lt;&gt;"")*(BI$57&amp;BI$58&amp;BI$59&amp;BI$60&amp;BK$57&amp;BK$58&amp;BK$59&amp;BK$60&lt;&gt;"")*(BI60&amp;BK60&lt;&gt;""),IF(BO60&lt;&gt;1,0,COUNTIF($B$57:$B$60,BI60)+COUNTIF($D$57:$D$60,BI60))+IF(BO55&lt;&gt;1,0,COUNTIF($B$57:$B$60,BK60)+COUNTIF($D$57:$D$60,BK60)),"")</f>
        <v/>
      </c>
      <c r="BV60" s="462"/>
      <c r="BW60" s="448" t="str">
        <f>IF(BV60="","",VLOOKUP(BV60,Language!$D$5:$E$63,2,0))</f>
        <v/>
      </c>
      <c r="BX60" s="452"/>
      <c r="BY60" s="448" t="str">
        <f>IF(BX60="","",VLOOKUP(BX60,Language!$D$5:$E$63,2,0))</f>
        <v/>
      </c>
      <c r="BZ60" s="452"/>
      <c r="CA60" s="452"/>
      <c r="CB60" s="539">
        <f>COUNTIF(BV$57:BV$60,BV60)+COUNTIF(BX$57:BX$60,BV60)</f>
        <v>0</v>
      </c>
      <c r="CC60" s="449" t="str">
        <f ca="1">IF((BZ60&lt;&gt;"")*(CA60&lt;&gt;"")*((IFERROR(VLOOKUP(BV60,$B$57:$F$60,5,0),"")&lt;&gt;"")+(IFERROR(VLOOKUP(BV60,$D$57:$G$60,4,0),"")&lt;&gt;""))*((IFERROR(VLOOKUP(BX60,$B$57:$F$60,5,0),"")&lt;&gt;"")+(IFERROR(VLOOKUP(BX60,$D$57:$G$60,4,0),"")&lt;&gt;"")),IF((CG60&lt;&gt;2)+($B$57&amp;$D$57&lt;&gt;BV60&amp;BX60)*($B$58&amp;$D$58&lt;&gt;BV60&amp;BX60)*($B$59&amp;$D$59&lt;&gt;BV60&amp;BX60)*($B$60&amp;$D$60&lt;&gt;BV60&amp;BX60)*($D$57&amp;$B$57&lt;&gt;BV60&amp;BX60)*($D$58&amp;$B$58&lt;&gt;BV60&amp;BX60)*($D$59&amp;$B$59&lt;&gt;BV60&amp;BX60)*($D$60&amp;$B$60&lt;&gt;BV60&amp;BX60),"0",(BV70+BX70&gt;BV74+BX74)*(BZ60&gt;CA60)+(BV70+BX70=BV74+BX74)*(BZ60=CA60)+(BV70+BX70&lt;BV74+BX74)*(BZ60&lt;CA60)),"")</f>
        <v/>
      </c>
      <c r="CD60" s="449" t="str">
        <f ca="1">IF((CC60&lt;&gt;""),IF(OR(BV70+BX70&lt;&gt;BV74+BX74,PrSettings!$M$4="●"),((BV70+BX70-BV74-BX74)=(BZ60-CA60))*(CC60=1),0),"")</f>
        <v/>
      </c>
      <c r="CE60" s="449" t="str">
        <f ca="1">IF(CD60&lt;&gt;"",IF(CC60="0",0,(BV70+BX70=BZ60)*(BV74+BX74=CA60)),"")</f>
        <v/>
      </c>
      <c r="CF60" s="449" t="str">
        <f ca="1">IF(CC60&lt;&gt;"",IF((CG60&lt;&gt;2)+($B$57&amp;$D$57&lt;&gt;BV60&amp;BX60)*($B$58&amp;$D$58&lt;&gt;BV60&amp;BX60)*($B$59&amp;$D$59&lt;&gt;BV60&amp;BX60)*($B$60&amp;$D$60&lt;&gt;BV60&amp;BX60)*($D$57&amp;$B$57&lt;&gt;BV60&amp;BX60)*($D$58&amp;$B$58&lt;&gt;BV60&amp;BX60)*($D$59&amp;$B$59&lt;&gt;BV60&amp;BX60)*($D$60&amp;$B$60&lt;&gt;BV60&amp;BX60),0,IF(ABS(BV70+BX70-BV74-BX74)&gt;=PrSettings!$M$7,(ABS(BV70+BX70-BV74-BX74-BZ60+CA60)&lt;=1)*1,IF(AND(CC60,$F60=$G60,BV70+BX70&gt;=PrSettings!$M$6),(ABS(BZ60-BV70-BX70)&lt;=1)*1,IF(AND(ABS(BV70+BX70-BV74-BX74-BZ60+CA60)&lt;=1,BV70+BX70+BV74+BX74&gt;=PrSettings!$M$8),(ABS(BZ60-BV70-BX70)&lt;=1)*(ABS(CA60-BV74-BX74)&lt;=1)*1,"0")))),"")</f>
        <v/>
      </c>
      <c r="CG60" s="467" t="str">
        <f ca="1">IF(($C$57&amp;$C$58&amp;$C$59&amp;$C$60&amp;$E$57&amp;$E$58&amp;$E$59&amp;$E$60&lt;&gt;"")*(BV$57&amp;BV$58&amp;BV$59&amp;BV$60&amp;BX$57&amp;BX$58&amp;BX$59&amp;BX$60&lt;&gt;"")*(BV60&amp;BX60&lt;&gt;""),IF(CB60&lt;&gt;1,0,COUNTIF($B$57:$B$60,BV60)+COUNTIF($D$57:$D$60,BV60))+IF(CB55&lt;&gt;1,0,COUNTIF($B$57:$B$60,BX60)+COUNTIF($D$57:$D$60,BX60)),"")</f>
        <v/>
      </c>
      <c r="CI60" s="462"/>
      <c r="CJ60" s="448" t="str">
        <f>IF(CI60="","",VLOOKUP(CI60,Language!$D$5:$E$63,2,0))</f>
        <v/>
      </c>
      <c r="CK60" s="452"/>
      <c r="CL60" s="448" t="str">
        <f>IF(CK60="","",VLOOKUP(CK60,Language!$D$5:$E$63,2,0))</f>
        <v/>
      </c>
      <c r="CM60" s="452"/>
      <c r="CN60" s="452"/>
      <c r="CO60" s="539">
        <f>COUNTIF(CI$57:CI$60,CI60)+COUNTIF(CK$57:CK$60,CI60)</f>
        <v>0</v>
      </c>
      <c r="CP60" s="449" t="str">
        <f ca="1">IF((CM60&lt;&gt;"")*(CN60&lt;&gt;"")*((IFERROR(VLOOKUP(CI60,$B$57:$F$60,5,0),"")&lt;&gt;"")+(IFERROR(VLOOKUP(CI60,$D$57:$G$60,4,0),"")&lt;&gt;""))*((IFERROR(VLOOKUP(CK60,$B$57:$F$60,5,0),"")&lt;&gt;"")+(IFERROR(VLOOKUP(CK60,$D$57:$G$60,4,0),"")&lt;&gt;"")),IF((CT60&lt;&gt;2)+($B$57&amp;$D$57&lt;&gt;CI60&amp;CK60)*($B$58&amp;$D$58&lt;&gt;CI60&amp;CK60)*($B$59&amp;$D$59&lt;&gt;CI60&amp;CK60)*($B$60&amp;$D$60&lt;&gt;CI60&amp;CK60)*($D$57&amp;$B$57&lt;&gt;CI60&amp;CK60)*($D$58&amp;$B$58&lt;&gt;CI60&amp;CK60)*($D$59&amp;$B$59&lt;&gt;CI60&amp;CK60)*($D$60&amp;$B$60&lt;&gt;CI60&amp;CK60),"0",(CI70+CK70&gt;CI74+CK74)*(CM60&gt;CN60)+(CI70+CK70=CI74+CK74)*(CM60=CN60)+(CI70+CK70&lt;CI74+CK74)*(CM60&lt;CN60)),"")</f>
        <v/>
      </c>
      <c r="CQ60" s="449" t="str">
        <f ca="1">IF((CP60&lt;&gt;""),IF(OR(CI70+CK70&lt;&gt;CI74+CK74,PrSettings!$M$4="●"),((CI70+CK70-CI74-CK74)=(CM60-CN60))*(CP60=1),0),"")</f>
        <v/>
      </c>
      <c r="CR60" s="449" t="str">
        <f ca="1">IF(CQ60&lt;&gt;"",IF(CP60="0",0,(CI70+CK70=CM60)*(CI74+CK74=CN60)),"")</f>
        <v/>
      </c>
      <c r="CS60" s="449" t="str">
        <f ca="1">IF(CP60&lt;&gt;"",IF((CT60&lt;&gt;2)+($B$57&amp;$D$57&lt;&gt;CI60&amp;CK60)*($B$58&amp;$D$58&lt;&gt;CI60&amp;CK60)*($B$59&amp;$D$59&lt;&gt;CI60&amp;CK60)*($B$60&amp;$D$60&lt;&gt;CI60&amp;CK60)*($D$57&amp;$B$57&lt;&gt;CI60&amp;CK60)*($D$58&amp;$B$58&lt;&gt;CI60&amp;CK60)*($D$59&amp;$B$59&lt;&gt;CI60&amp;CK60)*($D$60&amp;$B$60&lt;&gt;CI60&amp;CK60),0,IF(ABS(CI70+CK70-CI74-CK74)&gt;=PrSettings!$M$7,(ABS(CI70+CK70-CI74-CK74-CM60+CN60)&lt;=1)*1,IF(AND(CP60,$F60=$G60,CI70+CK70&gt;=PrSettings!$M$6),(ABS(CM60-CI70-CK70)&lt;=1)*1,IF(AND(ABS(CI70+CK70-CI74-CK74-CM60+CN60)&lt;=1,CI70+CK70+CI74+CK74&gt;=PrSettings!$M$8),(ABS(CM60-CI70-CK70)&lt;=1)*(ABS(CN60-CI74-CK74)&lt;=1)*1,"0")))),"")</f>
        <v/>
      </c>
      <c r="CT60" s="467" t="str">
        <f ca="1">IF(($C$57&amp;$C$58&amp;$C$59&amp;$C$60&amp;$E$57&amp;$E$58&amp;$E$59&amp;$E$60&lt;&gt;"")*(CI$57&amp;CI$58&amp;CI$59&amp;CI$60&amp;CK$57&amp;CK$58&amp;CK$59&amp;CK$60&lt;&gt;"")*(CI60&amp;CK60&lt;&gt;""),IF(CO60&lt;&gt;1,0,COUNTIF($B$57:$B$60,CI60)+COUNTIF($D$57:$D$60,CI60))+IF(CO55&lt;&gt;1,0,COUNTIF($B$57:$B$60,CK60)+COUNTIF($D$57:$D$60,CK60)),"")</f>
        <v/>
      </c>
      <c r="CV60" s="462"/>
      <c r="CW60" s="448" t="str">
        <f>IF(CV60="","",VLOOKUP(CV60,Language!$D$5:$E$63,2,0))</f>
        <v/>
      </c>
      <c r="CX60" s="452"/>
      <c r="CY60" s="448" t="str">
        <f>IF(CX60="","",VLOOKUP(CX60,Language!$D$5:$E$63,2,0))</f>
        <v/>
      </c>
      <c r="CZ60" s="452"/>
      <c r="DA60" s="452"/>
      <c r="DB60" s="539">
        <f>COUNTIF(CV$57:CV$60,CV60)+COUNTIF(CX$57:CX$60,CV60)</f>
        <v>0</v>
      </c>
      <c r="DC60" s="449" t="str">
        <f ca="1">IF((CZ60&lt;&gt;"")*(DA60&lt;&gt;"")*((IFERROR(VLOOKUP(CV60,$B$57:$F$60,5,0),"")&lt;&gt;"")+(IFERROR(VLOOKUP(CV60,$D$57:$G$60,4,0),"")&lt;&gt;""))*((IFERROR(VLOOKUP(CX60,$B$57:$F$60,5,0),"")&lt;&gt;"")+(IFERROR(VLOOKUP(CX60,$D$57:$G$60,4,0),"")&lt;&gt;"")),IF((DG60&lt;&gt;2)+($B$57&amp;$D$57&lt;&gt;CV60&amp;CX60)*($B$58&amp;$D$58&lt;&gt;CV60&amp;CX60)*($B$59&amp;$D$59&lt;&gt;CV60&amp;CX60)*($B$60&amp;$D$60&lt;&gt;CV60&amp;CX60)*($D$57&amp;$B$57&lt;&gt;CV60&amp;CX60)*($D$58&amp;$B$58&lt;&gt;CV60&amp;CX60)*($D$59&amp;$B$59&lt;&gt;CV60&amp;CX60)*($D$60&amp;$B$60&lt;&gt;CV60&amp;CX60),"0",(CV70+CX70&gt;CV74+CX74)*(CZ60&gt;DA60)+(CV70+CX70=CV74+CX74)*(CZ60=DA60)+(CV70+CX70&lt;CV74+CX74)*(CZ60&lt;DA60)),"")</f>
        <v/>
      </c>
      <c r="DD60" s="449" t="str">
        <f ca="1">IF((DC60&lt;&gt;""),IF(OR(CV70+CX70&lt;&gt;CV74+CX74,PrSettings!$M$4="●"),((CV70+CX70-CV74-CX74)=(CZ60-DA60))*(DC60=1),0),"")</f>
        <v/>
      </c>
      <c r="DE60" s="449" t="str">
        <f ca="1">IF(DD60&lt;&gt;"",IF(DC60="0",0,(CV70+CX70=CZ60)*(CV74+CX74=DA60)),"")</f>
        <v/>
      </c>
      <c r="DF60" s="449" t="str">
        <f ca="1">IF(DC60&lt;&gt;"",IF((DG60&lt;&gt;2)+($B$57&amp;$D$57&lt;&gt;CV60&amp;CX60)*($B$58&amp;$D$58&lt;&gt;CV60&amp;CX60)*($B$59&amp;$D$59&lt;&gt;CV60&amp;CX60)*($B$60&amp;$D$60&lt;&gt;CV60&amp;CX60)*($D$57&amp;$B$57&lt;&gt;CV60&amp;CX60)*($D$58&amp;$B$58&lt;&gt;CV60&amp;CX60)*($D$59&amp;$B$59&lt;&gt;CV60&amp;CX60)*($D$60&amp;$B$60&lt;&gt;CV60&amp;CX60),0,IF(ABS(CV70+CX70-CV74-CX74)&gt;=PrSettings!$M$7,(ABS(CV70+CX70-CV74-CX74-CZ60+DA60)&lt;=1)*1,IF(AND(DC60,$F60=$G60,CV70+CX70&gt;=PrSettings!$M$6),(ABS(CZ60-CV70-CX70)&lt;=1)*1,IF(AND(ABS(CV70+CX70-CV74-CX74-CZ60+DA60)&lt;=1,CV70+CX70+CV74+CX74&gt;=PrSettings!$M$8),(ABS(CZ60-CV70-CX70)&lt;=1)*(ABS(DA60-CV74-CX74)&lt;=1)*1,"0")))),"")</f>
        <v/>
      </c>
      <c r="DG60" s="467" t="str">
        <f ca="1">IF(($C$57&amp;$C$58&amp;$C$59&amp;$C$60&amp;$E$57&amp;$E$58&amp;$E$59&amp;$E$60&lt;&gt;"")*(CV$57&amp;CV$58&amp;CV$59&amp;CV$60&amp;CX$57&amp;CX$58&amp;CX$59&amp;CX$60&lt;&gt;"")*(CV60&amp;CX60&lt;&gt;""),IF(DB60&lt;&gt;1,0,COUNTIF($B$57:$B$60,CV60)+COUNTIF($D$57:$D$60,CV60))+IF(DB55&lt;&gt;1,0,COUNTIF($B$57:$B$60,CX60)+COUNTIF($D$57:$D$60,CX60)),"")</f>
        <v/>
      </c>
      <c r="DI60" s="462"/>
      <c r="DJ60" s="448" t="str">
        <f>IF(DI60="","",VLOOKUP(DI60,Language!$D$5:$E$63,2,0))</f>
        <v/>
      </c>
      <c r="DK60" s="452"/>
      <c r="DL60" s="448" t="str">
        <f>IF(DK60="","",VLOOKUP(DK60,Language!$D$5:$E$63,2,0))</f>
        <v/>
      </c>
      <c r="DM60" s="452"/>
      <c r="DN60" s="452"/>
      <c r="DO60" s="539">
        <f>COUNTIF(DI$57:DI$60,DI60)+COUNTIF(DK$57:DK$60,DI60)</f>
        <v>0</v>
      </c>
      <c r="DP60" s="449" t="str">
        <f ca="1">IF((DM60&lt;&gt;"")*(DN60&lt;&gt;"")*((IFERROR(VLOOKUP(DI60,$B$57:$F$60,5,0),"")&lt;&gt;"")+(IFERROR(VLOOKUP(DI60,$D$57:$G$60,4,0),"")&lt;&gt;""))*((IFERROR(VLOOKUP(DK60,$B$57:$F$60,5,0),"")&lt;&gt;"")+(IFERROR(VLOOKUP(DK60,$D$57:$G$60,4,0),"")&lt;&gt;"")),IF((DT60&lt;&gt;2)+($B$57&amp;$D$57&lt;&gt;DI60&amp;DK60)*($B$58&amp;$D$58&lt;&gt;DI60&amp;DK60)*($B$59&amp;$D$59&lt;&gt;DI60&amp;DK60)*($B$60&amp;$D$60&lt;&gt;DI60&amp;DK60)*($D$57&amp;$B$57&lt;&gt;DI60&amp;DK60)*($D$58&amp;$B$58&lt;&gt;DI60&amp;DK60)*($D$59&amp;$B$59&lt;&gt;DI60&amp;DK60)*($D$60&amp;$B$60&lt;&gt;DI60&amp;DK60),"0",(DI70+DK70&gt;DI74+DK74)*(DM60&gt;DN60)+(DI70+DK70=DI74+DK74)*(DM60=DN60)+(DI70+DK70&lt;DI74+DK74)*(DM60&lt;DN60)),"")</f>
        <v/>
      </c>
      <c r="DQ60" s="449" t="str">
        <f ca="1">IF((DP60&lt;&gt;""),IF(OR(DI70+DK70&lt;&gt;DI74+DK74,PrSettings!$M$4="●"),((DI70+DK70-DI74-DK74)=(DM60-DN60))*(DP60=1),0),"")</f>
        <v/>
      </c>
      <c r="DR60" s="449" t="str">
        <f ca="1">IF(DQ60&lt;&gt;"",IF(DP60="0",0,(DI70+DK70=DM60)*(DI74+DK74=DN60)),"")</f>
        <v/>
      </c>
      <c r="DS60" s="449" t="str">
        <f ca="1">IF(DP60&lt;&gt;"",IF((DT60&lt;&gt;2)+($B$57&amp;$D$57&lt;&gt;DI60&amp;DK60)*($B$58&amp;$D$58&lt;&gt;DI60&amp;DK60)*($B$59&amp;$D$59&lt;&gt;DI60&amp;DK60)*($B$60&amp;$D$60&lt;&gt;DI60&amp;DK60)*($D$57&amp;$B$57&lt;&gt;DI60&amp;DK60)*($D$58&amp;$B$58&lt;&gt;DI60&amp;DK60)*($D$59&amp;$B$59&lt;&gt;DI60&amp;DK60)*($D$60&amp;$B$60&lt;&gt;DI60&amp;DK60),0,IF(ABS(DI70+DK70-DI74-DK74)&gt;=PrSettings!$M$7,(ABS(DI70+DK70-DI74-DK74-DM60+DN60)&lt;=1)*1,IF(AND(DP60,$F60=$G60,DI70+DK70&gt;=PrSettings!$M$6),(ABS(DM60-DI70-DK70)&lt;=1)*1,IF(AND(ABS(DI70+DK70-DI74-DK74-DM60+DN60)&lt;=1,DI70+DK70+DI74+DK74&gt;=PrSettings!$M$8),(ABS(DM60-DI70-DK70)&lt;=1)*(ABS(DN60-DI74-DK74)&lt;=1)*1,"0")))),"")</f>
        <v/>
      </c>
      <c r="DT60" s="467" t="str">
        <f ca="1">IF(($C$57&amp;$C$58&amp;$C$59&amp;$C$60&amp;$E$57&amp;$E$58&amp;$E$59&amp;$E$60&lt;&gt;"")*(DI$57&amp;DI$58&amp;DI$59&amp;DI$60&amp;DK$57&amp;DK$58&amp;DK$59&amp;DK$60&lt;&gt;"")*(DI60&amp;DK60&lt;&gt;""),IF(DO60&lt;&gt;1,0,COUNTIF($B$57:$B$60,DI60)+COUNTIF($D$57:$D$60,DI60))+IF(DO55&lt;&gt;1,0,COUNTIF($B$57:$B$60,DK60)+COUNTIF($D$57:$D$60,DK60)),"")</f>
        <v/>
      </c>
      <c r="DV60" s="462"/>
      <c r="DW60" s="448" t="str">
        <f>IF(DV60="","",VLOOKUP(DV60,Language!$D$5:$E$63,2,0))</f>
        <v/>
      </c>
      <c r="DX60" s="452"/>
      <c r="DY60" s="448" t="str">
        <f>IF(DX60="","",VLOOKUP(DX60,Language!$D$5:$E$63,2,0))</f>
        <v/>
      </c>
      <c r="DZ60" s="452"/>
      <c r="EA60" s="452"/>
      <c r="EB60" s="539">
        <f>COUNTIF(DV$57:DV$60,DV60)+COUNTIF(DX$57:DX$60,DV60)</f>
        <v>0</v>
      </c>
      <c r="EC60" s="449" t="str">
        <f ca="1">IF((DZ60&lt;&gt;"")*(EA60&lt;&gt;"")*((IFERROR(VLOOKUP(DV60,$B$57:$F$60,5,0),"")&lt;&gt;"")+(IFERROR(VLOOKUP(DV60,$D$57:$G$60,4,0),"")&lt;&gt;""))*((IFERROR(VLOOKUP(DX60,$B$57:$F$60,5,0),"")&lt;&gt;"")+(IFERROR(VLOOKUP(DX60,$D$57:$G$60,4,0),"")&lt;&gt;"")),IF((EG60&lt;&gt;2)+($B$57&amp;$D$57&lt;&gt;DV60&amp;DX60)*($B$58&amp;$D$58&lt;&gt;DV60&amp;DX60)*($B$59&amp;$D$59&lt;&gt;DV60&amp;DX60)*($B$60&amp;$D$60&lt;&gt;DV60&amp;DX60)*($D$57&amp;$B$57&lt;&gt;DV60&amp;DX60)*($D$58&amp;$B$58&lt;&gt;DV60&amp;DX60)*($D$59&amp;$B$59&lt;&gt;DV60&amp;DX60)*($D$60&amp;$B$60&lt;&gt;DV60&amp;DX60),"0",(DV70+DX70&gt;DV74+DX74)*(DZ60&gt;EA60)+(DV70+DX70=DV74+DX74)*(DZ60=EA60)+(DV70+DX70&lt;DV74+DX74)*(DZ60&lt;EA60)),"")</f>
        <v/>
      </c>
      <c r="ED60" s="449" t="str">
        <f ca="1">IF((EC60&lt;&gt;""),IF(OR(DV70+DX70&lt;&gt;DV74+DX74,PrSettings!$M$4="●"),((DV70+DX70-DV74-DX74)=(DZ60-EA60))*(EC60=1),0),"")</f>
        <v/>
      </c>
      <c r="EE60" s="449" t="str">
        <f ca="1">IF(ED60&lt;&gt;"",IF(EC60="0",0,(DV70+DX70=DZ60)*(DV74+DX74=EA60)),"")</f>
        <v/>
      </c>
      <c r="EF60" s="449" t="str">
        <f ca="1">IF(EC60&lt;&gt;"",IF((EG60&lt;&gt;2)+($B$57&amp;$D$57&lt;&gt;DV60&amp;DX60)*($B$58&amp;$D$58&lt;&gt;DV60&amp;DX60)*($B$59&amp;$D$59&lt;&gt;DV60&amp;DX60)*($B$60&amp;$D$60&lt;&gt;DV60&amp;DX60)*($D$57&amp;$B$57&lt;&gt;DV60&amp;DX60)*($D$58&amp;$B$58&lt;&gt;DV60&amp;DX60)*($D$59&amp;$B$59&lt;&gt;DV60&amp;DX60)*($D$60&amp;$B$60&lt;&gt;DV60&amp;DX60),0,IF(ABS(DV70+DX70-DV74-DX74)&gt;=PrSettings!$M$7,(ABS(DV70+DX70-DV74-DX74-DZ60+EA60)&lt;=1)*1,IF(AND(EC60,$F60=$G60,DV70+DX70&gt;=PrSettings!$M$6),(ABS(DZ60-DV70-DX70)&lt;=1)*1,IF(AND(ABS(DV70+DX70-DV74-DX74-DZ60+EA60)&lt;=1,DV70+DX70+DV74+DX74&gt;=PrSettings!$M$8),(ABS(DZ60-DV70-DX70)&lt;=1)*(ABS(EA60-DV74-DX74)&lt;=1)*1,"0")))),"")</f>
        <v/>
      </c>
      <c r="EG60" s="467" t="str">
        <f ca="1">IF(($C$57&amp;$C$58&amp;$C$59&amp;$C$60&amp;$E$57&amp;$E$58&amp;$E$59&amp;$E$60&lt;&gt;"")*(DV$57&amp;DV$58&amp;DV$59&amp;DV$60&amp;DX$57&amp;DX$58&amp;DX$59&amp;DX$60&lt;&gt;"")*(DV60&amp;DX60&lt;&gt;""),IF(EB60&lt;&gt;1,0,COUNTIF($B$57:$B$60,DV60)+COUNTIF($D$57:$D$60,DV60))+IF(EB55&lt;&gt;1,0,COUNTIF($B$57:$B$60,DX60)+COUNTIF($D$57:$D$60,DX60)),"")</f>
        <v/>
      </c>
      <c r="EI60" s="462"/>
      <c r="EJ60" s="448" t="str">
        <f>IF(EI60="","",VLOOKUP(EI60,Language!$D$5:$E$63,2,0))</f>
        <v/>
      </c>
      <c r="EK60" s="452"/>
      <c r="EL60" s="448" t="str">
        <f>IF(EK60="","",VLOOKUP(EK60,Language!$D$5:$E$63,2,0))</f>
        <v/>
      </c>
      <c r="EM60" s="452"/>
      <c r="EN60" s="452"/>
      <c r="EO60" s="539">
        <f>COUNTIF(EI$57:EI$60,EI60)+COUNTIF(EK$57:EK$60,EI60)</f>
        <v>0</v>
      </c>
      <c r="EP60" s="449" t="str">
        <f ca="1">IF((EM60&lt;&gt;"")*(EN60&lt;&gt;"")*((IFERROR(VLOOKUP(EI60,$B$57:$F$60,5,0),"")&lt;&gt;"")+(IFERROR(VLOOKUP(EI60,$D$57:$G$60,4,0),"")&lt;&gt;""))*((IFERROR(VLOOKUP(EK60,$B$57:$F$60,5,0),"")&lt;&gt;"")+(IFERROR(VLOOKUP(EK60,$D$57:$G$60,4,0),"")&lt;&gt;"")),IF((ET60&lt;&gt;2)+($B$57&amp;$D$57&lt;&gt;EI60&amp;EK60)*($B$58&amp;$D$58&lt;&gt;EI60&amp;EK60)*($B$59&amp;$D$59&lt;&gt;EI60&amp;EK60)*($B$60&amp;$D$60&lt;&gt;EI60&amp;EK60)*($D$57&amp;$B$57&lt;&gt;EI60&amp;EK60)*($D$58&amp;$B$58&lt;&gt;EI60&amp;EK60)*($D$59&amp;$B$59&lt;&gt;EI60&amp;EK60)*($D$60&amp;$B$60&lt;&gt;EI60&amp;EK60),"0",(EI70+EK70&gt;EI74+EK74)*(EM60&gt;EN60)+(EI70+EK70=EI74+EK74)*(EM60=EN60)+(EI70+EK70&lt;EI74+EK74)*(EM60&lt;EN60)),"")</f>
        <v/>
      </c>
      <c r="EQ60" s="449" t="str">
        <f ca="1">IF((EP60&lt;&gt;""),IF(OR(EI70+EK70&lt;&gt;EI74+EK74,PrSettings!$M$4="●"),((EI70+EK70-EI74-EK74)=(EM60-EN60))*(EP60=1),0),"")</f>
        <v/>
      </c>
      <c r="ER60" s="449" t="str">
        <f ca="1">IF(EQ60&lt;&gt;"",IF(EP60="0",0,(EI70+EK70=EM60)*(EI74+EK74=EN60)),"")</f>
        <v/>
      </c>
      <c r="ES60" s="449" t="str">
        <f ca="1">IF(EP60&lt;&gt;"",IF((ET60&lt;&gt;2)+($B$57&amp;$D$57&lt;&gt;EI60&amp;EK60)*($B$58&amp;$D$58&lt;&gt;EI60&amp;EK60)*($B$59&amp;$D$59&lt;&gt;EI60&amp;EK60)*($B$60&amp;$D$60&lt;&gt;EI60&amp;EK60)*($D$57&amp;$B$57&lt;&gt;EI60&amp;EK60)*($D$58&amp;$B$58&lt;&gt;EI60&amp;EK60)*($D$59&amp;$B$59&lt;&gt;EI60&amp;EK60)*($D$60&amp;$B$60&lt;&gt;EI60&amp;EK60),0,IF(ABS(EI70+EK70-EI74-EK74)&gt;=PrSettings!$M$7,(ABS(EI70+EK70-EI74-EK74-EM60+EN60)&lt;=1)*1,IF(AND(EP60,$F60=$G60,EI70+EK70&gt;=PrSettings!$M$6),(ABS(EM60-EI70-EK70)&lt;=1)*1,IF(AND(ABS(EI70+EK70-EI74-EK74-EM60+EN60)&lt;=1,EI70+EK70+EI74+EK74&gt;=PrSettings!$M$8),(ABS(EM60-EI70-EK70)&lt;=1)*(ABS(EN60-EI74-EK74)&lt;=1)*1,"0")))),"")</f>
        <v/>
      </c>
      <c r="ET60" s="467" t="str">
        <f ca="1">IF(($C$57&amp;$C$58&amp;$C$59&amp;$C$60&amp;$E$57&amp;$E$58&amp;$E$59&amp;$E$60&lt;&gt;"")*(EI$57&amp;EI$58&amp;EI$59&amp;EI$60&amp;EK$57&amp;EK$58&amp;EK$59&amp;EK$60&lt;&gt;"")*(EI60&amp;EK60&lt;&gt;""),IF(EO60&lt;&gt;1,0,COUNTIF($B$57:$B$60,EI60)+COUNTIF($D$57:$D$60,EI60))+IF(EO55&lt;&gt;1,0,COUNTIF($B$57:$B$60,EK60)+COUNTIF($D$57:$D$60,EK60)),"")</f>
        <v/>
      </c>
      <c r="EV60" s="462"/>
      <c r="EW60" s="448" t="str">
        <f>IF(EV60="","",VLOOKUP(EV60,Language!$D$5:$E$63,2,0))</f>
        <v/>
      </c>
      <c r="EX60" s="452"/>
      <c r="EY60" s="448" t="str">
        <f>IF(EX60="","",VLOOKUP(EX60,Language!$D$5:$E$63,2,0))</f>
        <v/>
      </c>
      <c r="EZ60" s="452"/>
      <c r="FA60" s="452"/>
      <c r="FB60" s="539">
        <f>COUNTIF(EV$57:EV$60,EV60)+COUNTIF(EX$57:EX$60,EV60)</f>
        <v>0</v>
      </c>
      <c r="FC60" s="449" t="str">
        <f ca="1">IF((EZ60&lt;&gt;"")*(FA60&lt;&gt;"")*((IFERROR(VLOOKUP(EV60,$B$57:$F$60,5,0),"")&lt;&gt;"")+(IFERROR(VLOOKUP(EV60,$D$57:$G$60,4,0),"")&lt;&gt;""))*((IFERROR(VLOOKUP(EX60,$B$57:$F$60,5,0),"")&lt;&gt;"")+(IFERROR(VLOOKUP(EX60,$D$57:$G$60,4,0),"")&lt;&gt;"")),IF((FG60&lt;&gt;2)+($B$57&amp;$D$57&lt;&gt;EV60&amp;EX60)*($B$58&amp;$D$58&lt;&gt;EV60&amp;EX60)*($B$59&amp;$D$59&lt;&gt;EV60&amp;EX60)*($B$60&amp;$D$60&lt;&gt;EV60&amp;EX60)*($D$57&amp;$B$57&lt;&gt;EV60&amp;EX60)*($D$58&amp;$B$58&lt;&gt;EV60&amp;EX60)*($D$59&amp;$B$59&lt;&gt;EV60&amp;EX60)*($D$60&amp;$B$60&lt;&gt;EV60&amp;EX60),"0",(EV70+EX70&gt;EV74+EX74)*(EZ60&gt;FA60)+(EV70+EX70=EV74+EX74)*(EZ60=FA60)+(EV70+EX70&lt;EV74+EX74)*(EZ60&lt;FA60)),"")</f>
        <v/>
      </c>
      <c r="FD60" s="449" t="str">
        <f ca="1">IF((FC60&lt;&gt;""),IF(OR(EV70+EX70&lt;&gt;EV74+EX74,PrSettings!$M$4="●"),((EV70+EX70-EV74-EX74)=(EZ60-FA60))*(FC60=1),0),"")</f>
        <v/>
      </c>
      <c r="FE60" s="449" t="str">
        <f ca="1">IF(FD60&lt;&gt;"",IF(FC60="0",0,(EV70+EX70=EZ60)*(EV74+EX74=FA60)),"")</f>
        <v/>
      </c>
      <c r="FF60" s="449" t="str">
        <f ca="1">IF(FC60&lt;&gt;"",IF((FG60&lt;&gt;2)+($B$57&amp;$D$57&lt;&gt;EV60&amp;EX60)*($B$58&amp;$D$58&lt;&gt;EV60&amp;EX60)*($B$59&amp;$D$59&lt;&gt;EV60&amp;EX60)*($B$60&amp;$D$60&lt;&gt;EV60&amp;EX60)*($D$57&amp;$B$57&lt;&gt;EV60&amp;EX60)*($D$58&amp;$B$58&lt;&gt;EV60&amp;EX60)*($D$59&amp;$B$59&lt;&gt;EV60&amp;EX60)*($D$60&amp;$B$60&lt;&gt;EV60&amp;EX60),0,IF(ABS(EV70+EX70-EV74-EX74)&gt;=PrSettings!$M$7,(ABS(EV70+EX70-EV74-EX74-EZ60+FA60)&lt;=1)*1,IF(AND(FC60,$F60=$G60,EV70+EX70&gt;=PrSettings!$M$6),(ABS(EZ60-EV70-EX70)&lt;=1)*1,IF(AND(ABS(EV70+EX70-EV74-EX74-EZ60+FA60)&lt;=1,EV70+EX70+EV74+EX74&gt;=PrSettings!$M$8),(ABS(EZ60-EV70-EX70)&lt;=1)*(ABS(FA60-EV74-EX74)&lt;=1)*1,"0")))),"")</f>
        <v/>
      </c>
      <c r="FG60" s="467" t="str">
        <f ca="1">IF(($C$57&amp;$C$58&amp;$C$59&amp;$C$60&amp;$E$57&amp;$E$58&amp;$E$59&amp;$E$60&lt;&gt;"")*(EV$57&amp;EV$58&amp;EV$59&amp;EV$60&amp;EX$57&amp;EX$58&amp;EX$59&amp;EX$60&lt;&gt;"")*(EV60&amp;EX60&lt;&gt;""),IF(FB60&lt;&gt;1,0,COUNTIF($B$57:$B$60,EV60)+COUNTIF($D$57:$D$60,EV60))+IF(FB55&lt;&gt;1,0,COUNTIF($B$57:$B$60,EX60)+COUNTIF($D$57:$D$60,EX60)),"")</f>
        <v/>
      </c>
      <c r="FI60" s="462"/>
      <c r="FJ60" s="448" t="str">
        <f>IF(FI60="","",VLOOKUP(FI60,Language!$D$5:$E$63,2,0))</f>
        <v/>
      </c>
      <c r="FK60" s="452"/>
      <c r="FL60" s="448" t="str">
        <f>IF(FK60="","",VLOOKUP(FK60,Language!$D$5:$E$63,2,0))</f>
        <v/>
      </c>
      <c r="FM60" s="452"/>
      <c r="FN60" s="452"/>
      <c r="FO60" s="539">
        <f>COUNTIF(FI$57:FI$60,FI60)+COUNTIF(FK$57:FK$60,FI60)</f>
        <v>0</v>
      </c>
      <c r="FP60" s="449" t="str">
        <f ca="1">IF((FM60&lt;&gt;"")*(FN60&lt;&gt;"")*((IFERROR(VLOOKUP(FI60,$B$57:$F$60,5,0),"")&lt;&gt;"")+(IFERROR(VLOOKUP(FI60,$D$57:$G$60,4,0),"")&lt;&gt;""))*((IFERROR(VLOOKUP(FK60,$B$57:$F$60,5,0),"")&lt;&gt;"")+(IFERROR(VLOOKUP(FK60,$D$57:$G$60,4,0),"")&lt;&gt;"")),IF((FT60&lt;&gt;2)+($B$57&amp;$D$57&lt;&gt;FI60&amp;FK60)*($B$58&amp;$D$58&lt;&gt;FI60&amp;FK60)*($B$59&amp;$D$59&lt;&gt;FI60&amp;FK60)*($B$60&amp;$D$60&lt;&gt;FI60&amp;FK60)*($D$57&amp;$B$57&lt;&gt;FI60&amp;FK60)*($D$58&amp;$B$58&lt;&gt;FI60&amp;FK60)*($D$59&amp;$B$59&lt;&gt;FI60&amp;FK60)*($D$60&amp;$B$60&lt;&gt;FI60&amp;FK60),"0",(FI70+FK70&gt;FI74+FK74)*(FM60&gt;FN60)+(FI70+FK70=FI74+FK74)*(FM60=FN60)+(FI70+FK70&lt;FI74+FK74)*(FM60&lt;FN60)),"")</f>
        <v/>
      </c>
      <c r="FQ60" s="449" t="str">
        <f ca="1">IF((FP60&lt;&gt;""),IF(OR(FI70+FK70&lt;&gt;FI74+FK74,PrSettings!$M$4="●"),((FI70+FK70-FI74-FK74)=(FM60-FN60))*(FP60=1),0),"")</f>
        <v/>
      </c>
      <c r="FR60" s="449" t="str">
        <f ca="1">IF(FQ60&lt;&gt;"",IF(FP60="0",0,(FI70+FK70=FM60)*(FI74+FK74=FN60)),"")</f>
        <v/>
      </c>
      <c r="FS60" s="449" t="str">
        <f ca="1">IF(FP60&lt;&gt;"",IF((FT60&lt;&gt;2)+($B$57&amp;$D$57&lt;&gt;FI60&amp;FK60)*($B$58&amp;$D$58&lt;&gt;FI60&amp;FK60)*($B$59&amp;$D$59&lt;&gt;FI60&amp;FK60)*($B$60&amp;$D$60&lt;&gt;FI60&amp;FK60)*($D$57&amp;$B$57&lt;&gt;FI60&amp;FK60)*($D$58&amp;$B$58&lt;&gt;FI60&amp;FK60)*($D$59&amp;$B$59&lt;&gt;FI60&amp;FK60)*($D$60&amp;$B$60&lt;&gt;FI60&amp;FK60),0,IF(ABS(FI70+FK70-FI74-FK74)&gt;=PrSettings!$M$7,(ABS(FI70+FK70-FI74-FK74-FM60+FN60)&lt;=1)*1,IF(AND(FP60,$F60=$G60,FI70+FK70&gt;=PrSettings!$M$6),(ABS(FM60-FI70-FK70)&lt;=1)*1,IF(AND(ABS(FI70+FK70-FI74-FK74-FM60+FN60)&lt;=1,FI70+FK70+FI74+FK74&gt;=PrSettings!$M$8),(ABS(FM60-FI70-FK70)&lt;=1)*(ABS(FN60-FI74-FK74)&lt;=1)*1,"0")))),"")</f>
        <v/>
      </c>
      <c r="FT60" s="467" t="str">
        <f ca="1">IF(($C$57&amp;$C$58&amp;$C$59&amp;$C$60&amp;$E$57&amp;$E$58&amp;$E$59&amp;$E$60&lt;&gt;"")*(FI$57&amp;FI$58&amp;FI$59&amp;FI$60&amp;FK$57&amp;FK$58&amp;FK$59&amp;FK$60&lt;&gt;"")*(FI60&amp;FK60&lt;&gt;""),IF(FO60&lt;&gt;1,0,COUNTIF($B$57:$B$60,FI60)+COUNTIF($D$57:$D$60,FI60))+IF(FO55&lt;&gt;1,0,COUNTIF($B$57:$B$60,FK60)+COUNTIF($D$57:$D$60,FK60)),"")</f>
        <v/>
      </c>
      <c r="FV60" s="462"/>
      <c r="FW60" s="448" t="str">
        <f>IF(FV60="","",VLOOKUP(FV60,Language!$D$5:$E$63,2,0))</f>
        <v/>
      </c>
      <c r="FX60" s="452"/>
      <c r="FY60" s="448" t="str">
        <f>IF(FX60="","",VLOOKUP(FX60,Language!$D$5:$E$63,2,0))</f>
        <v/>
      </c>
      <c r="FZ60" s="452"/>
      <c r="GA60" s="452"/>
      <c r="GB60" s="539">
        <f>COUNTIF(FV$57:FV$60,FV60)+COUNTIF(FX$57:FX$60,FV60)</f>
        <v>0</v>
      </c>
      <c r="GC60" s="449" t="str">
        <f ca="1">IF((FZ60&lt;&gt;"")*(GA60&lt;&gt;"")*((IFERROR(VLOOKUP(FV60,$B$57:$F$60,5,0),"")&lt;&gt;"")+(IFERROR(VLOOKUP(FV60,$D$57:$G$60,4,0),"")&lt;&gt;""))*((IFERROR(VLOOKUP(FX60,$B$57:$F$60,5,0),"")&lt;&gt;"")+(IFERROR(VLOOKUP(FX60,$D$57:$G$60,4,0),"")&lt;&gt;"")),IF((GG60&lt;&gt;2)+($B$57&amp;$D$57&lt;&gt;FV60&amp;FX60)*($B$58&amp;$D$58&lt;&gt;FV60&amp;FX60)*($B$59&amp;$D$59&lt;&gt;FV60&amp;FX60)*($B$60&amp;$D$60&lt;&gt;FV60&amp;FX60)*($D$57&amp;$B$57&lt;&gt;FV60&amp;FX60)*($D$58&amp;$B$58&lt;&gt;FV60&amp;FX60)*($D$59&amp;$B$59&lt;&gt;FV60&amp;FX60)*($D$60&amp;$B$60&lt;&gt;FV60&amp;FX60),"0",(FV70+FX70&gt;FV74+FX74)*(FZ60&gt;GA60)+(FV70+FX70=FV74+FX74)*(FZ60=GA60)+(FV70+FX70&lt;FV74+FX74)*(FZ60&lt;GA60)),"")</f>
        <v/>
      </c>
      <c r="GD60" s="449" t="str">
        <f ca="1">IF((GC60&lt;&gt;""),IF(OR(FV70+FX70&lt;&gt;FV74+FX74,PrSettings!$M$4="●"),((FV70+FX70-FV74-FX74)=(FZ60-GA60))*(GC60=1),0),"")</f>
        <v/>
      </c>
      <c r="GE60" s="449" t="str">
        <f ca="1">IF(GD60&lt;&gt;"",IF(GC60="0",0,(FV70+FX70=FZ60)*(FV74+FX74=GA60)),"")</f>
        <v/>
      </c>
      <c r="GF60" s="449" t="str">
        <f ca="1">IF(GC60&lt;&gt;"",IF((GG60&lt;&gt;2)+($B$57&amp;$D$57&lt;&gt;FV60&amp;FX60)*($B$58&amp;$D$58&lt;&gt;FV60&amp;FX60)*($B$59&amp;$D$59&lt;&gt;FV60&amp;FX60)*($B$60&amp;$D$60&lt;&gt;FV60&amp;FX60)*($D$57&amp;$B$57&lt;&gt;FV60&amp;FX60)*($D$58&amp;$B$58&lt;&gt;FV60&amp;FX60)*($D$59&amp;$B$59&lt;&gt;FV60&amp;FX60)*($D$60&amp;$B$60&lt;&gt;FV60&amp;FX60),0,IF(ABS(FV70+FX70-FV74-FX74)&gt;=PrSettings!$M$7,(ABS(FV70+FX70-FV74-FX74-FZ60+GA60)&lt;=1)*1,IF(AND(GC60,$F60=$G60,FV70+FX70&gt;=PrSettings!$M$6),(ABS(FZ60-FV70-FX70)&lt;=1)*1,IF(AND(ABS(FV70+FX70-FV74-FX74-FZ60+GA60)&lt;=1,FV70+FX70+FV74+FX74&gt;=PrSettings!$M$8),(ABS(FZ60-FV70-FX70)&lt;=1)*(ABS(GA60-FV74-FX74)&lt;=1)*1,"0")))),"")</f>
        <v/>
      </c>
      <c r="GG60" s="467" t="str">
        <f ca="1">IF(($C$57&amp;$C$58&amp;$C$59&amp;$C$60&amp;$E$57&amp;$E$58&amp;$E$59&amp;$E$60&lt;&gt;"")*(FV$57&amp;FV$58&amp;FV$59&amp;FV$60&amp;FX$57&amp;FX$58&amp;FX$59&amp;FX$60&lt;&gt;"")*(FV60&amp;FX60&lt;&gt;""),IF(GB60&lt;&gt;1,0,COUNTIF($B$57:$B$60,FV60)+COUNTIF($D$57:$D$60,FV60))+IF(GB55&lt;&gt;1,0,COUNTIF($B$57:$B$60,FX60)+COUNTIF($D$57:$D$60,FX60)),"")</f>
        <v/>
      </c>
      <c r="GI60" s="462"/>
      <c r="GJ60" s="448" t="str">
        <f>IF(GI60="","",VLOOKUP(GI60,Language!$D$5:$E$63,2,0))</f>
        <v/>
      </c>
      <c r="GK60" s="452"/>
      <c r="GL60" s="448" t="str">
        <f>IF(GK60="","",VLOOKUP(GK60,Language!$D$5:$E$63,2,0))</f>
        <v/>
      </c>
      <c r="GM60" s="452"/>
      <c r="GN60" s="452"/>
      <c r="GO60" s="539">
        <f>COUNTIF(GI$57:GI$60,GI60)+COUNTIF(GK$57:GK$60,GI60)</f>
        <v>0</v>
      </c>
      <c r="GP60" s="449" t="str">
        <f ca="1">IF((GM60&lt;&gt;"")*(GN60&lt;&gt;"")*((IFERROR(VLOOKUP(GI60,$B$57:$F$60,5,0),"")&lt;&gt;"")+(IFERROR(VLOOKUP(GI60,$D$57:$G$60,4,0),"")&lt;&gt;""))*((IFERROR(VLOOKUP(GK60,$B$57:$F$60,5,0),"")&lt;&gt;"")+(IFERROR(VLOOKUP(GK60,$D$57:$G$60,4,0),"")&lt;&gt;"")),IF((GT60&lt;&gt;2)+($B$57&amp;$D$57&lt;&gt;GI60&amp;GK60)*($B$58&amp;$D$58&lt;&gt;GI60&amp;GK60)*($B$59&amp;$D$59&lt;&gt;GI60&amp;GK60)*($B$60&amp;$D$60&lt;&gt;GI60&amp;GK60)*($D$57&amp;$B$57&lt;&gt;GI60&amp;GK60)*($D$58&amp;$B$58&lt;&gt;GI60&amp;GK60)*($D$59&amp;$B$59&lt;&gt;GI60&amp;GK60)*($D$60&amp;$B$60&lt;&gt;GI60&amp;GK60),"0",(GI70+GK70&gt;GI74+GK74)*(GM60&gt;GN60)+(GI70+GK70=GI74+GK74)*(GM60=GN60)+(GI70+GK70&lt;GI74+GK74)*(GM60&lt;GN60)),"")</f>
        <v/>
      </c>
      <c r="GQ60" s="449" t="str">
        <f ca="1">IF((GP60&lt;&gt;""),IF(OR(GI70+GK70&lt;&gt;GI74+GK74,PrSettings!$M$4="●"),((GI70+GK70-GI74-GK74)=(GM60-GN60))*(GP60=1),0),"")</f>
        <v/>
      </c>
      <c r="GR60" s="449" t="str">
        <f ca="1">IF(GQ60&lt;&gt;"",IF(GP60="0",0,(GI70+GK70=GM60)*(GI74+GK74=GN60)),"")</f>
        <v/>
      </c>
      <c r="GS60" s="449" t="str">
        <f ca="1">IF(GP60&lt;&gt;"",IF((GT60&lt;&gt;2)+($B$57&amp;$D$57&lt;&gt;GI60&amp;GK60)*($B$58&amp;$D$58&lt;&gt;GI60&amp;GK60)*($B$59&amp;$D$59&lt;&gt;GI60&amp;GK60)*($B$60&amp;$D$60&lt;&gt;GI60&amp;GK60)*($D$57&amp;$B$57&lt;&gt;GI60&amp;GK60)*($D$58&amp;$B$58&lt;&gt;GI60&amp;GK60)*($D$59&amp;$B$59&lt;&gt;GI60&amp;GK60)*($D$60&amp;$B$60&lt;&gt;GI60&amp;GK60),0,IF(ABS(GI70+GK70-GI74-GK74)&gt;=PrSettings!$M$7,(ABS(GI70+GK70-GI74-GK74-GM60+GN60)&lt;=1)*1,IF(AND(GP60,$F60=$G60,GI70+GK70&gt;=PrSettings!$M$6),(ABS(GM60-GI70-GK70)&lt;=1)*1,IF(AND(ABS(GI70+GK70-GI74-GK74-GM60+GN60)&lt;=1,GI70+GK70+GI74+GK74&gt;=PrSettings!$M$8),(ABS(GM60-GI70-GK70)&lt;=1)*(ABS(GN60-GI74-GK74)&lt;=1)*1,"0")))),"")</f>
        <v/>
      </c>
      <c r="GT60" s="467" t="str">
        <f ca="1">IF(($C$57&amp;$C$58&amp;$C$59&amp;$C$60&amp;$E$57&amp;$E$58&amp;$E$59&amp;$E$60&lt;&gt;"")*(GI$57&amp;GI$58&amp;GI$59&amp;GI$60&amp;GK$57&amp;GK$58&amp;GK$59&amp;GK$60&lt;&gt;"")*(GI60&amp;GK60&lt;&gt;""),IF(GO60&lt;&gt;1,0,COUNTIF($B$57:$B$60,GI60)+COUNTIF($D$57:$D$60,GI60))+IF(GO55&lt;&gt;1,0,COUNTIF($B$57:$B$60,GK60)+COUNTIF($D$57:$D$60,GK60)),"")</f>
        <v/>
      </c>
      <c r="GV60" s="462"/>
      <c r="GW60" s="448" t="str">
        <f>IF(GV60="","",VLOOKUP(GV60,Language!$D$5:$E$63,2,0))</f>
        <v/>
      </c>
      <c r="GX60" s="452"/>
      <c r="GY60" s="448" t="str">
        <f>IF(GX60="","",VLOOKUP(GX60,Language!$D$5:$E$63,2,0))</f>
        <v/>
      </c>
      <c r="GZ60" s="452"/>
      <c r="HA60" s="452"/>
      <c r="HB60" s="539">
        <f>COUNTIF(GV$57:GV$60,GV60)+COUNTIF(GX$57:GX$60,GV60)</f>
        <v>0</v>
      </c>
      <c r="HC60" s="449" t="str">
        <f ca="1">IF((GZ60&lt;&gt;"")*(HA60&lt;&gt;"")*((IFERROR(VLOOKUP(GV60,$B$57:$F$60,5,0),"")&lt;&gt;"")+(IFERROR(VLOOKUP(GV60,$D$57:$G$60,4,0),"")&lt;&gt;""))*((IFERROR(VLOOKUP(GX60,$B$57:$F$60,5,0),"")&lt;&gt;"")+(IFERROR(VLOOKUP(GX60,$D$57:$G$60,4,0),"")&lt;&gt;"")),IF((HG60&lt;&gt;2)+($B$57&amp;$D$57&lt;&gt;GV60&amp;GX60)*($B$58&amp;$D$58&lt;&gt;GV60&amp;GX60)*($B$59&amp;$D$59&lt;&gt;GV60&amp;GX60)*($B$60&amp;$D$60&lt;&gt;GV60&amp;GX60)*($D$57&amp;$B$57&lt;&gt;GV60&amp;GX60)*($D$58&amp;$B$58&lt;&gt;GV60&amp;GX60)*($D$59&amp;$B$59&lt;&gt;GV60&amp;GX60)*($D$60&amp;$B$60&lt;&gt;GV60&amp;GX60),"0",(GV70+GX70&gt;GV74+GX74)*(GZ60&gt;HA60)+(GV70+GX70=GV74+GX74)*(GZ60=HA60)+(GV70+GX70&lt;GV74+GX74)*(GZ60&lt;HA60)),"")</f>
        <v/>
      </c>
      <c r="HD60" s="449" t="str">
        <f ca="1">IF((HC60&lt;&gt;""),IF(OR(GV70+GX70&lt;&gt;GV74+GX74,PrSettings!$M$4="●"),((GV70+GX70-GV74-GX74)=(GZ60-HA60))*(HC60=1),0),"")</f>
        <v/>
      </c>
      <c r="HE60" s="449" t="str">
        <f ca="1">IF(HD60&lt;&gt;"",IF(HC60="0",0,(GV70+GX70=GZ60)*(GV74+GX74=HA60)),"")</f>
        <v/>
      </c>
      <c r="HF60" s="449" t="str">
        <f ca="1">IF(HC60&lt;&gt;"",IF((HG60&lt;&gt;2)+($B$57&amp;$D$57&lt;&gt;GV60&amp;GX60)*($B$58&amp;$D$58&lt;&gt;GV60&amp;GX60)*($B$59&amp;$D$59&lt;&gt;GV60&amp;GX60)*($B$60&amp;$D$60&lt;&gt;GV60&amp;GX60)*($D$57&amp;$B$57&lt;&gt;GV60&amp;GX60)*($D$58&amp;$B$58&lt;&gt;GV60&amp;GX60)*($D$59&amp;$B$59&lt;&gt;GV60&amp;GX60)*($D$60&amp;$B$60&lt;&gt;GV60&amp;GX60),0,IF(ABS(GV70+GX70-GV74-GX74)&gt;=PrSettings!$M$7,(ABS(GV70+GX70-GV74-GX74-GZ60+HA60)&lt;=1)*1,IF(AND(HC60,$F60=$G60,GV70+GX70&gt;=PrSettings!$M$6),(ABS(GZ60-GV70-GX70)&lt;=1)*1,IF(AND(ABS(GV70+GX70-GV74-GX74-GZ60+HA60)&lt;=1,GV70+GX70+GV74+GX74&gt;=PrSettings!$M$8),(ABS(GZ60-GV70-GX70)&lt;=1)*(ABS(HA60-GV74-GX74)&lt;=1)*1,"0")))),"")</f>
        <v/>
      </c>
      <c r="HG60" s="467" t="str">
        <f ca="1">IF(($C$57&amp;$C$58&amp;$C$59&amp;$C$60&amp;$E$57&amp;$E$58&amp;$E$59&amp;$E$60&lt;&gt;"")*(GV$57&amp;GV$58&amp;GV$59&amp;GV$60&amp;GX$57&amp;GX$58&amp;GX$59&amp;GX$60&lt;&gt;"")*(GV60&amp;GX60&lt;&gt;""),IF(HB60&lt;&gt;1,0,COUNTIF($B$57:$B$60,GV60)+COUNTIF($D$57:$D$60,GV60))+IF(HB55&lt;&gt;1,0,COUNTIF($B$57:$B$60,GX60)+COUNTIF($D$57:$D$60,GX60)),"")</f>
        <v/>
      </c>
      <c r="HI60" s="462"/>
      <c r="HJ60" s="448" t="str">
        <f>IF(HI60="","",VLOOKUP(HI60,Language!$D$5:$E$63,2,0))</f>
        <v/>
      </c>
      <c r="HK60" s="452"/>
      <c r="HL60" s="448" t="str">
        <f>IF(HK60="","",VLOOKUP(HK60,Language!$D$5:$E$63,2,0))</f>
        <v/>
      </c>
      <c r="HM60" s="452"/>
      <c r="HN60" s="452"/>
      <c r="HO60" s="539">
        <f>COUNTIF(HI$57:HI$60,HI60)+COUNTIF(HK$57:HK$60,HI60)</f>
        <v>0</v>
      </c>
      <c r="HP60" s="449" t="str">
        <f ca="1">IF((HM60&lt;&gt;"")*(HN60&lt;&gt;"")*((IFERROR(VLOOKUP(HI60,$B$57:$F$60,5,0),"")&lt;&gt;"")+(IFERROR(VLOOKUP(HI60,$D$57:$G$60,4,0),"")&lt;&gt;""))*((IFERROR(VLOOKUP(HK60,$B$57:$F$60,5,0),"")&lt;&gt;"")+(IFERROR(VLOOKUP(HK60,$D$57:$G$60,4,0),"")&lt;&gt;"")),IF((HT60&lt;&gt;2)+($B$57&amp;$D$57&lt;&gt;HI60&amp;HK60)*($B$58&amp;$D$58&lt;&gt;HI60&amp;HK60)*($B$59&amp;$D$59&lt;&gt;HI60&amp;HK60)*($B$60&amp;$D$60&lt;&gt;HI60&amp;HK60)*($D$57&amp;$B$57&lt;&gt;HI60&amp;HK60)*($D$58&amp;$B$58&lt;&gt;HI60&amp;HK60)*($D$59&amp;$B$59&lt;&gt;HI60&amp;HK60)*($D$60&amp;$B$60&lt;&gt;HI60&amp;HK60),"0",(HI70+HK70&gt;HI74+HK74)*(HM60&gt;HN60)+(HI70+HK70=HI74+HK74)*(HM60=HN60)+(HI70+HK70&lt;HI74+HK74)*(HM60&lt;HN60)),"")</f>
        <v/>
      </c>
      <c r="HQ60" s="449" t="str">
        <f ca="1">IF((HP60&lt;&gt;""),IF(OR(HI70+HK70&lt;&gt;HI74+HK74,PrSettings!$M$4="●"),((HI70+HK70-HI74-HK74)=(HM60-HN60))*(HP60=1),0),"")</f>
        <v/>
      </c>
      <c r="HR60" s="449" t="str">
        <f ca="1">IF(HQ60&lt;&gt;"",IF(HP60="0",0,(HI70+HK70=HM60)*(HI74+HK74=HN60)),"")</f>
        <v/>
      </c>
      <c r="HS60" s="449" t="str">
        <f ca="1">IF(HP60&lt;&gt;"",IF((HT60&lt;&gt;2)+($B$57&amp;$D$57&lt;&gt;HI60&amp;HK60)*($B$58&amp;$D$58&lt;&gt;HI60&amp;HK60)*($B$59&amp;$D$59&lt;&gt;HI60&amp;HK60)*($B$60&amp;$D$60&lt;&gt;HI60&amp;HK60)*($D$57&amp;$B$57&lt;&gt;HI60&amp;HK60)*($D$58&amp;$B$58&lt;&gt;HI60&amp;HK60)*($D$59&amp;$B$59&lt;&gt;HI60&amp;HK60)*($D$60&amp;$B$60&lt;&gt;HI60&amp;HK60),0,IF(ABS(HI70+HK70-HI74-HK74)&gt;=PrSettings!$M$7,(ABS(HI70+HK70-HI74-HK74-HM60+HN60)&lt;=1)*1,IF(AND(HP60,$F60=$G60,HI70+HK70&gt;=PrSettings!$M$6),(ABS(HM60-HI70-HK70)&lt;=1)*1,IF(AND(ABS(HI70+HK70-HI74-HK74-HM60+HN60)&lt;=1,HI70+HK70+HI74+HK74&gt;=PrSettings!$M$8),(ABS(HM60-HI70-HK70)&lt;=1)*(ABS(HN60-HI74-HK74)&lt;=1)*1,"0")))),"")</f>
        <v/>
      </c>
      <c r="HT60" s="467" t="str">
        <f ca="1">IF(($C$57&amp;$C$58&amp;$C$59&amp;$C$60&amp;$E$57&amp;$E$58&amp;$E$59&amp;$E$60&lt;&gt;"")*(HI$57&amp;HI$58&amp;HI$59&amp;HI$60&amp;HK$57&amp;HK$58&amp;HK$59&amp;HK$60&lt;&gt;"")*(HI60&amp;HK60&lt;&gt;""),IF(HO60&lt;&gt;1,0,COUNTIF($B$57:$B$60,HI60)+COUNTIF($D$57:$D$60,HI60))+IF(HO55&lt;&gt;1,0,COUNTIF($B$57:$B$60,HK60)+COUNTIF($D$57:$D$60,HK60)),"")</f>
        <v/>
      </c>
      <c r="HV60" s="462"/>
      <c r="HW60" s="448" t="str">
        <f>IF(HV60="","",VLOOKUP(HV60,Language!$D$5:$E$63,2,0))</f>
        <v/>
      </c>
      <c r="HX60" s="452"/>
      <c r="HY60" s="448" t="str">
        <f>IF(HX60="","",VLOOKUP(HX60,Language!$D$5:$E$63,2,0))</f>
        <v/>
      </c>
      <c r="HZ60" s="452"/>
      <c r="IA60" s="452"/>
      <c r="IB60" s="539">
        <f>COUNTIF(HV$57:HV$60,HV60)+COUNTIF(HX$57:HX$60,HV60)</f>
        <v>0</v>
      </c>
      <c r="IC60" s="449" t="str">
        <f ca="1">IF((HZ60&lt;&gt;"")*(IA60&lt;&gt;"")*((IFERROR(VLOOKUP(HV60,$B$57:$F$60,5,0),"")&lt;&gt;"")+(IFERROR(VLOOKUP(HV60,$D$57:$G$60,4,0),"")&lt;&gt;""))*((IFERROR(VLOOKUP(HX60,$B$57:$F$60,5,0),"")&lt;&gt;"")+(IFERROR(VLOOKUP(HX60,$D$57:$G$60,4,0),"")&lt;&gt;"")),IF((IG60&lt;&gt;2)+($B$57&amp;$D$57&lt;&gt;HV60&amp;HX60)*($B$58&amp;$D$58&lt;&gt;HV60&amp;HX60)*($B$59&amp;$D$59&lt;&gt;HV60&amp;HX60)*($B$60&amp;$D$60&lt;&gt;HV60&amp;HX60)*($D$57&amp;$B$57&lt;&gt;HV60&amp;HX60)*($D$58&amp;$B$58&lt;&gt;HV60&amp;HX60)*($D$59&amp;$B$59&lt;&gt;HV60&amp;HX60)*($D$60&amp;$B$60&lt;&gt;HV60&amp;HX60),"0",(HV70+HX70&gt;HV74+HX74)*(HZ60&gt;IA60)+(HV70+HX70=HV74+HX74)*(HZ60=IA60)+(HV70+HX70&lt;HV74+HX74)*(HZ60&lt;IA60)),"")</f>
        <v/>
      </c>
      <c r="ID60" s="449" t="str">
        <f ca="1">IF((IC60&lt;&gt;""),IF(OR(HV70+HX70&lt;&gt;HV74+HX74,PrSettings!$M$4="●"),((HV70+HX70-HV74-HX74)=(HZ60-IA60))*(IC60=1),0),"")</f>
        <v/>
      </c>
      <c r="IE60" s="449" t="str">
        <f ca="1">IF(ID60&lt;&gt;"",IF(IC60="0",0,(HV70+HX70=HZ60)*(HV74+HX74=IA60)),"")</f>
        <v/>
      </c>
      <c r="IF60" s="449" t="str">
        <f ca="1">IF(IC60&lt;&gt;"",IF((IG60&lt;&gt;2)+($B$57&amp;$D$57&lt;&gt;HV60&amp;HX60)*($B$58&amp;$D$58&lt;&gt;HV60&amp;HX60)*($B$59&amp;$D$59&lt;&gt;HV60&amp;HX60)*($B$60&amp;$D$60&lt;&gt;HV60&amp;HX60)*($D$57&amp;$B$57&lt;&gt;HV60&amp;HX60)*($D$58&amp;$B$58&lt;&gt;HV60&amp;HX60)*($D$59&amp;$B$59&lt;&gt;HV60&amp;HX60)*($D$60&amp;$B$60&lt;&gt;HV60&amp;HX60),0,IF(ABS(HV70+HX70-HV74-HX74)&gt;=PrSettings!$M$7,(ABS(HV70+HX70-HV74-HX74-HZ60+IA60)&lt;=1)*1,IF(AND(IC60,$F60=$G60,HV70+HX70&gt;=PrSettings!$M$6),(ABS(HZ60-HV70-HX70)&lt;=1)*1,IF(AND(ABS(HV70+HX70-HV74-HX74-HZ60+IA60)&lt;=1,HV70+HX70+HV74+HX74&gt;=PrSettings!$M$8),(ABS(HZ60-HV70-HX70)&lt;=1)*(ABS(IA60-HV74-HX74)&lt;=1)*1,"0")))),"")</f>
        <v/>
      </c>
      <c r="IG60" s="467" t="str">
        <f ca="1">IF(($C$57&amp;$C$58&amp;$C$59&amp;$C$60&amp;$E$57&amp;$E$58&amp;$E$59&amp;$E$60&lt;&gt;"")*(HV$57&amp;HV$58&amp;HV$59&amp;HV$60&amp;HX$57&amp;HX$58&amp;HX$59&amp;HX$60&lt;&gt;"")*(HV60&amp;HX60&lt;&gt;""),IF(IB60&lt;&gt;1,0,COUNTIF($B$57:$B$60,HV60)+COUNTIF($D$57:$D$60,HV60))+IF(IB55&lt;&gt;1,0,COUNTIF($B$57:$B$60,HX60)+COUNTIF($D$57:$D$60,HX60)),"")</f>
        <v/>
      </c>
      <c r="II60" s="462"/>
      <c r="IJ60" s="448" t="str">
        <f>IF(II60="","",VLOOKUP(II60,Language!$D$5:$E$63,2,0))</f>
        <v/>
      </c>
      <c r="IK60" s="452"/>
      <c r="IL60" s="448" t="str">
        <f>IF(IK60="","",VLOOKUP(IK60,Language!$D$5:$E$63,2,0))</f>
        <v/>
      </c>
      <c r="IM60" s="452"/>
      <c r="IN60" s="452"/>
      <c r="IO60" s="539">
        <f>COUNTIF(II$57:II$60,II60)+COUNTIF(IK$57:IK$60,II60)</f>
        <v>0</v>
      </c>
      <c r="IP60" s="449" t="str">
        <f ca="1">IF((IM60&lt;&gt;"")*(IN60&lt;&gt;"")*((IFERROR(VLOOKUP(II60,$B$57:$F$60,5,0),"")&lt;&gt;"")+(IFERROR(VLOOKUP(II60,$D$57:$G$60,4,0),"")&lt;&gt;""))*((IFERROR(VLOOKUP(IK60,$B$57:$F$60,5,0),"")&lt;&gt;"")+(IFERROR(VLOOKUP(IK60,$D$57:$G$60,4,0),"")&lt;&gt;"")),IF((IT60&lt;&gt;2)+($B$57&amp;$D$57&lt;&gt;II60&amp;IK60)*($B$58&amp;$D$58&lt;&gt;II60&amp;IK60)*($B$59&amp;$D$59&lt;&gt;II60&amp;IK60)*($B$60&amp;$D$60&lt;&gt;II60&amp;IK60)*($D$57&amp;$B$57&lt;&gt;II60&amp;IK60)*($D$58&amp;$B$58&lt;&gt;II60&amp;IK60)*($D$59&amp;$B$59&lt;&gt;II60&amp;IK60)*($D$60&amp;$B$60&lt;&gt;II60&amp;IK60),"0",(II70+IK70&gt;II74+IK74)*(IM60&gt;IN60)+(II70+IK70=II74+IK74)*(IM60=IN60)+(II70+IK70&lt;II74+IK74)*(IM60&lt;IN60)),"")</f>
        <v/>
      </c>
      <c r="IQ60" s="449" t="str">
        <f ca="1">IF((IP60&lt;&gt;""),IF(OR(II70+IK70&lt;&gt;II74+IK74,PrSettings!$M$4="●"),((II70+IK70-II74-IK74)=(IM60-IN60))*(IP60=1),0),"")</f>
        <v/>
      </c>
      <c r="IR60" s="449" t="str">
        <f ca="1">IF(IQ60&lt;&gt;"",IF(IP60="0",0,(II70+IK70=IM60)*(II74+IK74=IN60)),"")</f>
        <v/>
      </c>
      <c r="IS60" s="449" t="str">
        <f ca="1">IF(IP60&lt;&gt;"",IF((IT60&lt;&gt;2)+($B$57&amp;$D$57&lt;&gt;II60&amp;IK60)*($B$58&amp;$D$58&lt;&gt;II60&amp;IK60)*($B$59&amp;$D$59&lt;&gt;II60&amp;IK60)*($B$60&amp;$D$60&lt;&gt;II60&amp;IK60)*($D$57&amp;$B$57&lt;&gt;II60&amp;IK60)*($D$58&amp;$B$58&lt;&gt;II60&amp;IK60)*($D$59&amp;$B$59&lt;&gt;II60&amp;IK60)*($D$60&amp;$B$60&lt;&gt;II60&amp;IK60),0,IF(ABS(II70+IK70-II74-IK74)&gt;=PrSettings!$M$7,(ABS(II70+IK70-II74-IK74-IM60+IN60)&lt;=1)*1,IF(AND(IP60,$F60=$G60,II70+IK70&gt;=PrSettings!$M$6),(ABS(IM60-II70-IK70)&lt;=1)*1,IF(AND(ABS(II70+IK70-II74-IK74-IM60+IN60)&lt;=1,II70+IK70+II74+IK74&gt;=PrSettings!$M$8),(ABS(IM60-II70-IK70)&lt;=1)*(ABS(IN60-II74-IK74)&lt;=1)*1,"0")))),"")</f>
        <v/>
      </c>
      <c r="IT60" s="467" t="str">
        <f ca="1">IF(($C$57&amp;$C$58&amp;$C$59&amp;$C$60&amp;$E$57&amp;$E$58&amp;$E$59&amp;$E$60&lt;&gt;"")*(II$57&amp;II$58&amp;II$59&amp;II$60&amp;IK$57&amp;IK$58&amp;IK$59&amp;IK$60&lt;&gt;"")*(II60&amp;IK60&lt;&gt;""),IF(IO60&lt;&gt;1,0,COUNTIF($B$57:$B$60,II60)+COUNTIF($D$57:$D$60,II60))+IF(IO55&lt;&gt;1,0,COUNTIF($B$57:$B$60,IK60)+COUNTIF($D$57:$D$60,IK60)),"")</f>
        <v/>
      </c>
      <c r="IV60" s="462"/>
      <c r="IW60" s="448" t="str">
        <f>IF(IV60="","",VLOOKUP(IV60,Language!$D$5:$E$63,2,0))</f>
        <v/>
      </c>
      <c r="IX60" s="452"/>
      <c r="IY60" s="448" t="str">
        <f>IF(IX60="","",VLOOKUP(IX60,Language!$D$5:$E$63,2,0))</f>
        <v/>
      </c>
      <c r="IZ60" s="452"/>
      <c r="JA60" s="452"/>
      <c r="JB60" s="539">
        <f>COUNTIF(IV$57:IV$60,IV60)+COUNTIF(IX$57:IX$60,IV60)</f>
        <v>0</v>
      </c>
      <c r="JC60" s="449" t="str">
        <f ca="1">IF((IZ60&lt;&gt;"")*(JA60&lt;&gt;"")*((IFERROR(VLOOKUP(IV60,$B$57:$F$60,5,0),"")&lt;&gt;"")+(IFERROR(VLOOKUP(IV60,$D$57:$G$60,4,0),"")&lt;&gt;""))*((IFERROR(VLOOKUP(IX60,$B$57:$F$60,5,0),"")&lt;&gt;"")+(IFERROR(VLOOKUP(IX60,$D$57:$G$60,4,0),"")&lt;&gt;"")),IF((JG60&lt;&gt;2)+($B$57&amp;$D$57&lt;&gt;IV60&amp;IX60)*($B$58&amp;$D$58&lt;&gt;IV60&amp;IX60)*($B$59&amp;$D$59&lt;&gt;IV60&amp;IX60)*($B$60&amp;$D$60&lt;&gt;IV60&amp;IX60)*($D$57&amp;$B$57&lt;&gt;IV60&amp;IX60)*($D$58&amp;$B$58&lt;&gt;IV60&amp;IX60)*($D$59&amp;$B$59&lt;&gt;IV60&amp;IX60)*($D$60&amp;$B$60&lt;&gt;IV60&amp;IX60),"0",(IV70+IX70&gt;IV74+IX74)*(IZ60&gt;JA60)+(IV70+IX70=IV74+IX74)*(IZ60=JA60)+(IV70+IX70&lt;IV74+IX74)*(IZ60&lt;JA60)),"")</f>
        <v/>
      </c>
      <c r="JD60" s="449" t="str">
        <f ca="1">IF((JC60&lt;&gt;""),IF(OR(IV70+IX70&lt;&gt;IV74+IX74,PrSettings!$M$4="●"),((IV70+IX70-IV74-IX74)=(IZ60-JA60))*(JC60=1),0),"")</f>
        <v/>
      </c>
      <c r="JE60" s="449" t="str">
        <f ca="1">IF(JD60&lt;&gt;"",IF(JC60="0",0,(IV70+IX70=IZ60)*(IV74+IX74=JA60)),"")</f>
        <v/>
      </c>
      <c r="JF60" s="449" t="str">
        <f ca="1">IF(JC60&lt;&gt;"",IF((JG60&lt;&gt;2)+($B$57&amp;$D$57&lt;&gt;IV60&amp;IX60)*($B$58&amp;$D$58&lt;&gt;IV60&amp;IX60)*($B$59&amp;$D$59&lt;&gt;IV60&amp;IX60)*($B$60&amp;$D$60&lt;&gt;IV60&amp;IX60)*($D$57&amp;$B$57&lt;&gt;IV60&amp;IX60)*($D$58&amp;$B$58&lt;&gt;IV60&amp;IX60)*($D$59&amp;$B$59&lt;&gt;IV60&amp;IX60)*($D$60&amp;$B$60&lt;&gt;IV60&amp;IX60),0,IF(ABS(IV70+IX70-IV74-IX74)&gt;=PrSettings!$M$7,(ABS(IV70+IX70-IV74-IX74-IZ60+JA60)&lt;=1)*1,IF(AND(JC60,$F60=$G60,IV70+IX70&gt;=PrSettings!$M$6),(ABS(IZ60-IV70-IX70)&lt;=1)*1,IF(AND(ABS(IV70+IX70-IV74-IX74-IZ60+JA60)&lt;=1,IV70+IX70+IV74+IX74&gt;=PrSettings!$M$8),(ABS(IZ60-IV70-IX70)&lt;=1)*(ABS(JA60-IV74-IX74)&lt;=1)*1,"0")))),"")</f>
        <v/>
      </c>
      <c r="JG60" s="467" t="str">
        <f ca="1">IF(($C$57&amp;$C$58&amp;$C$59&amp;$C$60&amp;$E$57&amp;$E$58&amp;$E$59&amp;$E$60&lt;&gt;"")*(IV$57&amp;IV$58&amp;IV$59&amp;IV$60&amp;IX$57&amp;IX$58&amp;IX$59&amp;IX$60&lt;&gt;"")*(IV60&amp;IX60&lt;&gt;""),IF(JB60&lt;&gt;1,0,COUNTIF($B$57:$B$60,IV60)+COUNTIF($D$57:$D$60,IV60))+IF(JB55&lt;&gt;1,0,COUNTIF($B$57:$B$60,IX60)+COUNTIF($D$57:$D$60,IX60)),"")</f>
        <v/>
      </c>
      <c r="JI60" s="462"/>
      <c r="JJ60" s="448" t="str">
        <f>IF(JI60="","",VLOOKUP(JI60,Language!$D$5:$E$63,2,0))</f>
        <v/>
      </c>
      <c r="JK60" s="452"/>
      <c r="JL60" s="448" t="str">
        <f>IF(JK60="","",VLOOKUP(JK60,Language!$D$5:$E$63,2,0))</f>
        <v/>
      </c>
      <c r="JM60" s="452"/>
      <c r="JN60" s="452"/>
      <c r="JO60" s="539">
        <f>COUNTIF(JI$57:JI$60,JI60)+COUNTIF(JK$57:JK$60,JI60)</f>
        <v>0</v>
      </c>
      <c r="JP60" s="449" t="str">
        <f ca="1">IF((JM60&lt;&gt;"")*(JN60&lt;&gt;"")*((IFERROR(VLOOKUP(JI60,$B$57:$F$60,5,0),"")&lt;&gt;"")+(IFERROR(VLOOKUP(JI60,$D$57:$G$60,4,0),"")&lt;&gt;""))*((IFERROR(VLOOKUP(JK60,$B$57:$F$60,5,0),"")&lt;&gt;"")+(IFERROR(VLOOKUP(JK60,$D$57:$G$60,4,0),"")&lt;&gt;"")),IF((JT60&lt;&gt;2)+($B$57&amp;$D$57&lt;&gt;JI60&amp;JK60)*($B$58&amp;$D$58&lt;&gt;JI60&amp;JK60)*($B$59&amp;$D$59&lt;&gt;JI60&amp;JK60)*($B$60&amp;$D$60&lt;&gt;JI60&amp;JK60)*($D$57&amp;$B$57&lt;&gt;JI60&amp;JK60)*($D$58&amp;$B$58&lt;&gt;JI60&amp;JK60)*($D$59&amp;$B$59&lt;&gt;JI60&amp;JK60)*($D$60&amp;$B$60&lt;&gt;JI60&amp;JK60),"0",(JI70+JK70&gt;JI74+JK74)*(JM60&gt;JN60)+(JI70+JK70=JI74+JK74)*(JM60=JN60)+(JI70+JK70&lt;JI74+JK74)*(JM60&lt;JN60)),"")</f>
        <v/>
      </c>
      <c r="JQ60" s="449" t="str">
        <f ca="1">IF((JP60&lt;&gt;""),IF(OR(JI70+JK70&lt;&gt;JI74+JK74,PrSettings!$M$4="●"),((JI70+JK70-JI74-JK74)=(JM60-JN60))*(JP60=1),0),"")</f>
        <v/>
      </c>
      <c r="JR60" s="449" t="str">
        <f ca="1">IF(JQ60&lt;&gt;"",IF(JP60="0",0,(JI70+JK70=JM60)*(JI74+JK74=JN60)),"")</f>
        <v/>
      </c>
      <c r="JS60" s="449" t="str">
        <f ca="1">IF(JP60&lt;&gt;"",IF((JT60&lt;&gt;2)+($B$57&amp;$D$57&lt;&gt;JI60&amp;JK60)*($B$58&amp;$D$58&lt;&gt;JI60&amp;JK60)*($B$59&amp;$D$59&lt;&gt;JI60&amp;JK60)*($B$60&amp;$D$60&lt;&gt;JI60&amp;JK60)*($D$57&amp;$B$57&lt;&gt;JI60&amp;JK60)*($D$58&amp;$B$58&lt;&gt;JI60&amp;JK60)*($D$59&amp;$B$59&lt;&gt;JI60&amp;JK60)*($D$60&amp;$B$60&lt;&gt;JI60&amp;JK60),0,IF(ABS(JI70+JK70-JI74-JK74)&gt;=PrSettings!$M$7,(ABS(JI70+JK70-JI74-JK74-JM60+JN60)&lt;=1)*1,IF(AND(JP60,$F60=$G60,JI70+JK70&gt;=PrSettings!$M$6),(ABS(JM60-JI70-JK70)&lt;=1)*1,IF(AND(ABS(JI70+JK70-JI74-JK74-JM60+JN60)&lt;=1,JI70+JK70+JI74+JK74&gt;=PrSettings!$M$8),(ABS(JM60-JI70-JK70)&lt;=1)*(ABS(JN60-JI74-JK74)&lt;=1)*1,"0")))),"")</f>
        <v/>
      </c>
      <c r="JT60" s="467" t="str">
        <f ca="1">IF(($C$57&amp;$C$58&amp;$C$59&amp;$C$60&amp;$E$57&amp;$E$58&amp;$E$59&amp;$E$60&lt;&gt;"")*(JI$57&amp;JI$58&amp;JI$59&amp;JI$60&amp;JK$57&amp;JK$58&amp;JK$59&amp;JK$60&lt;&gt;"")*(JI60&amp;JK60&lt;&gt;""),IF(JO60&lt;&gt;1,0,COUNTIF($B$57:$B$60,JI60)+COUNTIF($D$57:$D$60,JI60))+IF(JO55&lt;&gt;1,0,COUNTIF($B$57:$B$60,JK60)+COUNTIF($D$57:$D$60,JK60)),"")</f>
        <v/>
      </c>
      <c r="JV60" s="462"/>
      <c r="JW60" s="448" t="str">
        <f>IF(JV60="","",VLOOKUP(JV60,Language!$D$5:$E$63,2,0))</f>
        <v/>
      </c>
      <c r="JX60" s="452"/>
      <c r="JY60" s="448" t="str">
        <f>IF(JX60="","",VLOOKUP(JX60,Language!$D$5:$E$63,2,0))</f>
        <v/>
      </c>
      <c r="JZ60" s="452"/>
      <c r="KA60" s="452"/>
      <c r="KB60" s="539">
        <f>COUNTIF(JV$57:JV$60,JV60)+COUNTIF(JX$57:JX$60,JV60)</f>
        <v>0</v>
      </c>
      <c r="KC60" s="449" t="str">
        <f ca="1">IF((JZ60&lt;&gt;"")*(KA60&lt;&gt;"")*((IFERROR(VLOOKUP(JV60,$B$57:$F$60,5,0),"")&lt;&gt;"")+(IFERROR(VLOOKUP(JV60,$D$57:$G$60,4,0),"")&lt;&gt;""))*((IFERROR(VLOOKUP(JX60,$B$57:$F$60,5,0),"")&lt;&gt;"")+(IFERROR(VLOOKUP(JX60,$D$57:$G$60,4,0),"")&lt;&gt;"")),IF((KG60&lt;&gt;2)+($B$57&amp;$D$57&lt;&gt;JV60&amp;JX60)*($B$58&amp;$D$58&lt;&gt;JV60&amp;JX60)*($B$59&amp;$D$59&lt;&gt;JV60&amp;JX60)*($B$60&amp;$D$60&lt;&gt;JV60&amp;JX60)*($D$57&amp;$B$57&lt;&gt;JV60&amp;JX60)*($D$58&amp;$B$58&lt;&gt;JV60&amp;JX60)*($D$59&amp;$B$59&lt;&gt;JV60&amp;JX60)*($D$60&amp;$B$60&lt;&gt;JV60&amp;JX60),"0",(JV70+JX70&gt;JV74+JX74)*(JZ60&gt;KA60)+(JV70+JX70=JV74+JX74)*(JZ60=KA60)+(JV70+JX70&lt;JV74+JX74)*(JZ60&lt;KA60)),"")</f>
        <v/>
      </c>
      <c r="KD60" s="449" t="str">
        <f ca="1">IF((KC60&lt;&gt;""),IF(OR(JV70+JX70&lt;&gt;JV74+JX74,PrSettings!$M$4="●"),((JV70+JX70-JV74-JX74)=(JZ60-KA60))*(KC60=1),0),"")</f>
        <v/>
      </c>
      <c r="KE60" s="449" t="str">
        <f ca="1">IF(KD60&lt;&gt;"",IF(KC60="0",0,(JV70+JX70=JZ60)*(JV74+JX74=KA60)),"")</f>
        <v/>
      </c>
      <c r="KF60" s="449" t="str">
        <f ca="1">IF(KC60&lt;&gt;"",IF((KG60&lt;&gt;2)+($B$57&amp;$D$57&lt;&gt;JV60&amp;JX60)*($B$58&amp;$D$58&lt;&gt;JV60&amp;JX60)*($B$59&amp;$D$59&lt;&gt;JV60&amp;JX60)*($B$60&amp;$D$60&lt;&gt;JV60&amp;JX60)*($D$57&amp;$B$57&lt;&gt;JV60&amp;JX60)*($D$58&amp;$B$58&lt;&gt;JV60&amp;JX60)*($D$59&amp;$B$59&lt;&gt;JV60&amp;JX60)*($D$60&amp;$B$60&lt;&gt;JV60&amp;JX60),0,IF(ABS(JV70+JX70-JV74-JX74)&gt;=PrSettings!$M$7,(ABS(JV70+JX70-JV74-JX74-JZ60+KA60)&lt;=1)*1,IF(AND(KC60,$F60=$G60,JV70+JX70&gt;=PrSettings!$M$6),(ABS(JZ60-JV70-JX70)&lt;=1)*1,IF(AND(ABS(JV70+JX70-JV74-JX74-JZ60+KA60)&lt;=1,JV70+JX70+JV74+JX74&gt;=PrSettings!$M$8),(ABS(JZ60-JV70-JX70)&lt;=1)*(ABS(KA60-JV74-JX74)&lt;=1)*1,"0")))),"")</f>
        <v/>
      </c>
      <c r="KG60" s="467" t="str">
        <f ca="1">IF(($C$57&amp;$C$58&amp;$C$59&amp;$C$60&amp;$E$57&amp;$E$58&amp;$E$59&amp;$E$60&lt;&gt;"")*(JV$57&amp;JV$58&amp;JV$59&amp;JV$60&amp;JX$57&amp;JX$58&amp;JX$59&amp;JX$60&lt;&gt;"")*(JV60&amp;JX60&lt;&gt;""),IF(KB60&lt;&gt;1,0,COUNTIF($B$57:$B$60,JV60)+COUNTIF($D$57:$D$60,JV60))+IF(KB55&lt;&gt;1,0,COUNTIF($B$57:$B$60,JX60)+COUNTIF($D$57:$D$60,JX60)),"")</f>
        <v/>
      </c>
      <c r="KI60" s="462"/>
      <c r="KJ60" s="448" t="str">
        <f>IF(KI60="","",VLOOKUP(KI60,Language!$D$5:$E$63,2,0))</f>
        <v/>
      </c>
      <c r="KK60" s="452"/>
      <c r="KL60" s="448" t="str">
        <f>IF(KK60="","",VLOOKUP(KK60,Language!$D$5:$E$63,2,0))</f>
        <v/>
      </c>
      <c r="KM60" s="452"/>
      <c r="KN60" s="452"/>
      <c r="KO60" s="539">
        <f>COUNTIF(KI$57:KI$60,KI60)+COUNTIF(KK$57:KK$60,KI60)</f>
        <v>0</v>
      </c>
      <c r="KP60" s="449" t="str">
        <f ca="1">IF((KM60&lt;&gt;"")*(KN60&lt;&gt;"")*((IFERROR(VLOOKUP(KI60,$B$57:$F$60,5,0),"")&lt;&gt;"")+(IFERROR(VLOOKUP(KI60,$D$57:$G$60,4,0),"")&lt;&gt;""))*((IFERROR(VLOOKUP(KK60,$B$57:$F$60,5,0),"")&lt;&gt;"")+(IFERROR(VLOOKUP(KK60,$D$57:$G$60,4,0),"")&lt;&gt;"")),IF((KT60&lt;&gt;2)+($B$57&amp;$D$57&lt;&gt;KI60&amp;KK60)*($B$58&amp;$D$58&lt;&gt;KI60&amp;KK60)*($B$59&amp;$D$59&lt;&gt;KI60&amp;KK60)*($B$60&amp;$D$60&lt;&gt;KI60&amp;KK60)*($D$57&amp;$B$57&lt;&gt;KI60&amp;KK60)*($D$58&amp;$B$58&lt;&gt;KI60&amp;KK60)*($D$59&amp;$B$59&lt;&gt;KI60&amp;KK60)*($D$60&amp;$B$60&lt;&gt;KI60&amp;KK60),"0",(KI70+KK70&gt;KI74+KK74)*(KM60&gt;KN60)+(KI70+KK70=KI74+KK74)*(KM60=KN60)+(KI70+KK70&lt;KI74+KK74)*(KM60&lt;KN60)),"")</f>
        <v/>
      </c>
      <c r="KQ60" s="449" t="str">
        <f ca="1">IF((KP60&lt;&gt;""),IF(OR(KI70+KK70&lt;&gt;KI74+KK74,PrSettings!$M$4="●"),((KI70+KK70-KI74-KK74)=(KM60-KN60))*(KP60=1),0),"")</f>
        <v/>
      </c>
      <c r="KR60" s="449" t="str">
        <f ca="1">IF(KQ60&lt;&gt;"",IF(KP60="0",0,(KI70+KK70=KM60)*(KI74+KK74=KN60)),"")</f>
        <v/>
      </c>
      <c r="KS60" s="449" t="str">
        <f ca="1">IF(KP60&lt;&gt;"",IF((KT60&lt;&gt;2)+($B$57&amp;$D$57&lt;&gt;KI60&amp;KK60)*($B$58&amp;$D$58&lt;&gt;KI60&amp;KK60)*($B$59&amp;$D$59&lt;&gt;KI60&amp;KK60)*($B$60&amp;$D$60&lt;&gt;KI60&amp;KK60)*($D$57&amp;$B$57&lt;&gt;KI60&amp;KK60)*($D$58&amp;$B$58&lt;&gt;KI60&amp;KK60)*($D$59&amp;$B$59&lt;&gt;KI60&amp;KK60)*($D$60&amp;$B$60&lt;&gt;KI60&amp;KK60),0,IF(ABS(KI70+KK70-KI74-KK74)&gt;=PrSettings!$M$7,(ABS(KI70+KK70-KI74-KK74-KM60+KN60)&lt;=1)*1,IF(AND(KP60,$F60=$G60,KI70+KK70&gt;=PrSettings!$M$6),(ABS(KM60-KI70-KK70)&lt;=1)*1,IF(AND(ABS(KI70+KK70-KI74-KK74-KM60+KN60)&lt;=1,KI70+KK70+KI74+KK74&gt;=PrSettings!$M$8),(ABS(KM60-KI70-KK70)&lt;=1)*(ABS(KN60-KI74-KK74)&lt;=1)*1,"0")))),"")</f>
        <v/>
      </c>
      <c r="KT60" s="467" t="str">
        <f ca="1">IF(($C$57&amp;$C$58&amp;$C$59&amp;$C$60&amp;$E$57&amp;$E$58&amp;$E$59&amp;$E$60&lt;&gt;"")*(KI$57&amp;KI$58&amp;KI$59&amp;KI$60&amp;KK$57&amp;KK$58&amp;KK$59&amp;KK$60&lt;&gt;"")*(KI60&amp;KK60&lt;&gt;""),IF(KO60&lt;&gt;1,0,COUNTIF($B$57:$B$60,KI60)+COUNTIF($D$57:$D$60,KI60))+IF(KO55&lt;&gt;1,0,COUNTIF($B$57:$B$60,KK60)+COUNTIF($D$57:$D$60,KK60)),"")</f>
        <v/>
      </c>
      <c r="KV60" s="462"/>
      <c r="KW60" s="448" t="str">
        <f>IF(KV60="","",VLOOKUP(KV60,Language!$D$5:$E$63,2,0))</f>
        <v/>
      </c>
      <c r="KX60" s="452"/>
      <c r="KY60" s="448" t="str">
        <f>IF(KX60="","",VLOOKUP(KX60,Language!$D$5:$E$63,2,0))</f>
        <v/>
      </c>
      <c r="KZ60" s="452"/>
      <c r="LA60" s="452"/>
      <c r="LB60" s="539">
        <f>COUNTIF(KV$57:KV$60,KV60)+COUNTIF(KX$57:KX$60,KV60)</f>
        <v>0</v>
      </c>
      <c r="LC60" s="449" t="str">
        <f ca="1">IF((KZ60&lt;&gt;"")*(LA60&lt;&gt;"")*((IFERROR(VLOOKUP(KV60,$B$57:$F$60,5,0),"")&lt;&gt;"")+(IFERROR(VLOOKUP(KV60,$D$57:$G$60,4,0),"")&lt;&gt;""))*((IFERROR(VLOOKUP(KX60,$B$57:$F$60,5,0),"")&lt;&gt;"")+(IFERROR(VLOOKUP(KX60,$D$57:$G$60,4,0),"")&lt;&gt;"")),IF((LG60&lt;&gt;2)+($B$57&amp;$D$57&lt;&gt;KV60&amp;KX60)*($B$58&amp;$D$58&lt;&gt;KV60&amp;KX60)*($B$59&amp;$D$59&lt;&gt;KV60&amp;KX60)*($B$60&amp;$D$60&lt;&gt;KV60&amp;KX60)*($D$57&amp;$B$57&lt;&gt;KV60&amp;KX60)*($D$58&amp;$B$58&lt;&gt;KV60&amp;KX60)*($D$59&amp;$B$59&lt;&gt;KV60&amp;KX60)*($D$60&amp;$B$60&lt;&gt;KV60&amp;KX60),"0",(KV70+KX70&gt;KV74+KX74)*(KZ60&gt;LA60)+(KV70+KX70=KV74+KX74)*(KZ60=LA60)+(KV70+KX70&lt;KV74+KX74)*(KZ60&lt;LA60)),"")</f>
        <v/>
      </c>
      <c r="LD60" s="449" t="str">
        <f ca="1">IF((LC60&lt;&gt;""),IF(OR(KV70+KX70&lt;&gt;KV74+KX74,PrSettings!$M$4="●"),((KV70+KX70-KV74-KX74)=(KZ60-LA60))*(LC60=1),0),"")</f>
        <v/>
      </c>
      <c r="LE60" s="449" t="str">
        <f ca="1">IF(LD60&lt;&gt;"",IF(LC60="0",0,(KV70+KX70=KZ60)*(KV74+KX74=LA60)),"")</f>
        <v/>
      </c>
      <c r="LF60" s="449" t="str">
        <f ca="1">IF(LC60&lt;&gt;"",IF((LG60&lt;&gt;2)+($B$57&amp;$D$57&lt;&gt;KV60&amp;KX60)*($B$58&amp;$D$58&lt;&gt;KV60&amp;KX60)*($B$59&amp;$D$59&lt;&gt;KV60&amp;KX60)*($B$60&amp;$D$60&lt;&gt;KV60&amp;KX60)*($D$57&amp;$B$57&lt;&gt;KV60&amp;KX60)*($D$58&amp;$B$58&lt;&gt;KV60&amp;KX60)*($D$59&amp;$B$59&lt;&gt;KV60&amp;KX60)*($D$60&amp;$B$60&lt;&gt;KV60&amp;KX60),0,IF(ABS(KV70+KX70-KV74-KX74)&gt;=PrSettings!$M$7,(ABS(KV70+KX70-KV74-KX74-KZ60+LA60)&lt;=1)*1,IF(AND(LC60,$F60=$G60,KV70+KX70&gt;=PrSettings!$M$6),(ABS(KZ60-KV70-KX70)&lt;=1)*1,IF(AND(ABS(KV70+KX70-KV74-KX74-KZ60+LA60)&lt;=1,KV70+KX70+KV74+KX74&gt;=PrSettings!$M$8),(ABS(KZ60-KV70-KX70)&lt;=1)*(ABS(LA60-KV74-KX74)&lt;=1)*1,"0")))),"")</f>
        <v/>
      </c>
      <c r="LG60" s="467" t="str">
        <f ca="1">IF(($C$57&amp;$C$58&amp;$C$59&amp;$C$60&amp;$E$57&amp;$E$58&amp;$E$59&amp;$E$60&lt;&gt;"")*(KV$57&amp;KV$58&amp;KV$59&amp;KV$60&amp;KX$57&amp;KX$58&amp;KX$59&amp;KX$60&lt;&gt;"")*(KV60&amp;KX60&lt;&gt;""),IF(LB60&lt;&gt;1,0,COUNTIF($B$57:$B$60,KV60)+COUNTIF($D$57:$D$60,KV60))+IF(LB55&lt;&gt;1,0,COUNTIF($B$57:$B$60,KX60)+COUNTIF($D$57:$D$60,KX60)),"")</f>
        <v/>
      </c>
      <c r="LI60" s="462"/>
      <c r="LJ60" s="448" t="str">
        <f>IF(LI60="","",VLOOKUP(LI60,Language!$D$5:$E$63,2,0))</f>
        <v/>
      </c>
      <c r="LK60" s="452"/>
      <c r="LL60" s="448" t="str">
        <f>IF(LK60="","",VLOOKUP(LK60,Language!$D$5:$E$63,2,0))</f>
        <v/>
      </c>
      <c r="LM60" s="452"/>
      <c r="LN60" s="452"/>
      <c r="LO60" s="539">
        <f>COUNTIF(LI$57:LI$60,LI60)+COUNTIF(LK$57:LK$60,LI60)</f>
        <v>0</v>
      </c>
      <c r="LP60" s="449" t="str">
        <f ca="1">IF((LM60&lt;&gt;"")*(LN60&lt;&gt;"")*((IFERROR(VLOOKUP(LI60,$B$57:$F$60,5,0),"")&lt;&gt;"")+(IFERROR(VLOOKUP(LI60,$D$57:$G$60,4,0),"")&lt;&gt;""))*((IFERROR(VLOOKUP(LK60,$B$57:$F$60,5,0),"")&lt;&gt;"")+(IFERROR(VLOOKUP(LK60,$D$57:$G$60,4,0),"")&lt;&gt;"")),IF((LT60&lt;&gt;2)+($B$57&amp;$D$57&lt;&gt;LI60&amp;LK60)*($B$58&amp;$D$58&lt;&gt;LI60&amp;LK60)*($B$59&amp;$D$59&lt;&gt;LI60&amp;LK60)*($B$60&amp;$D$60&lt;&gt;LI60&amp;LK60)*($D$57&amp;$B$57&lt;&gt;LI60&amp;LK60)*($D$58&amp;$B$58&lt;&gt;LI60&amp;LK60)*($D$59&amp;$B$59&lt;&gt;LI60&amp;LK60)*($D$60&amp;$B$60&lt;&gt;LI60&amp;LK60),"0",(LI70+LK70&gt;LI74+LK74)*(LM60&gt;LN60)+(LI70+LK70=LI74+LK74)*(LM60=LN60)+(LI70+LK70&lt;LI74+LK74)*(LM60&lt;LN60)),"")</f>
        <v/>
      </c>
      <c r="LQ60" s="449" t="str">
        <f ca="1">IF((LP60&lt;&gt;""),IF(OR(LI70+LK70&lt;&gt;LI74+LK74,PrSettings!$M$4="●"),((LI70+LK70-LI74-LK74)=(LM60-LN60))*(LP60=1),0),"")</f>
        <v/>
      </c>
      <c r="LR60" s="449" t="str">
        <f ca="1">IF(LQ60&lt;&gt;"",IF(LP60="0",0,(LI70+LK70=LM60)*(LI74+LK74=LN60)),"")</f>
        <v/>
      </c>
      <c r="LS60" s="449" t="str">
        <f ca="1">IF(LP60&lt;&gt;"",IF((LT60&lt;&gt;2)+($B$57&amp;$D$57&lt;&gt;LI60&amp;LK60)*($B$58&amp;$D$58&lt;&gt;LI60&amp;LK60)*($B$59&amp;$D$59&lt;&gt;LI60&amp;LK60)*($B$60&amp;$D$60&lt;&gt;LI60&amp;LK60)*($D$57&amp;$B$57&lt;&gt;LI60&amp;LK60)*($D$58&amp;$B$58&lt;&gt;LI60&amp;LK60)*($D$59&amp;$B$59&lt;&gt;LI60&amp;LK60)*($D$60&amp;$B$60&lt;&gt;LI60&amp;LK60),0,IF(ABS(LI70+LK70-LI74-LK74)&gt;=PrSettings!$M$7,(ABS(LI70+LK70-LI74-LK74-LM60+LN60)&lt;=1)*1,IF(AND(LP60,$F60=$G60,LI70+LK70&gt;=PrSettings!$M$6),(ABS(LM60-LI70-LK70)&lt;=1)*1,IF(AND(ABS(LI70+LK70-LI74-LK74-LM60+LN60)&lt;=1,LI70+LK70+LI74+LK74&gt;=PrSettings!$M$8),(ABS(LM60-LI70-LK70)&lt;=1)*(ABS(LN60-LI74-LK74)&lt;=1)*1,"0")))),"")</f>
        <v/>
      </c>
      <c r="LT60" s="467" t="str">
        <f ca="1">IF(($C$57&amp;$C$58&amp;$C$59&amp;$C$60&amp;$E$57&amp;$E$58&amp;$E$59&amp;$E$60&lt;&gt;"")*(LI$57&amp;LI$58&amp;LI$59&amp;LI$60&amp;LK$57&amp;LK$58&amp;LK$59&amp;LK$60&lt;&gt;"")*(LI60&amp;LK60&lt;&gt;""),IF(LO60&lt;&gt;1,0,COUNTIF($B$57:$B$60,LI60)+COUNTIF($D$57:$D$60,LI60))+IF(LO55&lt;&gt;1,0,COUNTIF($B$57:$B$60,LK60)+COUNTIF($D$57:$D$60,LK60)),"")</f>
        <v/>
      </c>
      <c r="LV60" s="462"/>
      <c r="LW60" s="448" t="str">
        <f>IF(LV60="","",VLOOKUP(LV60,Language!$D$5:$E$63,2,0))</f>
        <v/>
      </c>
      <c r="LX60" s="452"/>
      <c r="LY60" s="448" t="str">
        <f>IF(LX60="","",VLOOKUP(LX60,Language!$D$5:$E$63,2,0))</f>
        <v/>
      </c>
      <c r="LZ60" s="452"/>
      <c r="MA60" s="452"/>
      <c r="MB60" s="539">
        <f>COUNTIF(LV$57:LV$60,LV60)+COUNTIF(LX$57:LX$60,LV60)</f>
        <v>0</v>
      </c>
      <c r="MC60" s="449" t="str">
        <f ca="1">IF((LZ60&lt;&gt;"")*(MA60&lt;&gt;"")*((IFERROR(VLOOKUP(LV60,$B$57:$F$60,5,0),"")&lt;&gt;"")+(IFERROR(VLOOKUP(LV60,$D$57:$G$60,4,0),"")&lt;&gt;""))*((IFERROR(VLOOKUP(LX60,$B$57:$F$60,5,0),"")&lt;&gt;"")+(IFERROR(VLOOKUP(LX60,$D$57:$G$60,4,0),"")&lt;&gt;"")),IF((MG60&lt;&gt;2)+($B$57&amp;$D$57&lt;&gt;LV60&amp;LX60)*($B$58&amp;$D$58&lt;&gt;LV60&amp;LX60)*($B$59&amp;$D$59&lt;&gt;LV60&amp;LX60)*($B$60&amp;$D$60&lt;&gt;LV60&amp;LX60)*($D$57&amp;$B$57&lt;&gt;LV60&amp;LX60)*($D$58&amp;$B$58&lt;&gt;LV60&amp;LX60)*($D$59&amp;$B$59&lt;&gt;LV60&amp;LX60)*($D$60&amp;$B$60&lt;&gt;LV60&amp;LX60),"0",(LV70+LX70&gt;LV74+LX74)*(LZ60&gt;MA60)+(LV70+LX70=LV74+LX74)*(LZ60=MA60)+(LV70+LX70&lt;LV74+LX74)*(LZ60&lt;MA60)),"")</f>
        <v/>
      </c>
      <c r="MD60" s="449" t="str">
        <f ca="1">IF((MC60&lt;&gt;""),IF(OR(LV70+LX70&lt;&gt;LV74+LX74,PrSettings!$M$4="●"),((LV70+LX70-LV74-LX74)=(LZ60-MA60))*(MC60=1),0),"")</f>
        <v/>
      </c>
      <c r="ME60" s="449" t="str">
        <f ca="1">IF(MD60&lt;&gt;"",IF(MC60="0",0,(LV70+LX70=LZ60)*(LV74+LX74=MA60)),"")</f>
        <v/>
      </c>
      <c r="MF60" s="449" t="str">
        <f ca="1">IF(MC60&lt;&gt;"",IF((MG60&lt;&gt;2)+($B$57&amp;$D$57&lt;&gt;LV60&amp;LX60)*($B$58&amp;$D$58&lt;&gt;LV60&amp;LX60)*($B$59&amp;$D$59&lt;&gt;LV60&amp;LX60)*($B$60&amp;$D$60&lt;&gt;LV60&amp;LX60)*($D$57&amp;$B$57&lt;&gt;LV60&amp;LX60)*($D$58&amp;$B$58&lt;&gt;LV60&amp;LX60)*($D$59&amp;$B$59&lt;&gt;LV60&amp;LX60)*($D$60&amp;$B$60&lt;&gt;LV60&amp;LX60),0,IF(ABS(LV70+LX70-LV74-LX74)&gt;=PrSettings!$M$7,(ABS(LV70+LX70-LV74-LX74-LZ60+MA60)&lt;=1)*1,IF(AND(MC60,$F60=$G60,LV70+LX70&gt;=PrSettings!$M$6),(ABS(LZ60-LV70-LX70)&lt;=1)*1,IF(AND(ABS(LV70+LX70-LV74-LX74-LZ60+MA60)&lt;=1,LV70+LX70+LV74+LX74&gt;=PrSettings!$M$8),(ABS(LZ60-LV70-LX70)&lt;=1)*(ABS(MA60-LV74-LX74)&lt;=1)*1,"0")))),"")</f>
        <v/>
      </c>
      <c r="MG60" s="467" t="str">
        <f ca="1">IF(($C$57&amp;$C$58&amp;$C$59&amp;$C$60&amp;$E$57&amp;$E$58&amp;$E$59&amp;$E$60&lt;&gt;"")*(LV$57&amp;LV$58&amp;LV$59&amp;LV$60&amp;LX$57&amp;LX$58&amp;LX$59&amp;LX$60&lt;&gt;"")*(LV60&amp;LX60&lt;&gt;""),IF(MB60&lt;&gt;1,0,COUNTIF($B$57:$B$60,LV60)+COUNTIF($D$57:$D$60,LV60))+IF(MB55&lt;&gt;1,0,COUNTIF($B$57:$B$60,LX60)+COUNTIF($D$57:$D$60,LX60)),"")</f>
        <v/>
      </c>
    </row>
    <row r="61" spans="1:345" ht="24" customHeight="1" x14ac:dyDescent="0.25">
      <c r="B61" s="437" t="str">
        <f>Language!$E$184</f>
        <v>Semi-Final</v>
      </c>
      <c r="C61" s="438"/>
      <c r="D61" s="459"/>
      <c r="E61" s="440"/>
      <c r="F61" s="460"/>
      <c r="G61" s="461"/>
      <c r="I61" s="437" t="str">
        <f>$B61</f>
        <v>Semi-Final</v>
      </c>
      <c r="J61" s="439"/>
      <c r="K61" s="439"/>
      <c r="L61" s="440"/>
      <c r="M61" s="443"/>
      <c r="N61" s="444"/>
      <c r="O61" s="441"/>
      <c r="P61" s="441"/>
      <c r="Q61" s="445"/>
      <c r="R61" s="440"/>
      <c r="S61" s="440"/>
      <c r="T61" s="446"/>
      <c r="V61" s="437" t="str">
        <f>$B61</f>
        <v>Semi-Final</v>
      </c>
      <c r="W61" s="439"/>
      <c r="X61" s="439"/>
      <c r="Y61" s="440"/>
      <c r="Z61" s="443"/>
      <c r="AA61" s="444"/>
      <c r="AB61" s="441"/>
      <c r="AC61" s="441"/>
      <c r="AD61" s="445"/>
      <c r="AE61" s="440"/>
      <c r="AF61" s="440"/>
      <c r="AG61" s="446"/>
      <c r="AI61" s="437" t="str">
        <f>$B61</f>
        <v>Semi-Final</v>
      </c>
      <c r="AJ61" s="439"/>
      <c r="AK61" s="439"/>
      <c r="AL61" s="440"/>
      <c r="AM61" s="443"/>
      <c r="AN61" s="444"/>
      <c r="AO61" s="441"/>
      <c r="AP61" s="441"/>
      <c r="AQ61" s="445"/>
      <c r="AR61" s="440"/>
      <c r="AS61" s="440"/>
      <c r="AT61" s="446"/>
      <c r="AV61" s="437" t="str">
        <f>$B61</f>
        <v>Semi-Final</v>
      </c>
      <c r="AW61" s="439"/>
      <c r="AX61" s="439"/>
      <c r="AY61" s="440"/>
      <c r="AZ61" s="443"/>
      <c r="BA61" s="444"/>
      <c r="BB61" s="441"/>
      <c r="BC61" s="441"/>
      <c r="BD61" s="445"/>
      <c r="BE61" s="440"/>
      <c r="BF61" s="440"/>
      <c r="BG61" s="446"/>
      <c r="BI61" s="437" t="str">
        <f>$B61</f>
        <v>Semi-Final</v>
      </c>
      <c r="BJ61" s="439"/>
      <c r="BK61" s="439"/>
      <c r="BL61" s="440"/>
      <c r="BM61" s="443"/>
      <c r="BN61" s="444"/>
      <c r="BO61" s="441"/>
      <c r="BP61" s="441"/>
      <c r="BQ61" s="445"/>
      <c r="BR61" s="440"/>
      <c r="BS61" s="440"/>
      <c r="BT61" s="446"/>
      <c r="BV61" s="437" t="str">
        <f>$B61</f>
        <v>Semi-Final</v>
      </c>
      <c r="BW61" s="439"/>
      <c r="BX61" s="439"/>
      <c r="BY61" s="440"/>
      <c r="BZ61" s="443"/>
      <c r="CA61" s="444"/>
      <c r="CB61" s="441"/>
      <c r="CC61" s="441"/>
      <c r="CD61" s="445"/>
      <c r="CE61" s="440"/>
      <c r="CF61" s="440"/>
      <c r="CG61" s="446"/>
      <c r="CI61" s="437" t="str">
        <f>$B61</f>
        <v>Semi-Final</v>
      </c>
      <c r="CJ61" s="439"/>
      <c r="CK61" s="439"/>
      <c r="CL61" s="440"/>
      <c r="CM61" s="443"/>
      <c r="CN61" s="444"/>
      <c r="CO61" s="441"/>
      <c r="CP61" s="441"/>
      <c r="CQ61" s="445"/>
      <c r="CR61" s="440"/>
      <c r="CS61" s="440"/>
      <c r="CT61" s="446"/>
      <c r="CV61" s="437" t="str">
        <f>$B61</f>
        <v>Semi-Final</v>
      </c>
      <c r="CW61" s="439"/>
      <c r="CX61" s="439"/>
      <c r="CY61" s="440"/>
      <c r="CZ61" s="443"/>
      <c r="DA61" s="444"/>
      <c r="DB61" s="441"/>
      <c r="DC61" s="441"/>
      <c r="DD61" s="445"/>
      <c r="DE61" s="440"/>
      <c r="DF61" s="440"/>
      <c r="DG61" s="446"/>
      <c r="DI61" s="437" t="str">
        <f>$B61</f>
        <v>Semi-Final</v>
      </c>
      <c r="DJ61" s="439"/>
      <c r="DK61" s="439"/>
      <c r="DL61" s="440"/>
      <c r="DM61" s="443"/>
      <c r="DN61" s="444"/>
      <c r="DO61" s="441"/>
      <c r="DP61" s="441"/>
      <c r="DQ61" s="445"/>
      <c r="DR61" s="440"/>
      <c r="DS61" s="440"/>
      <c r="DT61" s="446"/>
      <c r="DV61" s="437" t="str">
        <f>$B61</f>
        <v>Semi-Final</v>
      </c>
      <c r="DW61" s="439"/>
      <c r="DX61" s="439"/>
      <c r="DY61" s="440"/>
      <c r="DZ61" s="443"/>
      <c r="EA61" s="444"/>
      <c r="EB61" s="441"/>
      <c r="EC61" s="441"/>
      <c r="ED61" s="445"/>
      <c r="EE61" s="440"/>
      <c r="EF61" s="440"/>
      <c r="EG61" s="446"/>
      <c r="EI61" s="437" t="str">
        <f>$B61</f>
        <v>Semi-Final</v>
      </c>
      <c r="EJ61" s="439"/>
      <c r="EK61" s="439"/>
      <c r="EL61" s="440"/>
      <c r="EM61" s="443"/>
      <c r="EN61" s="444"/>
      <c r="EO61" s="441"/>
      <c r="EP61" s="441"/>
      <c r="EQ61" s="445"/>
      <c r="ER61" s="440"/>
      <c r="ES61" s="440"/>
      <c r="ET61" s="446"/>
      <c r="EV61" s="437" t="str">
        <f>$B61</f>
        <v>Semi-Final</v>
      </c>
      <c r="EW61" s="439"/>
      <c r="EX61" s="439"/>
      <c r="EY61" s="440"/>
      <c r="EZ61" s="443"/>
      <c r="FA61" s="444"/>
      <c r="FB61" s="441"/>
      <c r="FC61" s="441"/>
      <c r="FD61" s="445"/>
      <c r="FE61" s="440"/>
      <c r="FF61" s="440"/>
      <c r="FG61" s="446"/>
      <c r="FI61" s="437" t="str">
        <f>$B61</f>
        <v>Semi-Final</v>
      </c>
      <c r="FJ61" s="439"/>
      <c r="FK61" s="439"/>
      <c r="FL61" s="440"/>
      <c r="FM61" s="443"/>
      <c r="FN61" s="444"/>
      <c r="FO61" s="441"/>
      <c r="FP61" s="441"/>
      <c r="FQ61" s="445"/>
      <c r="FR61" s="440"/>
      <c r="FS61" s="440"/>
      <c r="FT61" s="446"/>
      <c r="FV61" s="437" t="str">
        <f>$B61</f>
        <v>Semi-Final</v>
      </c>
      <c r="FW61" s="439"/>
      <c r="FX61" s="439"/>
      <c r="FY61" s="440"/>
      <c r="FZ61" s="443"/>
      <c r="GA61" s="444"/>
      <c r="GB61" s="441"/>
      <c r="GC61" s="441"/>
      <c r="GD61" s="445"/>
      <c r="GE61" s="440"/>
      <c r="GF61" s="440"/>
      <c r="GG61" s="446"/>
      <c r="GI61" s="437" t="str">
        <f>$B61</f>
        <v>Semi-Final</v>
      </c>
      <c r="GJ61" s="439"/>
      <c r="GK61" s="439"/>
      <c r="GL61" s="440"/>
      <c r="GM61" s="443"/>
      <c r="GN61" s="444"/>
      <c r="GO61" s="441"/>
      <c r="GP61" s="441"/>
      <c r="GQ61" s="445"/>
      <c r="GR61" s="440"/>
      <c r="GS61" s="440"/>
      <c r="GT61" s="446"/>
      <c r="GV61" s="437" t="str">
        <f>$B61</f>
        <v>Semi-Final</v>
      </c>
      <c r="GW61" s="439"/>
      <c r="GX61" s="439"/>
      <c r="GY61" s="440"/>
      <c r="GZ61" s="443"/>
      <c r="HA61" s="444"/>
      <c r="HB61" s="441"/>
      <c r="HC61" s="441"/>
      <c r="HD61" s="445"/>
      <c r="HE61" s="440"/>
      <c r="HF61" s="440"/>
      <c r="HG61" s="446"/>
      <c r="HI61" s="437" t="str">
        <f>$B61</f>
        <v>Semi-Final</v>
      </c>
      <c r="HJ61" s="439"/>
      <c r="HK61" s="439"/>
      <c r="HL61" s="440"/>
      <c r="HM61" s="443"/>
      <c r="HN61" s="444"/>
      <c r="HO61" s="441"/>
      <c r="HP61" s="441"/>
      <c r="HQ61" s="445"/>
      <c r="HR61" s="440"/>
      <c r="HS61" s="440"/>
      <c r="HT61" s="446"/>
      <c r="HV61" s="437" t="str">
        <f>$B61</f>
        <v>Semi-Final</v>
      </c>
      <c r="HW61" s="439"/>
      <c r="HX61" s="439"/>
      <c r="HY61" s="440"/>
      <c r="HZ61" s="443"/>
      <c r="IA61" s="444"/>
      <c r="IB61" s="441"/>
      <c r="IC61" s="441"/>
      <c r="ID61" s="445"/>
      <c r="IE61" s="440"/>
      <c r="IF61" s="440"/>
      <c r="IG61" s="446"/>
      <c r="II61" s="437" t="str">
        <f>$B61</f>
        <v>Semi-Final</v>
      </c>
      <c r="IJ61" s="439"/>
      <c r="IK61" s="439"/>
      <c r="IL61" s="440"/>
      <c r="IM61" s="443"/>
      <c r="IN61" s="444"/>
      <c r="IO61" s="441"/>
      <c r="IP61" s="441"/>
      <c r="IQ61" s="445"/>
      <c r="IR61" s="440"/>
      <c r="IS61" s="440"/>
      <c r="IT61" s="446"/>
      <c r="IV61" s="437" t="str">
        <f>$B61</f>
        <v>Semi-Final</v>
      </c>
      <c r="IW61" s="439"/>
      <c r="IX61" s="439"/>
      <c r="IY61" s="440"/>
      <c r="IZ61" s="443"/>
      <c r="JA61" s="444"/>
      <c r="JB61" s="441"/>
      <c r="JC61" s="441"/>
      <c r="JD61" s="445"/>
      <c r="JE61" s="440"/>
      <c r="JF61" s="440"/>
      <c r="JG61" s="446"/>
      <c r="JI61" s="437" t="str">
        <f>$B61</f>
        <v>Semi-Final</v>
      </c>
      <c r="JJ61" s="439"/>
      <c r="JK61" s="439"/>
      <c r="JL61" s="440"/>
      <c r="JM61" s="443"/>
      <c r="JN61" s="444"/>
      <c r="JO61" s="441"/>
      <c r="JP61" s="441"/>
      <c r="JQ61" s="445"/>
      <c r="JR61" s="440"/>
      <c r="JS61" s="440"/>
      <c r="JT61" s="446"/>
      <c r="JV61" s="437" t="str">
        <f>$B61</f>
        <v>Semi-Final</v>
      </c>
      <c r="JW61" s="439"/>
      <c r="JX61" s="439"/>
      <c r="JY61" s="440"/>
      <c r="JZ61" s="443"/>
      <c r="KA61" s="444"/>
      <c r="KB61" s="441"/>
      <c r="KC61" s="441"/>
      <c r="KD61" s="445"/>
      <c r="KE61" s="440"/>
      <c r="KF61" s="440"/>
      <c r="KG61" s="446"/>
      <c r="KI61" s="437" t="str">
        <f>$B61</f>
        <v>Semi-Final</v>
      </c>
      <c r="KJ61" s="439"/>
      <c r="KK61" s="439"/>
      <c r="KL61" s="440"/>
      <c r="KM61" s="443"/>
      <c r="KN61" s="444"/>
      <c r="KO61" s="441"/>
      <c r="KP61" s="441"/>
      <c r="KQ61" s="445"/>
      <c r="KR61" s="440"/>
      <c r="KS61" s="440"/>
      <c r="KT61" s="446"/>
      <c r="KV61" s="437" t="str">
        <f>$B61</f>
        <v>Semi-Final</v>
      </c>
      <c r="KW61" s="439"/>
      <c r="KX61" s="439"/>
      <c r="KY61" s="440"/>
      <c r="KZ61" s="443"/>
      <c r="LA61" s="444"/>
      <c r="LB61" s="441"/>
      <c r="LC61" s="441"/>
      <c r="LD61" s="445"/>
      <c r="LE61" s="440"/>
      <c r="LF61" s="440"/>
      <c r="LG61" s="446"/>
      <c r="LI61" s="437" t="str">
        <f>$B61</f>
        <v>Semi-Final</v>
      </c>
      <c r="LJ61" s="439"/>
      <c r="LK61" s="439"/>
      <c r="LL61" s="440"/>
      <c r="LM61" s="443"/>
      <c r="LN61" s="444"/>
      <c r="LO61" s="441"/>
      <c r="LP61" s="441"/>
      <c r="LQ61" s="445"/>
      <c r="LR61" s="440"/>
      <c r="LS61" s="440"/>
      <c r="LT61" s="446"/>
      <c r="LV61" s="437" t="str">
        <f>$B61</f>
        <v>Semi-Final</v>
      </c>
      <c r="LW61" s="439"/>
      <c r="LX61" s="439"/>
      <c r="LY61" s="440"/>
      <c r="LZ61" s="443"/>
      <c r="MA61" s="444"/>
      <c r="MB61" s="441"/>
      <c r="MC61" s="441"/>
      <c r="MD61" s="445"/>
      <c r="ME61" s="440"/>
      <c r="MF61" s="440"/>
      <c r="MG61" s="446"/>
    </row>
    <row r="62" spans="1:345" x14ac:dyDescent="0.25">
      <c r="B62" s="447" t="str">
        <f ca="1">IF(C62="","",INDEX(Groups!$C$7:$C$35,MATCH(C62,Groups!$D$7:$D$35,0)))</f>
        <v/>
      </c>
      <c r="C62" s="448" t="str">
        <f ca="1">INDIRECT("'"&amp;References!$A$1&amp;"'!"&amp;"$F$74")</f>
        <v/>
      </c>
      <c r="D62" s="449" t="str">
        <f ca="1">IF(E62="","",INDEX(Groups!$C$7:$C$35,MATCH(E62,Groups!$D$7:$D$35,0)))</f>
        <v/>
      </c>
      <c r="E62" s="448" t="str">
        <f ca="1">INDIRECT("'"&amp;References!$A$1&amp;"'!"&amp;"$H$74")</f>
        <v/>
      </c>
      <c r="F62" s="450" t="str">
        <f ca="1">IF(AND(INDIRECT("'"&amp;References!$A$1&amp;"'!"&amp;"$F$75")&lt;&gt;"",INDIRECT("'"&amp;References!$A$1&amp;"'!"&amp;"$H$75")&lt;&gt;""),INDIRECT("'"&amp;References!$A$1&amp;"'!"&amp;"$F$75"),"")</f>
        <v/>
      </c>
      <c r="G62" s="451" t="str">
        <f ca="1">IF(AND(INDIRECT("'"&amp;References!$A$1&amp;"'!"&amp;"$F$75")&lt;&gt;"",INDIRECT("'"&amp;References!$A$1&amp;"'!"&amp;"$H$75")&lt;&gt;""),INDIRECT("'"&amp;References!$A$1&amp;"'!"&amp;"$H$75"),"")</f>
        <v/>
      </c>
      <c r="I62" s="462"/>
      <c r="J62" s="448" t="str">
        <f>IF(I62="","",VLOOKUP(I62,Language!$D$5:$E$63,2,0))</f>
        <v/>
      </c>
      <c r="K62" s="452"/>
      <c r="L62" s="448" t="str">
        <f>IF(K62="","",VLOOKUP(K62,Language!$D$5:$E$63,2,0))</f>
        <v/>
      </c>
      <c r="M62" s="452"/>
      <c r="N62" s="452"/>
      <c r="O62" s="539">
        <f>COUNTIF(I$62:I$63,I62)+COUNTIF(K$62:K$63,I62)</f>
        <v>0</v>
      </c>
      <c r="P62" s="449" t="str">
        <f ca="1">IF((M62&lt;&gt;"")*(N62&lt;&gt;"")*((IFERROR(VLOOKUP(I62,$B$62:$F$63,5,0),"")&lt;&gt;"")+(IFERROR(VLOOKUP(I62,$D$62:$G$63,4,0),"")&lt;&gt;""))*((IFERROR(VLOOKUP(K62,$B$62:$F$63,5,0),"")&lt;&gt;"")+(IFERROR(VLOOKUP(K62,$D$62:$G$63,4,0),"")&lt;&gt;"")),IF((T62&lt;&gt;2)+($B$62&amp;$D$62&lt;&gt;I62&amp;K62)*($B$63&amp;$D$63&lt;&gt;I62&amp;K62)*($D$62&amp;$B$62&lt;&gt;I62&amp;K62)*($D$63&amp;$B$63&lt;&gt;I62&amp;K62),"0",(J66+J68&gt;J71+J73)*(M62&gt;N62)+(J66+J68=J71+J73)*(M62=N62)+(J66+J68&lt;J71+J73)*(M62&lt;N62)),"")</f>
        <v/>
      </c>
      <c r="Q62" s="449" t="str">
        <f ca="1">IF((P62&lt;&gt;""),IF(OR(J66+J68&lt;&gt;J71+J73,PrSettings!$M$4="●"),((J66+J68-J71-J73)=(M62-N62))*(P62=1),0),"")</f>
        <v/>
      </c>
      <c r="R62" s="449" t="str">
        <f ca="1">IF(Q62&lt;&gt;"",IF(P62="0",0,(J66+J68=M62)*(J71+J73=N62)),"")</f>
        <v/>
      </c>
      <c r="S62" s="449" t="str">
        <f ca="1">IF(P62&lt;&gt;"",IF((T62&lt;&gt;2)+($B$62&amp;$D$62&lt;&gt;I62&amp;K62)*($B$63&amp;$D$63&lt;&gt;I62&amp;K62)*($D$62&amp;$B$62&lt;&gt;I62&amp;K62)*($D$63&amp;$B$63&lt;&gt;I62&amp;K62),0,IF(ABS(J66+J68-J71-J73)&gt;=PrSettings!$M$7,(ABS(J66+J68-J71-J73-M62+N62)&lt;=1)*1,IF(AND(P62,$F62=$G62,J66+J68&gt;=PrSettings!$M$6),(ABS(M62-J66-J68)&lt;=1)*1,IF(AND(ABS(J66+J68-J71-J73-M62+N62)&lt;=1,J66+J68+J71+J73&gt;=PrSettings!$M$8),(ABS(M62-J66-J68)&lt;=1)*(ABS(N62-J71-J73)&lt;=1)*1,"0")))),"")</f>
        <v/>
      </c>
      <c r="T62" s="467" t="str">
        <f ca="1">IF(($C$62&amp;$C$63&amp;$E$62&amp;$E$63&lt;&gt;"")*(I$62&amp;I$63&amp;K$62&amp;K$63&lt;&gt;"")*(I62&amp;K62&lt;&gt;""),IF(O62&lt;&gt;1,0,COUNTIF($B$62:$B$63,I62)+COUNTIF($D$62:$D$63,I62))+IF(O50&lt;&gt;1,0,COUNTIF($B$62:$B$63,K62)+COUNTIF($D$62:$D$63,K62)),"")</f>
        <v/>
      </c>
      <c r="U62" s="5"/>
      <c r="V62" s="462"/>
      <c r="W62" s="448" t="str">
        <f>IF(V62="","",VLOOKUP(V62,Language!$D$5:$E$63,2,0))</f>
        <v/>
      </c>
      <c r="X62" s="452"/>
      <c r="Y62" s="448" t="str">
        <f>IF(X62="","",VLOOKUP(X62,Language!$D$5:$E$63,2,0))</f>
        <v/>
      </c>
      <c r="Z62" s="452"/>
      <c r="AA62" s="452"/>
      <c r="AB62" s="539">
        <f>COUNTIF(V$62:V$63,V62)+COUNTIF(X$62:X$63,V62)</f>
        <v>0</v>
      </c>
      <c r="AC62" s="449" t="str">
        <f ca="1">IF((Z62&lt;&gt;"")*(AA62&lt;&gt;"")*((IFERROR(VLOOKUP(V62,$B$62:$F$63,5,0),"")&lt;&gt;"")+(IFERROR(VLOOKUP(V62,$D$62:$G$63,4,0),"")&lt;&gt;""))*((IFERROR(VLOOKUP(X62,$B$62:$F$63,5,0),"")&lt;&gt;"")+(IFERROR(VLOOKUP(X62,$D$62:$G$63,4,0),"")&lt;&gt;"")),IF((AG62&lt;&gt;2)+($B$62&amp;$D$62&lt;&gt;V62&amp;X62)*($B$63&amp;$D$63&lt;&gt;V62&amp;X62)*($D$62&amp;$B$62&lt;&gt;V62&amp;X62)*($D$63&amp;$B$63&lt;&gt;V62&amp;X62),"0",(W66+W68&gt;W71+W73)*(Z62&gt;AA62)+(W66+W68=W71+W73)*(Z62=AA62)+(W66+W68&lt;W71+W73)*(Z62&lt;AA62)),"")</f>
        <v/>
      </c>
      <c r="AD62" s="449" t="str">
        <f ca="1">IF((AC62&lt;&gt;""),IF(OR(W66+W68&lt;&gt;W71+W73,PrSettings!$M$4="●"),((W66+W68-W71-W73)=(Z62-AA62))*(AC62=1),0),"")</f>
        <v/>
      </c>
      <c r="AE62" s="449" t="str">
        <f ca="1">IF(AD62&lt;&gt;"",IF(AC62="0",0,(W66+W68=Z62)*(W71+W73=AA62)),"")</f>
        <v/>
      </c>
      <c r="AF62" s="449" t="str">
        <f ca="1">IF(AC62&lt;&gt;"",IF((AG62&lt;&gt;2)+($B$62&amp;$D$62&lt;&gt;V62&amp;X62)*($B$63&amp;$D$63&lt;&gt;V62&amp;X62)*($D$62&amp;$B$62&lt;&gt;V62&amp;X62)*($D$63&amp;$B$63&lt;&gt;V62&amp;X62),0,IF(ABS(W66+W68-W71-W73)&gt;=PrSettings!$M$7,(ABS(W66+W68-W71-W73-Z62+AA62)&lt;=1)*1,IF(AND(AC62,$F62=$G62,W66+W68&gt;=PrSettings!$M$6),(ABS(Z62-W66-W68)&lt;=1)*1,IF(AND(ABS(W66+W68-W71-W73-Z62+AA62)&lt;=1,W66+W68+W71+W73&gt;=PrSettings!$M$8),(ABS(Z62-W66-W68)&lt;=1)*(ABS(AA62-W71-W73)&lt;=1)*1,"0")))),"")</f>
        <v/>
      </c>
      <c r="AG62" s="467" t="str">
        <f ca="1">IF(($C$62&amp;$C$63&amp;$E$62&amp;$E$63&lt;&gt;"")*(V$62&amp;V$63&amp;X$62&amp;X$63&lt;&gt;"")*(V62&amp;X62&lt;&gt;""),IF(AB62&lt;&gt;1,0,COUNTIF($B$62:$B$63,V62)+COUNTIF($D$62:$D$63,V62))+IF(AB50&lt;&gt;1,0,COUNTIF($B$62:$B$63,X62)+COUNTIF($D$62:$D$63,X62)),"")</f>
        <v/>
      </c>
      <c r="AI62" s="462"/>
      <c r="AJ62" s="448" t="str">
        <f>IF(AI62="","",VLOOKUP(AI62,Language!$D$5:$E$63,2,0))</f>
        <v/>
      </c>
      <c r="AK62" s="452"/>
      <c r="AL62" s="448" t="str">
        <f>IF(AK62="","",VLOOKUP(AK62,Language!$D$5:$E$63,2,0))</f>
        <v/>
      </c>
      <c r="AM62" s="452"/>
      <c r="AN62" s="452"/>
      <c r="AO62" s="539">
        <f>COUNTIF(AI$62:AI$63,AI62)+COUNTIF(AK$62:AK$63,AI62)</f>
        <v>0</v>
      </c>
      <c r="AP62" s="449" t="str">
        <f ca="1">IF((AM62&lt;&gt;"")*(AN62&lt;&gt;"")*((IFERROR(VLOOKUP(AI62,$B$62:$F$63,5,0),"")&lt;&gt;"")+(IFERROR(VLOOKUP(AI62,$D$62:$G$63,4,0),"")&lt;&gt;""))*((IFERROR(VLOOKUP(AK62,$B$62:$F$63,5,0),"")&lt;&gt;"")+(IFERROR(VLOOKUP(AK62,$D$62:$G$63,4,0),"")&lt;&gt;"")),IF((AT62&lt;&gt;2)+($B$62&amp;$D$62&lt;&gt;AI62&amp;AK62)*($B$63&amp;$D$63&lt;&gt;AI62&amp;AK62)*($D$62&amp;$B$62&lt;&gt;AI62&amp;AK62)*($D$63&amp;$B$63&lt;&gt;AI62&amp;AK62),"0",(AJ66+AJ68&gt;AJ71+AJ73)*(AM62&gt;AN62)+(AJ66+AJ68=AJ71+AJ73)*(AM62=AN62)+(AJ66+AJ68&lt;AJ71+AJ73)*(AM62&lt;AN62)),"")</f>
        <v/>
      </c>
      <c r="AQ62" s="449" t="str">
        <f ca="1">IF((AP62&lt;&gt;""),IF(OR(AJ66+AJ68&lt;&gt;AJ71+AJ73,PrSettings!$M$4="●"),((AJ66+AJ68-AJ71-AJ73)=(AM62-AN62))*(AP62=1),0),"")</f>
        <v/>
      </c>
      <c r="AR62" s="449" t="str">
        <f ca="1">IF(AQ62&lt;&gt;"",IF(AP62="0",0,(AJ66+AJ68=AM62)*(AJ71+AJ73=AN62)),"")</f>
        <v/>
      </c>
      <c r="AS62" s="449" t="str">
        <f ca="1">IF(AP62&lt;&gt;"",IF((AT62&lt;&gt;2)+($B$62&amp;$D$62&lt;&gt;AI62&amp;AK62)*($B$63&amp;$D$63&lt;&gt;AI62&amp;AK62)*($D$62&amp;$B$62&lt;&gt;AI62&amp;AK62)*($D$63&amp;$B$63&lt;&gt;AI62&amp;AK62),0,IF(ABS(AJ66+AJ68-AJ71-AJ73)&gt;=PrSettings!$M$7,(ABS(AJ66+AJ68-AJ71-AJ73-AM62+AN62)&lt;=1)*1,IF(AND(AP62,$F62=$G62,AJ66+AJ68&gt;=PrSettings!$M$6),(ABS(AM62-AJ66-AJ68)&lt;=1)*1,IF(AND(ABS(AJ66+AJ68-AJ71-AJ73-AM62+AN62)&lt;=1,AJ66+AJ68+AJ71+AJ73&gt;=PrSettings!$M$8),(ABS(AM62-AJ66-AJ68)&lt;=1)*(ABS(AN62-AJ71-AJ73)&lt;=1)*1,"0")))),"")</f>
        <v/>
      </c>
      <c r="AT62" s="467" t="str">
        <f ca="1">IF(($C$62&amp;$C$63&amp;$E$62&amp;$E$63&lt;&gt;"")*(AI$62&amp;AI$63&amp;AK$62&amp;AK$63&lt;&gt;"")*(AI62&amp;AK62&lt;&gt;""),IF(AO62&lt;&gt;1,0,COUNTIF($B$62:$B$63,AI62)+COUNTIF($D$62:$D$63,AI62))+IF(AO50&lt;&gt;1,0,COUNTIF($B$62:$B$63,AK62)+COUNTIF($D$62:$D$63,AK62)),"")</f>
        <v/>
      </c>
      <c r="AV62" s="462"/>
      <c r="AW62" s="448" t="str">
        <f>IF(AV62="","",VLOOKUP(AV62,Language!$D$5:$E$63,2,0))</f>
        <v/>
      </c>
      <c r="AX62" s="452"/>
      <c r="AY62" s="448" t="str">
        <f>IF(AX62="","",VLOOKUP(AX62,Language!$D$5:$E$63,2,0))</f>
        <v/>
      </c>
      <c r="AZ62" s="452"/>
      <c r="BA62" s="452"/>
      <c r="BB62" s="539">
        <f>COUNTIF(AV$62:AV$63,AV62)+COUNTIF(AX$62:AX$63,AV62)</f>
        <v>0</v>
      </c>
      <c r="BC62" s="449" t="str">
        <f ca="1">IF((AZ62&lt;&gt;"")*(BA62&lt;&gt;"")*((IFERROR(VLOOKUP(AV62,$B$62:$F$63,5,0),"")&lt;&gt;"")+(IFERROR(VLOOKUP(AV62,$D$62:$G$63,4,0),"")&lt;&gt;""))*((IFERROR(VLOOKUP(AX62,$B$62:$F$63,5,0),"")&lt;&gt;"")+(IFERROR(VLOOKUP(AX62,$D$62:$G$63,4,0),"")&lt;&gt;"")),IF((BG62&lt;&gt;2)+($B$62&amp;$D$62&lt;&gt;AV62&amp;AX62)*($B$63&amp;$D$63&lt;&gt;AV62&amp;AX62)*($D$62&amp;$B$62&lt;&gt;AV62&amp;AX62)*($D$63&amp;$B$63&lt;&gt;AV62&amp;AX62),"0",(AW66+AW68&gt;AW71+AW73)*(AZ62&gt;BA62)+(AW66+AW68=AW71+AW73)*(AZ62=BA62)+(AW66+AW68&lt;AW71+AW73)*(AZ62&lt;BA62)),"")</f>
        <v/>
      </c>
      <c r="BD62" s="449" t="str">
        <f ca="1">IF((BC62&lt;&gt;""),IF(OR(AW66+AW68&lt;&gt;AW71+AW73,PrSettings!$M$4="●"),((AW66+AW68-AW71-AW73)=(AZ62-BA62))*(BC62=1),0),"")</f>
        <v/>
      </c>
      <c r="BE62" s="449" t="str">
        <f ca="1">IF(BD62&lt;&gt;"",IF(BC62="0",0,(AW66+AW68=AZ62)*(AW71+AW73=BA62)),"")</f>
        <v/>
      </c>
      <c r="BF62" s="449" t="str">
        <f ca="1">IF(BC62&lt;&gt;"",IF((BG62&lt;&gt;2)+($B$62&amp;$D$62&lt;&gt;AV62&amp;AX62)*($B$63&amp;$D$63&lt;&gt;AV62&amp;AX62)*($D$62&amp;$B$62&lt;&gt;AV62&amp;AX62)*($D$63&amp;$B$63&lt;&gt;AV62&amp;AX62),0,IF(ABS(AW66+AW68-AW71-AW73)&gt;=PrSettings!$M$7,(ABS(AW66+AW68-AW71-AW73-AZ62+BA62)&lt;=1)*1,IF(AND(BC62,$F62=$G62,AW66+AW68&gt;=PrSettings!$M$6),(ABS(AZ62-AW66-AW68)&lt;=1)*1,IF(AND(ABS(AW66+AW68-AW71-AW73-AZ62+BA62)&lt;=1,AW66+AW68+AW71+AW73&gt;=PrSettings!$M$8),(ABS(AZ62-AW66-AW68)&lt;=1)*(ABS(BA62-AW71-AW73)&lt;=1)*1,"0")))),"")</f>
        <v/>
      </c>
      <c r="BG62" s="467" t="str">
        <f ca="1">IF(($C$62&amp;$C$63&amp;$E$62&amp;$E$63&lt;&gt;"")*(AV$62&amp;AV$63&amp;AX$62&amp;AX$63&lt;&gt;"")*(AV62&amp;AX62&lt;&gt;""),IF(BB62&lt;&gt;1,0,COUNTIF($B$62:$B$63,AV62)+COUNTIF($D$62:$D$63,AV62))+IF(BB50&lt;&gt;1,0,COUNTIF($B$62:$B$63,AX62)+COUNTIF($D$62:$D$63,AX62)),"")</f>
        <v/>
      </c>
      <c r="BI62" s="462"/>
      <c r="BJ62" s="448" t="str">
        <f>IF(BI62="","",VLOOKUP(BI62,Language!$D$5:$E$63,2,0))</f>
        <v/>
      </c>
      <c r="BK62" s="452"/>
      <c r="BL62" s="448" t="str">
        <f>IF(BK62="","",VLOOKUP(BK62,Language!$D$5:$E$63,2,0))</f>
        <v/>
      </c>
      <c r="BM62" s="452"/>
      <c r="BN62" s="452"/>
      <c r="BO62" s="539">
        <f>COUNTIF(BI$62:BI$63,BI62)+COUNTIF(BK$62:BK$63,BI62)</f>
        <v>0</v>
      </c>
      <c r="BP62" s="449" t="str">
        <f ca="1">IF((BM62&lt;&gt;"")*(BN62&lt;&gt;"")*((IFERROR(VLOOKUP(BI62,$B$62:$F$63,5,0),"")&lt;&gt;"")+(IFERROR(VLOOKUP(BI62,$D$62:$G$63,4,0),"")&lt;&gt;""))*((IFERROR(VLOOKUP(BK62,$B$62:$F$63,5,0),"")&lt;&gt;"")+(IFERROR(VLOOKUP(BK62,$D$62:$G$63,4,0),"")&lt;&gt;"")),IF((BT62&lt;&gt;2)+($B$62&amp;$D$62&lt;&gt;BI62&amp;BK62)*($B$63&amp;$D$63&lt;&gt;BI62&amp;BK62)*($D$62&amp;$B$62&lt;&gt;BI62&amp;BK62)*($D$63&amp;$B$63&lt;&gt;BI62&amp;BK62),"0",(BJ66+BJ68&gt;BJ71+BJ73)*(BM62&gt;BN62)+(BJ66+BJ68=BJ71+BJ73)*(BM62=BN62)+(BJ66+BJ68&lt;BJ71+BJ73)*(BM62&lt;BN62)),"")</f>
        <v/>
      </c>
      <c r="BQ62" s="449" t="str">
        <f ca="1">IF((BP62&lt;&gt;""),IF(OR(BJ66+BJ68&lt;&gt;BJ71+BJ73,PrSettings!$M$4="●"),((BJ66+BJ68-BJ71-BJ73)=(BM62-BN62))*(BP62=1),0),"")</f>
        <v/>
      </c>
      <c r="BR62" s="449" t="str">
        <f ca="1">IF(BQ62&lt;&gt;"",IF(BP62="0",0,(BJ66+BJ68=BM62)*(BJ71+BJ73=BN62)),"")</f>
        <v/>
      </c>
      <c r="BS62" s="449" t="str">
        <f ca="1">IF(BP62&lt;&gt;"",IF((BT62&lt;&gt;2)+($B$62&amp;$D$62&lt;&gt;BI62&amp;BK62)*($B$63&amp;$D$63&lt;&gt;BI62&amp;BK62)*($D$62&amp;$B$62&lt;&gt;BI62&amp;BK62)*($D$63&amp;$B$63&lt;&gt;BI62&amp;BK62),0,IF(ABS(BJ66+BJ68-BJ71-BJ73)&gt;=PrSettings!$M$7,(ABS(BJ66+BJ68-BJ71-BJ73-BM62+BN62)&lt;=1)*1,IF(AND(BP62,$F62=$G62,BJ66+BJ68&gt;=PrSettings!$M$6),(ABS(BM62-BJ66-BJ68)&lt;=1)*1,IF(AND(ABS(BJ66+BJ68-BJ71-BJ73-BM62+BN62)&lt;=1,BJ66+BJ68+BJ71+BJ73&gt;=PrSettings!$M$8),(ABS(BM62-BJ66-BJ68)&lt;=1)*(ABS(BN62-BJ71-BJ73)&lt;=1)*1,"0")))),"")</f>
        <v/>
      </c>
      <c r="BT62" s="467" t="str">
        <f ca="1">IF(($C$62&amp;$C$63&amp;$E$62&amp;$E$63&lt;&gt;"")*(BI$62&amp;BI$63&amp;BK$62&amp;BK$63&lt;&gt;"")*(BI62&amp;BK62&lt;&gt;""),IF(BO62&lt;&gt;1,0,COUNTIF($B$62:$B$63,BI62)+COUNTIF($D$62:$D$63,BI62))+IF(BO50&lt;&gt;1,0,COUNTIF($B$62:$B$63,BK62)+COUNTIF($D$62:$D$63,BK62)),"")</f>
        <v/>
      </c>
      <c r="BV62" s="462"/>
      <c r="BW62" s="448" t="str">
        <f>IF(BV62="","",VLOOKUP(BV62,Language!$D$5:$E$63,2,0))</f>
        <v/>
      </c>
      <c r="BX62" s="452"/>
      <c r="BY62" s="448" t="str">
        <f>IF(BX62="","",VLOOKUP(BX62,Language!$D$5:$E$63,2,0))</f>
        <v/>
      </c>
      <c r="BZ62" s="452"/>
      <c r="CA62" s="452"/>
      <c r="CB62" s="539">
        <f>COUNTIF(BV$62:BV$63,BV62)+COUNTIF(BX$62:BX$63,BV62)</f>
        <v>0</v>
      </c>
      <c r="CC62" s="449" t="str">
        <f ca="1">IF((BZ62&lt;&gt;"")*(CA62&lt;&gt;"")*((IFERROR(VLOOKUP(BV62,$B$62:$F$63,5,0),"")&lt;&gt;"")+(IFERROR(VLOOKUP(BV62,$D$62:$G$63,4,0),"")&lt;&gt;""))*((IFERROR(VLOOKUP(BX62,$B$62:$F$63,5,0),"")&lt;&gt;"")+(IFERROR(VLOOKUP(BX62,$D$62:$G$63,4,0),"")&lt;&gt;"")),IF((CG62&lt;&gt;2)+($B$62&amp;$D$62&lt;&gt;BV62&amp;BX62)*($B$63&amp;$D$63&lt;&gt;BV62&amp;BX62)*($D$62&amp;$B$62&lt;&gt;BV62&amp;BX62)*($D$63&amp;$B$63&lt;&gt;BV62&amp;BX62),"0",(BW66+BW68&gt;BW71+BW73)*(BZ62&gt;CA62)+(BW66+BW68=BW71+BW73)*(BZ62=CA62)+(BW66+BW68&lt;BW71+BW73)*(BZ62&lt;CA62)),"")</f>
        <v/>
      </c>
      <c r="CD62" s="449" t="str">
        <f ca="1">IF((CC62&lt;&gt;""),IF(OR(BW66+BW68&lt;&gt;BW71+BW73,PrSettings!$M$4="●"),((BW66+BW68-BW71-BW73)=(BZ62-CA62))*(CC62=1),0),"")</f>
        <v/>
      </c>
      <c r="CE62" s="449" t="str">
        <f ca="1">IF(CD62&lt;&gt;"",IF(CC62="0",0,(BW66+BW68=BZ62)*(BW71+BW73=CA62)),"")</f>
        <v/>
      </c>
      <c r="CF62" s="449" t="str">
        <f ca="1">IF(CC62&lt;&gt;"",IF((CG62&lt;&gt;2)+($B$62&amp;$D$62&lt;&gt;BV62&amp;BX62)*($B$63&amp;$D$63&lt;&gt;BV62&amp;BX62)*($D$62&amp;$B$62&lt;&gt;BV62&amp;BX62)*($D$63&amp;$B$63&lt;&gt;BV62&amp;BX62),0,IF(ABS(BW66+BW68-BW71-BW73)&gt;=PrSettings!$M$7,(ABS(BW66+BW68-BW71-BW73-BZ62+CA62)&lt;=1)*1,IF(AND(CC62,$F62=$G62,BW66+BW68&gt;=PrSettings!$M$6),(ABS(BZ62-BW66-BW68)&lt;=1)*1,IF(AND(ABS(BW66+BW68-BW71-BW73-BZ62+CA62)&lt;=1,BW66+BW68+BW71+BW73&gt;=PrSettings!$M$8),(ABS(BZ62-BW66-BW68)&lt;=1)*(ABS(CA62-BW71-BW73)&lt;=1)*1,"0")))),"")</f>
        <v/>
      </c>
      <c r="CG62" s="467" t="str">
        <f ca="1">IF(($C$62&amp;$C$63&amp;$E$62&amp;$E$63&lt;&gt;"")*(BV$62&amp;BV$63&amp;BX$62&amp;BX$63&lt;&gt;"")*(BV62&amp;BX62&lt;&gt;""),IF(CB62&lt;&gt;1,0,COUNTIF($B$62:$B$63,BV62)+COUNTIF($D$62:$D$63,BV62))+IF(CB50&lt;&gt;1,0,COUNTIF($B$62:$B$63,BX62)+COUNTIF($D$62:$D$63,BX62)),"")</f>
        <v/>
      </c>
      <c r="CI62" s="462"/>
      <c r="CJ62" s="448" t="str">
        <f>IF(CI62="","",VLOOKUP(CI62,Language!$D$5:$E$63,2,0))</f>
        <v/>
      </c>
      <c r="CK62" s="452"/>
      <c r="CL62" s="448" t="str">
        <f>IF(CK62="","",VLOOKUP(CK62,Language!$D$5:$E$63,2,0))</f>
        <v/>
      </c>
      <c r="CM62" s="452"/>
      <c r="CN62" s="452"/>
      <c r="CO62" s="539">
        <f>COUNTIF(CI$62:CI$63,CI62)+COUNTIF(CK$62:CK$63,CI62)</f>
        <v>0</v>
      </c>
      <c r="CP62" s="449" t="str">
        <f ca="1">IF((CM62&lt;&gt;"")*(CN62&lt;&gt;"")*((IFERROR(VLOOKUP(CI62,$B$62:$F$63,5,0),"")&lt;&gt;"")+(IFERROR(VLOOKUP(CI62,$D$62:$G$63,4,0),"")&lt;&gt;""))*((IFERROR(VLOOKUP(CK62,$B$62:$F$63,5,0),"")&lt;&gt;"")+(IFERROR(VLOOKUP(CK62,$D$62:$G$63,4,0),"")&lt;&gt;"")),IF((CT62&lt;&gt;2)+($B$62&amp;$D$62&lt;&gt;CI62&amp;CK62)*($B$63&amp;$D$63&lt;&gt;CI62&amp;CK62)*($D$62&amp;$B$62&lt;&gt;CI62&amp;CK62)*($D$63&amp;$B$63&lt;&gt;CI62&amp;CK62),"0",(CJ66+CJ68&gt;CJ71+CJ73)*(CM62&gt;CN62)+(CJ66+CJ68=CJ71+CJ73)*(CM62=CN62)+(CJ66+CJ68&lt;CJ71+CJ73)*(CM62&lt;CN62)),"")</f>
        <v/>
      </c>
      <c r="CQ62" s="449" t="str">
        <f ca="1">IF((CP62&lt;&gt;""),IF(OR(CJ66+CJ68&lt;&gt;CJ71+CJ73,PrSettings!$M$4="●"),((CJ66+CJ68-CJ71-CJ73)=(CM62-CN62))*(CP62=1),0),"")</f>
        <v/>
      </c>
      <c r="CR62" s="449" t="str">
        <f ca="1">IF(CQ62&lt;&gt;"",IF(CP62="0",0,(CJ66+CJ68=CM62)*(CJ71+CJ73=CN62)),"")</f>
        <v/>
      </c>
      <c r="CS62" s="449" t="str">
        <f ca="1">IF(CP62&lt;&gt;"",IF((CT62&lt;&gt;2)+($B$62&amp;$D$62&lt;&gt;CI62&amp;CK62)*($B$63&amp;$D$63&lt;&gt;CI62&amp;CK62)*($D$62&amp;$B$62&lt;&gt;CI62&amp;CK62)*($D$63&amp;$B$63&lt;&gt;CI62&amp;CK62),0,IF(ABS(CJ66+CJ68-CJ71-CJ73)&gt;=PrSettings!$M$7,(ABS(CJ66+CJ68-CJ71-CJ73-CM62+CN62)&lt;=1)*1,IF(AND(CP62,$F62=$G62,CJ66+CJ68&gt;=PrSettings!$M$6),(ABS(CM62-CJ66-CJ68)&lt;=1)*1,IF(AND(ABS(CJ66+CJ68-CJ71-CJ73-CM62+CN62)&lt;=1,CJ66+CJ68+CJ71+CJ73&gt;=PrSettings!$M$8),(ABS(CM62-CJ66-CJ68)&lt;=1)*(ABS(CN62-CJ71-CJ73)&lt;=1)*1,"0")))),"")</f>
        <v/>
      </c>
      <c r="CT62" s="467" t="str">
        <f ca="1">IF(($C$62&amp;$C$63&amp;$E$62&amp;$E$63&lt;&gt;"")*(CI$62&amp;CI$63&amp;CK$62&amp;CK$63&lt;&gt;"")*(CI62&amp;CK62&lt;&gt;""),IF(CO62&lt;&gt;1,0,COUNTIF($B$62:$B$63,CI62)+COUNTIF($D$62:$D$63,CI62))+IF(CO50&lt;&gt;1,0,COUNTIF($B$62:$B$63,CK62)+COUNTIF($D$62:$D$63,CK62)),"")</f>
        <v/>
      </c>
      <c r="CV62" s="462"/>
      <c r="CW62" s="448" t="str">
        <f>IF(CV62="","",VLOOKUP(CV62,Language!$D$5:$E$63,2,0))</f>
        <v/>
      </c>
      <c r="CX62" s="452"/>
      <c r="CY62" s="448" t="str">
        <f>IF(CX62="","",VLOOKUP(CX62,Language!$D$5:$E$63,2,0))</f>
        <v/>
      </c>
      <c r="CZ62" s="452"/>
      <c r="DA62" s="452"/>
      <c r="DB62" s="539">
        <f>COUNTIF(CV$62:CV$63,CV62)+COUNTIF(CX$62:CX$63,CV62)</f>
        <v>0</v>
      </c>
      <c r="DC62" s="449" t="str">
        <f ca="1">IF((CZ62&lt;&gt;"")*(DA62&lt;&gt;"")*((IFERROR(VLOOKUP(CV62,$B$62:$F$63,5,0),"")&lt;&gt;"")+(IFERROR(VLOOKUP(CV62,$D$62:$G$63,4,0),"")&lt;&gt;""))*((IFERROR(VLOOKUP(CX62,$B$62:$F$63,5,0),"")&lt;&gt;"")+(IFERROR(VLOOKUP(CX62,$D$62:$G$63,4,0),"")&lt;&gt;"")),IF((DG62&lt;&gt;2)+($B$62&amp;$D$62&lt;&gt;CV62&amp;CX62)*($B$63&amp;$D$63&lt;&gt;CV62&amp;CX62)*($D$62&amp;$B$62&lt;&gt;CV62&amp;CX62)*($D$63&amp;$B$63&lt;&gt;CV62&amp;CX62),"0",(CW66+CW68&gt;CW71+CW73)*(CZ62&gt;DA62)+(CW66+CW68=CW71+CW73)*(CZ62=DA62)+(CW66+CW68&lt;CW71+CW73)*(CZ62&lt;DA62)),"")</f>
        <v/>
      </c>
      <c r="DD62" s="449" t="str">
        <f ca="1">IF((DC62&lt;&gt;""),IF(OR(CW66+CW68&lt;&gt;CW71+CW73,PrSettings!$M$4="●"),((CW66+CW68-CW71-CW73)=(CZ62-DA62))*(DC62=1),0),"")</f>
        <v/>
      </c>
      <c r="DE62" s="449" t="str">
        <f ca="1">IF(DD62&lt;&gt;"",IF(DC62="0",0,(CW66+CW68=CZ62)*(CW71+CW73=DA62)),"")</f>
        <v/>
      </c>
      <c r="DF62" s="449" t="str">
        <f ca="1">IF(DC62&lt;&gt;"",IF((DG62&lt;&gt;2)+($B$62&amp;$D$62&lt;&gt;CV62&amp;CX62)*($B$63&amp;$D$63&lt;&gt;CV62&amp;CX62)*($D$62&amp;$B$62&lt;&gt;CV62&amp;CX62)*($D$63&amp;$B$63&lt;&gt;CV62&amp;CX62),0,IF(ABS(CW66+CW68-CW71-CW73)&gt;=PrSettings!$M$7,(ABS(CW66+CW68-CW71-CW73-CZ62+DA62)&lt;=1)*1,IF(AND(DC62,$F62=$G62,CW66+CW68&gt;=PrSettings!$M$6),(ABS(CZ62-CW66-CW68)&lt;=1)*1,IF(AND(ABS(CW66+CW68-CW71-CW73-CZ62+DA62)&lt;=1,CW66+CW68+CW71+CW73&gt;=PrSettings!$M$8),(ABS(CZ62-CW66-CW68)&lt;=1)*(ABS(DA62-CW71-CW73)&lt;=1)*1,"0")))),"")</f>
        <v/>
      </c>
      <c r="DG62" s="467" t="str">
        <f ca="1">IF(($C$62&amp;$C$63&amp;$E$62&amp;$E$63&lt;&gt;"")*(CV$62&amp;CV$63&amp;CX$62&amp;CX$63&lt;&gt;"")*(CV62&amp;CX62&lt;&gt;""),IF(DB62&lt;&gt;1,0,COUNTIF($B$62:$B$63,CV62)+COUNTIF($D$62:$D$63,CV62))+IF(DB50&lt;&gt;1,0,COUNTIF($B$62:$B$63,CX62)+COUNTIF($D$62:$D$63,CX62)),"")</f>
        <v/>
      </c>
      <c r="DI62" s="462"/>
      <c r="DJ62" s="448" t="str">
        <f>IF(DI62="","",VLOOKUP(DI62,Language!$D$5:$E$63,2,0))</f>
        <v/>
      </c>
      <c r="DK62" s="452"/>
      <c r="DL62" s="448" t="str">
        <f>IF(DK62="","",VLOOKUP(DK62,Language!$D$5:$E$63,2,0))</f>
        <v/>
      </c>
      <c r="DM62" s="452"/>
      <c r="DN62" s="452"/>
      <c r="DO62" s="539">
        <f>COUNTIF(DI$62:DI$63,DI62)+COUNTIF(DK$62:DK$63,DI62)</f>
        <v>0</v>
      </c>
      <c r="DP62" s="449" t="str">
        <f ca="1">IF((DM62&lt;&gt;"")*(DN62&lt;&gt;"")*((IFERROR(VLOOKUP(DI62,$B$62:$F$63,5,0),"")&lt;&gt;"")+(IFERROR(VLOOKUP(DI62,$D$62:$G$63,4,0),"")&lt;&gt;""))*((IFERROR(VLOOKUP(DK62,$B$62:$F$63,5,0),"")&lt;&gt;"")+(IFERROR(VLOOKUP(DK62,$D$62:$G$63,4,0),"")&lt;&gt;"")),IF((DT62&lt;&gt;2)+($B$62&amp;$D$62&lt;&gt;DI62&amp;DK62)*($B$63&amp;$D$63&lt;&gt;DI62&amp;DK62)*($D$62&amp;$B$62&lt;&gt;DI62&amp;DK62)*($D$63&amp;$B$63&lt;&gt;DI62&amp;DK62),"0",(DJ66+DJ68&gt;DJ71+DJ73)*(DM62&gt;DN62)+(DJ66+DJ68=DJ71+DJ73)*(DM62=DN62)+(DJ66+DJ68&lt;DJ71+DJ73)*(DM62&lt;DN62)),"")</f>
        <v/>
      </c>
      <c r="DQ62" s="449" t="str">
        <f ca="1">IF((DP62&lt;&gt;""),IF(OR(DJ66+DJ68&lt;&gt;DJ71+DJ73,PrSettings!$M$4="●"),((DJ66+DJ68-DJ71-DJ73)=(DM62-DN62))*(DP62=1),0),"")</f>
        <v/>
      </c>
      <c r="DR62" s="449" t="str">
        <f ca="1">IF(DQ62&lt;&gt;"",IF(DP62="0",0,(DJ66+DJ68=DM62)*(DJ71+DJ73=DN62)),"")</f>
        <v/>
      </c>
      <c r="DS62" s="449" t="str">
        <f ca="1">IF(DP62&lt;&gt;"",IF((DT62&lt;&gt;2)+($B$62&amp;$D$62&lt;&gt;DI62&amp;DK62)*($B$63&amp;$D$63&lt;&gt;DI62&amp;DK62)*($D$62&amp;$B$62&lt;&gt;DI62&amp;DK62)*($D$63&amp;$B$63&lt;&gt;DI62&amp;DK62),0,IF(ABS(DJ66+DJ68-DJ71-DJ73)&gt;=PrSettings!$M$7,(ABS(DJ66+DJ68-DJ71-DJ73-DM62+DN62)&lt;=1)*1,IF(AND(DP62,$F62=$G62,DJ66+DJ68&gt;=PrSettings!$M$6),(ABS(DM62-DJ66-DJ68)&lt;=1)*1,IF(AND(ABS(DJ66+DJ68-DJ71-DJ73-DM62+DN62)&lt;=1,DJ66+DJ68+DJ71+DJ73&gt;=PrSettings!$M$8),(ABS(DM62-DJ66-DJ68)&lt;=1)*(ABS(DN62-DJ71-DJ73)&lt;=1)*1,"0")))),"")</f>
        <v/>
      </c>
      <c r="DT62" s="467" t="str">
        <f ca="1">IF(($C$62&amp;$C$63&amp;$E$62&amp;$E$63&lt;&gt;"")*(DI$62&amp;DI$63&amp;DK$62&amp;DK$63&lt;&gt;"")*(DI62&amp;DK62&lt;&gt;""),IF(DO62&lt;&gt;1,0,COUNTIF($B$62:$B$63,DI62)+COUNTIF($D$62:$D$63,DI62))+IF(DO50&lt;&gt;1,0,COUNTIF($B$62:$B$63,DK62)+COUNTIF($D$62:$D$63,DK62)),"")</f>
        <v/>
      </c>
      <c r="DV62" s="462"/>
      <c r="DW62" s="448" t="str">
        <f>IF(DV62="","",VLOOKUP(DV62,Language!$D$5:$E$63,2,0))</f>
        <v/>
      </c>
      <c r="DX62" s="452"/>
      <c r="DY62" s="448" t="str">
        <f>IF(DX62="","",VLOOKUP(DX62,Language!$D$5:$E$63,2,0))</f>
        <v/>
      </c>
      <c r="DZ62" s="452"/>
      <c r="EA62" s="452"/>
      <c r="EB62" s="539">
        <f>COUNTIF(DV$62:DV$63,DV62)+COUNTIF(DX$62:DX$63,DV62)</f>
        <v>0</v>
      </c>
      <c r="EC62" s="449" t="str">
        <f ca="1">IF((DZ62&lt;&gt;"")*(EA62&lt;&gt;"")*((IFERROR(VLOOKUP(DV62,$B$62:$F$63,5,0),"")&lt;&gt;"")+(IFERROR(VLOOKUP(DV62,$D$62:$G$63,4,0),"")&lt;&gt;""))*((IFERROR(VLOOKUP(DX62,$B$62:$F$63,5,0),"")&lt;&gt;"")+(IFERROR(VLOOKUP(DX62,$D$62:$G$63,4,0),"")&lt;&gt;"")),IF((EG62&lt;&gt;2)+($B$62&amp;$D$62&lt;&gt;DV62&amp;DX62)*($B$63&amp;$D$63&lt;&gt;DV62&amp;DX62)*($D$62&amp;$B$62&lt;&gt;DV62&amp;DX62)*($D$63&amp;$B$63&lt;&gt;DV62&amp;DX62),"0",(DW66+DW68&gt;DW71+DW73)*(DZ62&gt;EA62)+(DW66+DW68=DW71+DW73)*(DZ62=EA62)+(DW66+DW68&lt;DW71+DW73)*(DZ62&lt;EA62)),"")</f>
        <v/>
      </c>
      <c r="ED62" s="449" t="str">
        <f ca="1">IF((EC62&lt;&gt;""),IF(OR(DW66+DW68&lt;&gt;DW71+DW73,PrSettings!$M$4="●"),((DW66+DW68-DW71-DW73)=(DZ62-EA62))*(EC62=1),0),"")</f>
        <v/>
      </c>
      <c r="EE62" s="449" t="str">
        <f ca="1">IF(ED62&lt;&gt;"",IF(EC62="0",0,(DW66+DW68=DZ62)*(DW71+DW73=EA62)),"")</f>
        <v/>
      </c>
      <c r="EF62" s="449" t="str">
        <f ca="1">IF(EC62&lt;&gt;"",IF((EG62&lt;&gt;2)+($B$62&amp;$D$62&lt;&gt;DV62&amp;DX62)*($B$63&amp;$D$63&lt;&gt;DV62&amp;DX62)*($D$62&amp;$B$62&lt;&gt;DV62&amp;DX62)*($D$63&amp;$B$63&lt;&gt;DV62&amp;DX62),0,IF(ABS(DW66+DW68-DW71-DW73)&gt;=PrSettings!$M$7,(ABS(DW66+DW68-DW71-DW73-DZ62+EA62)&lt;=1)*1,IF(AND(EC62,$F62=$G62,DW66+DW68&gt;=PrSettings!$M$6),(ABS(DZ62-DW66-DW68)&lt;=1)*1,IF(AND(ABS(DW66+DW68-DW71-DW73-DZ62+EA62)&lt;=1,DW66+DW68+DW71+DW73&gt;=PrSettings!$M$8),(ABS(DZ62-DW66-DW68)&lt;=1)*(ABS(EA62-DW71-DW73)&lt;=1)*1,"0")))),"")</f>
        <v/>
      </c>
      <c r="EG62" s="467" t="str">
        <f ca="1">IF(($C$62&amp;$C$63&amp;$E$62&amp;$E$63&lt;&gt;"")*(DV$62&amp;DV$63&amp;DX$62&amp;DX$63&lt;&gt;"")*(DV62&amp;DX62&lt;&gt;""),IF(EB62&lt;&gt;1,0,COUNTIF($B$62:$B$63,DV62)+COUNTIF($D$62:$D$63,DV62))+IF(EB50&lt;&gt;1,0,COUNTIF($B$62:$B$63,DX62)+COUNTIF($D$62:$D$63,DX62)),"")</f>
        <v/>
      </c>
      <c r="EI62" s="462"/>
      <c r="EJ62" s="448" t="str">
        <f>IF(EI62="","",VLOOKUP(EI62,Language!$D$5:$E$63,2,0))</f>
        <v/>
      </c>
      <c r="EK62" s="452"/>
      <c r="EL62" s="448" t="str">
        <f>IF(EK62="","",VLOOKUP(EK62,Language!$D$5:$E$63,2,0))</f>
        <v/>
      </c>
      <c r="EM62" s="452"/>
      <c r="EN62" s="452"/>
      <c r="EO62" s="539">
        <f>COUNTIF(EI$62:EI$63,EI62)+COUNTIF(EK$62:EK$63,EI62)</f>
        <v>0</v>
      </c>
      <c r="EP62" s="449" t="str">
        <f ca="1">IF((EM62&lt;&gt;"")*(EN62&lt;&gt;"")*((IFERROR(VLOOKUP(EI62,$B$62:$F$63,5,0),"")&lt;&gt;"")+(IFERROR(VLOOKUP(EI62,$D$62:$G$63,4,0),"")&lt;&gt;""))*((IFERROR(VLOOKUP(EK62,$B$62:$F$63,5,0),"")&lt;&gt;"")+(IFERROR(VLOOKUP(EK62,$D$62:$G$63,4,0),"")&lt;&gt;"")),IF((ET62&lt;&gt;2)+($B$62&amp;$D$62&lt;&gt;EI62&amp;EK62)*($B$63&amp;$D$63&lt;&gt;EI62&amp;EK62)*($D$62&amp;$B$62&lt;&gt;EI62&amp;EK62)*($D$63&amp;$B$63&lt;&gt;EI62&amp;EK62),"0",(EJ66+EJ68&gt;EJ71+EJ73)*(EM62&gt;EN62)+(EJ66+EJ68=EJ71+EJ73)*(EM62=EN62)+(EJ66+EJ68&lt;EJ71+EJ73)*(EM62&lt;EN62)),"")</f>
        <v/>
      </c>
      <c r="EQ62" s="449" t="str">
        <f ca="1">IF((EP62&lt;&gt;""),IF(OR(EJ66+EJ68&lt;&gt;EJ71+EJ73,PrSettings!$M$4="●"),((EJ66+EJ68-EJ71-EJ73)=(EM62-EN62))*(EP62=1),0),"")</f>
        <v/>
      </c>
      <c r="ER62" s="449" t="str">
        <f ca="1">IF(EQ62&lt;&gt;"",IF(EP62="0",0,(EJ66+EJ68=EM62)*(EJ71+EJ73=EN62)),"")</f>
        <v/>
      </c>
      <c r="ES62" s="449" t="str">
        <f ca="1">IF(EP62&lt;&gt;"",IF((ET62&lt;&gt;2)+($B$62&amp;$D$62&lt;&gt;EI62&amp;EK62)*($B$63&amp;$D$63&lt;&gt;EI62&amp;EK62)*($D$62&amp;$B$62&lt;&gt;EI62&amp;EK62)*($D$63&amp;$B$63&lt;&gt;EI62&amp;EK62),0,IF(ABS(EJ66+EJ68-EJ71-EJ73)&gt;=PrSettings!$M$7,(ABS(EJ66+EJ68-EJ71-EJ73-EM62+EN62)&lt;=1)*1,IF(AND(EP62,$F62=$G62,EJ66+EJ68&gt;=PrSettings!$M$6),(ABS(EM62-EJ66-EJ68)&lt;=1)*1,IF(AND(ABS(EJ66+EJ68-EJ71-EJ73-EM62+EN62)&lt;=1,EJ66+EJ68+EJ71+EJ73&gt;=PrSettings!$M$8),(ABS(EM62-EJ66-EJ68)&lt;=1)*(ABS(EN62-EJ71-EJ73)&lt;=1)*1,"0")))),"")</f>
        <v/>
      </c>
      <c r="ET62" s="467" t="str">
        <f ca="1">IF(($C$62&amp;$C$63&amp;$E$62&amp;$E$63&lt;&gt;"")*(EI$62&amp;EI$63&amp;EK$62&amp;EK$63&lt;&gt;"")*(EI62&amp;EK62&lt;&gt;""),IF(EO62&lt;&gt;1,0,COUNTIF($B$62:$B$63,EI62)+COUNTIF($D$62:$D$63,EI62))+IF(EO50&lt;&gt;1,0,COUNTIF($B$62:$B$63,EK62)+COUNTIF($D$62:$D$63,EK62)),"")</f>
        <v/>
      </c>
      <c r="EV62" s="462"/>
      <c r="EW62" s="448" t="str">
        <f>IF(EV62="","",VLOOKUP(EV62,Language!$D$5:$E$63,2,0))</f>
        <v/>
      </c>
      <c r="EX62" s="452"/>
      <c r="EY62" s="448" t="str">
        <f>IF(EX62="","",VLOOKUP(EX62,Language!$D$5:$E$63,2,0))</f>
        <v/>
      </c>
      <c r="EZ62" s="452"/>
      <c r="FA62" s="452"/>
      <c r="FB62" s="539">
        <f>COUNTIF(EV$62:EV$63,EV62)+COUNTIF(EX$62:EX$63,EV62)</f>
        <v>0</v>
      </c>
      <c r="FC62" s="449" t="str">
        <f ca="1">IF((EZ62&lt;&gt;"")*(FA62&lt;&gt;"")*((IFERROR(VLOOKUP(EV62,$B$62:$F$63,5,0),"")&lt;&gt;"")+(IFERROR(VLOOKUP(EV62,$D$62:$G$63,4,0),"")&lt;&gt;""))*((IFERROR(VLOOKUP(EX62,$B$62:$F$63,5,0),"")&lt;&gt;"")+(IFERROR(VLOOKUP(EX62,$D$62:$G$63,4,0),"")&lt;&gt;"")),IF((FG62&lt;&gt;2)+($B$62&amp;$D$62&lt;&gt;EV62&amp;EX62)*($B$63&amp;$D$63&lt;&gt;EV62&amp;EX62)*($D$62&amp;$B$62&lt;&gt;EV62&amp;EX62)*($D$63&amp;$B$63&lt;&gt;EV62&amp;EX62),"0",(EW66+EW68&gt;EW71+EW73)*(EZ62&gt;FA62)+(EW66+EW68=EW71+EW73)*(EZ62=FA62)+(EW66+EW68&lt;EW71+EW73)*(EZ62&lt;FA62)),"")</f>
        <v/>
      </c>
      <c r="FD62" s="449" t="str">
        <f ca="1">IF((FC62&lt;&gt;""),IF(OR(EW66+EW68&lt;&gt;EW71+EW73,PrSettings!$M$4="●"),((EW66+EW68-EW71-EW73)=(EZ62-FA62))*(FC62=1),0),"")</f>
        <v/>
      </c>
      <c r="FE62" s="449" t="str">
        <f ca="1">IF(FD62&lt;&gt;"",IF(FC62="0",0,(EW66+EW68=EZ62)*(EW71+EW73=FA62)),"")</f>
        <v/>
      </c>
      <c r="FF62" s="449" t="str">
        <f ca="1">IF(FC62&lt;&gt;"",IF((FG62&lt;&gt;2)+($B$62&amp;$D$62&lt;&gt;EV62&amp;EX62)*($B$63&amp;$D$63&lt;&gt;EV62&amp;EX62)*($D$62&amp;$B$62&lt;&gt;EV62&amp;EX62)*($D$63&amp;$B$63&lt;&gt;EV62&amp;EX62),0,IF(ABS(EW66+EW68-EW71-EW73)&gt;=PrSettings!$M$7,(ABS(EW66+EW68-EW71-EW73-EZ62+FA62)&lt;=1)*1,IF(AND(FC62,$F62=$G62,EW66+EW68&gt;=PrSettings!$M$6),(ABS(EZ62-EW66-EW68)&lt;=1)*1,IF(AND(ABS(EW66+EW68-EW71-EW73-EZ62+FA62)&lt;=1,EW66+EW68+EW71+EW73&gt;=PrSettings!$M$8),(ABS(EZ62-EW66-EW68)&lt;=1)*(ABS(FA62-EW71-EW73)&lt;=1)*1,"0")))),"")</f>
        <v/>
      </c>
      <c r="FG62" s="467" t="str">
        <f ca="1">IF(($C$62&amp;$C$63&amp;$E$62&amp;$E$63&lt;&gt;"")*(EV$62&amp;EV$63&amp;EX$62&amp;EX$63&lt;&gt;"")*(EV62&amp;EX62&lt;&gt;""),IF(FB62&lt;&gt;1,0,COUNTIF($B$62:$B$63,EV62)+COUNTIF($D$62:$D$63,EV62))+IF(FB50&lt;&gt;1,0,COUNTIF($B$62:$B$63,EX62)+COUNTIF($D$62:$D$63,EX62)),"")</f>
        <v/>
      </c>
      <c r="FI62" s="462"/>
      <c r="FJ62" s="448" t="str">
        <f>IF(FI62="","",VLOOKUP(FI62,Language!$D$5:$E$63,2,0))</f>
        <v/>
      </c>
      <c r="FK62" s="452"/>
      <c r="FL62" s="448" t="str">
        <f>IF(FK62="","",VLOOKUP(FK62,Language!$D$5:$E$63,2,0))</f>
        <v/>
      </c>
      <c r="FM62" s="452"/>
      <c r="FN62" s="452"/>
      <c r="FO62" s="539">
        <f>COUNTIF(FI$62:FI$63,FI62)+COUNTIF(FK$62:FK$63,FI62)</f>
        <v>0</v>
      </c>
      <c r="FP62" s="449" t="str">
        <f ca="1">IF((FM62&lt;&gt;"")*(FN62&lt;&gt;"")*((IFERROR(VLOOKUP(FI62,$B$62:$F$63,5,0),"")&lt;&gt;"")+(IFERROR(VLOOKUP(FI62,$D$62:$G$63,4,0),"")&lt;&gt;""))*((IFERROR(VLOOKUP(FK62,$B$62:$F$63,5,0),"")&lt;&gt;"")+(IFERROR(VLOOKUP(FK62,$D$62:$G$63,4,0),"")&lt;&gt;"")),IF((FT62&lt;&gt;2)+($B$62&amp;$D$62&lt;&gt;FI62&amp;FK62)*($B$63&amp;$D$63&lt;&gt;FI62&amp;FK62)*($D$62&amp;$B$62&lt;&gt;FI62&amp;FK62)*($D$63&amp;$B$63&lt;&gt;FI62&amp;FK62),"0",(FJ66+FJ68&gt;FJ71+FJ73)*(FM62&gt;FN62)+(FJ66+FJ68=FJ71+FJ73)*(FM62=FN62)+(FJ66+FJ68&lt;FJ71+FJ73)*(FM62&lt;FN62)),"")</f>
        <v/>
      </c>
      <c r="FQ62" s="449" t="str">
        <f ca="1">IF((FP62&lt;&gt;""),IF(OR(FJ66+FJ68&lt;&gt;FJ71+FJ73,PrSettings!$M$4="●"),((FJ66+FJ68-FJ71-FJ73)=(FM62-FN62))*(FP62=1),0),"")</f>
        <v/>
      </c>
      <c r="FR62" s="449" t="str">
        <f ca="1">IF(FQ62&lt;&gt;"",IF(FP62="0",0,(FJ66+FJ68=FM62)*(FJ71+FJ73=FN62)),"")</f>
        <v/>
      </c>
      <c r="FS62" s="449" t="str">
        <f ca="1">IF(FP62&lt;&gt;"",IF((FT62&lt;&gt;2)+($B$62&amp;$D$62&lt;&gt;FI62&amp;FK62)*($B$63&amp;$D$63&lt;&gt;FI62&amp;FK62)*($D$62&amp;$B$62&lt;&gt;FI62&amp;FK62)*($D$63&amp;$B$63&lt;&gt;FI62&amp;FK62),0,IF(ABS(FJ66+FJ68-FJ71-FJ73)&gt;=PrSettings!$M$7,(ABS(FJ66+FJ68-FJ71-FJ73-FM62+FN62)&lt;=1)*1,IF(AND(FP62,$F62=$G62,FJ66+FJ68&gt;=PrSettings!$M$6),(ABS(FM62-FJ66-FJ68)&lt;=1)*1,IF(AND(ABS(FJ66+FJ68-FJ71-FJ73-FM62+FN62)&lt;=1,FJ66+FJ68+FJ71+FJ73&gt;=PrSettings!$M$8),(ABS(FM62-FJ66-FJ68)&lt;=1)*(ABS(FN62-FJ71-FJ73)&lt;=1)*1,"0")))),"")</f>
        <v/>
      </c>
      <c r="FT62" s="467" t="str">
        <f ca="1">IF(($C$62&amp;$C$63&amp;$E$62&amp;$E$63&lt;&gt;"")*(FI$62&amp;FI$63&amp;FK$62&amp;FK$63&lt;&gt;"")*(FI62&amp;FK62&lt;&gt;""),IF(FO62&lt;&gt;1,0,COUNTIF($B$62:$B$63,FI62)+COUNTIF($D$62:$D$63,FI62))+IF(FO50&lt;&gt;1,0,COUNTIF($B$62:$B$63,FK62)+COUNTIF($D$62:$D$63,FK62)),"")</f>
        <v/>
      </c>
      <c r="FV62" s="462"/>
      <c r="FW62" s="448" t="str">
        <f>IF(FV62="","",VLOOKUP(FV62,Language!$D$5:$E$63,2,0))</f>
        <v/>
      </c>
      <c r="FX62" s="452"/>
      <c r="FY62" s="448" t="str">
        <f>IF(FX62="","",VLOOKUP(FX62,Language!$D$5:$E$63,2,0))</f>
        <v/>
      </c>
      <c r="FZ62" s="452"/>
      <c r="GA62" s="452"/>
      <c r="GB62" s="539">
        <f>COUNTIF(FV$62:FV$63,FV62)+COUNTIF(FX$62:FX$63,FV62)</f>
        <v>0</v>
      </c>
      <c r="GC62" s="449" t="str">
        <f ca="1">IF((FZ62&lt;&gt;"")*(GA62&lt;&gt;"")*((IFERROR(VLOOKUP(FV62,$B$62:$F$63,5,0),"")&lt;&gt;"")+(IFERROR(VLOOKUP(FV62,$D$62:$G$63,4,0),"")&lt;&gt;""))*((IFERROR(VLOOKUP(FX62,$B$62:$F$63,5,0),"")&lt;&gt;"")+(IFERROR(VLOOKUP(FX62,$D$62:$G$63,4,0),"")&lt;&gt;"")),IF((GG62&lt;&gt;2)+($B$62&amp;$D$62&lt;&gt;FV62&amp;FX62)*($B$63&amp;$D$63&lt;&gt;FV62&amp;FX62)*($D$62&amp;$B$62&lt;&gt;FV62&amp;FX62)*($D$63&amp;$B$63&lt;&gt;FV62&amp;FX62),"0",(FW66+FW68&gt;FW71+FW73)*(FZ62&gt;GA62)+(FW66+FW68=FW71+FW73)*(FZ62=GA62)+(FW66+FW68&lt;FW71+FW73)*(FZ62&lt;GA62)),"")</f>
        <v/>
      </c>
      <c r="GD62" s="449" t="str">
        <f ca="1">IF((GC62&lt;&gt;""),IF(OR(FW66+FW68&lt;&gt;FW71+FW73,PrSettings!$M$4="●"),((FW66+FW68-FW71-FW73)=(FZ62-GA62))*(GC62=1),0),"")</f>
        <v/>
      </c>
      <c r="GE62" s="449" t="str">
        <f ca="1">IF(GD62&lt;&gt;"",IF(GC62="0",0,(FW66+FW68=FZ62)*(FW71+FW73=GA62)),"")</f>
        <v/>
      </c>
      <c r="GF62" s="449" t="str">
        <f ca="1">IF(GC62&lt;&gt;"",IF((GG62&lt;&gt;2)+($B$62&amp;$D$62&lt;&gt;FV62&amp;FX62)*($B$63&amp;$D$63&lt;&gt;FV62&amp;FX62)*($D$62&amp;$B$62&lt;&gt;FV62&amp;FX62)*($D$63&amp;$B$63&lt;&gt;FV62&amp;FX62),0,IF(ABS(FW66+FW68-FW71-FW73)&gt;=PrSettings!$M$7,(ABS(FW66+FW68-FW71-FW73-FZ62+GA62)&lt;=1)*1,IF(AND(GC62,$F62=$G62,FW66+FW68&gt;=PrSettings!$M$6),(ABS(FZ62-FW66-FW68)&lt;=1)*1,IF(AND(ABS(FW66+FW68-FW71-FW73-FZ62+GA62)&lt;=1,FW66+FW68+FW71+FW73&gt;=PrSettings!$M$8),(ABS(FZ62-FW66-FW68)&lt;=1)*(ABS(GA62-FW71-FW73)&lt;=1)*1,"0")))),"")</f>
        <v/>
      </c>
      <c r="GG62" s="467" t="str">
        <f ca="1">IF(($C$62&amp;$C$63&amp;$E$62&amp;$E$63&lt;&gt;"")*(FV$62&amp;FV$63&amp;FX$62&amp;FX$63&lt;&gt;"")*(FV62&amp;FX62&lt;&gt;""),IF(GB62&lt;&gt;1,0,COUNTIF($B$62:$B$63,FV62)+COUNTIF($D$62:$D$63,FV62))+IF(GB50&lt;&gt;1,0,COUNTIF($B$62:$B$63,FX62)+COUNTIF($D$62:$D$63,FX62)),"")</f>
        <v/>
      </c>
      <c r="GI62" s="462"/>
      <c r="GJ62" s="448" t="str">
        <f>IF(GI62="","",VLOOKUP(GI62,Language!$D$5:$E$63,2,0))</f>
        <v/>
      </c>
      <c r="GK62" s="452"/>
      <c r="GL62" s="448" t="str">
        <f>IF(GK62="","",VLOOKUP(GK62,Language!$D$5:$E$63,2,0))</f>
        <v/>
      </c>
      <c r="GM62" s="452"/>
      <c r="GN62" s="452"/>
      <c r="GO62" s="539">
        <f>COUNTIF(GI$62:GI$63,GI62)+COUNTIF(GK$62:GK$63,GI62)</f>
        <v>0</v>
      </c>
      <c r="GP62" s="449" t="str">
        <f ca="1">IF((GM62&lt;&gt;"")*(GN62&lt;&gt;"")*((IFERROR(VLOOKUP(GI62,$B$62:$F$63,5,0),"")&lt;&gt;"")+(IFERROR(VLOOKUP(GI62,$D$62:$G$63,4,0),"")&lt;&gt;""))*((IFERROR(VLOOKUP(GK62,$B$62:$F$63,5,0),"")&lt;&gt;"")+(IFERROR(VLOOKUP(GK62,$D$62:$G$63,4,0),"")&lt;&gt;"")),IF((GT62&lt;&gt;2)+($B$62&amp;$D$62&lt;&gt;GI62&amp;GK62)*($B$63&amp;$D$63&lt;&gt;GI62&amp;GK62)*($D$62&amp;$B$62&lt;&gt;GI62&amp;GK62)*($D$63&amp;$B$63&lt;&gt;GI62&amp;GK62),"0",(GJ66+GJ68&gt;GJ71+GJ73)*(GM62&gt;GN62)+(GJ66+GJ68=GJ71+GJ73)*(GM62=GN62)+(GJ66+GJ68&lt;GJ71+GJ73)*(GM62&lt;GN62)),"")</f>
        <v/>
      </c>
      <c r="GQ62" s="449" t="str">
        <f ca="1">IF((GP62&lt;&gt;""),IF(OR(GJ66+GJ68&lt;&gt;GJ71+GJ73,PrSettings!$M$4="●"),((GJ66+GJ68-GJ71-GJ73)=(GM62-GN62))*(GP62=1),0),"")</f>
        <v/>
      </c>
      <c r="GR62" s="449" t="str">
        <f ca="1">IF(GQ62&lt;&gt;"",IF(GP62="0",0,(GJ66+GJ68=GM62)*(GJ71+GJ73=GN62)),"")</f>
        <v/>
      </c>
      <c r="GS62" s="449" t="str">
        <f ca="1">IF(GP62&lt;&gt;"",IF((GT62&lt;&gt;2)+($B$62&amp;$D$62&lt;&gt;GI62&amp;GK62)*($B$63&amp;$D$63&lt;&gt;GI62&amp;GK62)*($D$62&amp;$B$62&lt;&gt;GI62&amp;GK62)*($D$63&amp;$B$63&lt;&gt;GI62&amp;GK62),0,IF(ABS(GJ66+GJ68-GJ71-GJ73)&gt;=PrSettings!$M$7,(ABS(GJ66+GJ68-GJ71-GJ73-GM62+GN62)&lt;=1)*1,IF(AND(GP62,$F62=$G62,GJ66+GJ68&gt;=PrSettings!$M$6),(ABS(GM62-GJ66-GJ68)&lt;=1)*1,IF(AND(ABS(GJ66+GJ68-GJ71-GJ73-GM62+GN62)&lt;=1,GJ66+GJ68+GJ71+GJ73&gt;=PrSettings!$M$8),(ABS(GM62-GJ66-GJ68)&lt;=1)*(ABS(GN62-GJ71-GJ73)&lt;=1)*1,"0")))),"")</f>
        <v/>
      </c>
      <c r="GT62" s="467" t="str">
        <f ca="1">IF(($C$62&amp;$C$63&amp;$E$62&amp;$E$63&lt;&gt;"")*(GI$62&amp;GI$63&amp;GK$62&amp;GK$63&lt;&gt;"")*(GI62&amp;GK62&lt;&gt;""),IF(GO62&lt;&gt;1,0,COUNTIF($B$62:$B$63,GI62)+COUNTIF($D$62:$D$63,GI62))+IF(GO50&lt;&gt;1,0,COUNTIF($B$62:$B$63,GK62)+COUNTIF($D$62:$D$63,GK62)),"")</f>
        <v/>
      </c>
      <c r="GV62" s="462"/>
      <c r="GW62" s="448" t="str">
        <f>IF(GV62="","",VLOOKUP(GV62,Language!$D$5:$E$63,2,0))</f>
        <v/>
      </c>
      <c r="GX62" s="452"/>
      <c r="GY62" s="448" t="str">
        <f>IF(GX62="","",VLOOKUP(GX62,Language!$D$5:$E$63,2,0))</f>
        <v/>
      </c>
      <c r="GZ62" s="452"/>
      <c r="HA62" s="452"/>
      <c r="HB62" s="539">
        <f>COUNTIF(GV$62:GV$63,GV62)+COUNTIF(GX$62:GX$63,GV62)</f>
        <v>0</v>
      </c>
      <c r="HC62" s="449" t="str">
        <f ca="1">IF((GZ62&lt;&gt;"")*(HA62&lt;&gt;"")*((IFERROR(VLOOKUP(GV62,$B$62:$F$63,5,0),"")&lt;&gt;"")+(IFERROR(VLOOKUP(GV62,$D$62:$G$63,4,0),"")&lt;&gt;""))*((IFERROR(VLOOKUP(GX62,$B$62:$F$63,5,0),"")&lt;&gt;"")+(IFERROR(VLOOKUP(GX62,$D$62:$G$63,4,0),"")&lt;&gt;"")),IF((HG62&lt;&gt;2)+($B$62&amp;$D$62&lt;&gt;GV62&amp;GX62)*($B$63&amp;$D$63&lt;&gt;GV62&amp;GX62)*($D$62&amp;$B$62&lt;&gt;GV62&amp;GX62)*($D$63&amp;$B$63&lt;&gt;GV62&amp;GX62),"0",(GW66+GW68&gt;GW71+GW73)*(GZ62&gt;HA62)+(GW66+GW68=GW71+GW73)*(GZ62=HA62)+(GW66+GW68&lt;GW71+GW73)*(GZ62&lt;HA62)),"")</f>
        <v/>
      </c>
      <c r="HD62" s="449" t="str">
        <f ca="1">IF((HC62&lt;&gt;""),IF(OR(GW66+GW68&lt;&gt;GW71+GW73,PrSettings!$M$4="●"),((GW66+GW68-GW71-GW73)=(GZ62-HA62))*(HC62=1),0),"")</f>
        <v/>
      </c>
      <c r="HE62" s="449" t="str">
        <f ca="1">IF(HD62&lt;&gt;"",IF(HC62="0",0,(GW66+GW68=GZ62)*(GW71+GW73=HA62)),"")</f>
        <v/>
      </c>
      <c r="HF62" s="449" t="str">
        <f ca="1">IF(HC62&lt;&gt;"",IF((HG62&lt;&gt;2)+($B$62&amp;$D$62&lt;&gt;GV62&amp;GX62)*($B$63&amp;$D$63&lt;&gt;GV62&amp;GX62)*($D$62&amp;$B$62&lt;&gt;GV62&amp;GX62)*($D$63&amp;$B$63&lt;&gt;GV62&amp;GX62),0,IF(ABS(GW66+GW68-GW71-GW73)&gt;=PrSettings!$M$7,(ABS(GW66+GW68-GW71-GW73-GZ62+HA62)&lt;=1)*1,IF(AND(HC62,$F62=$G62,GW66+GW68&gt;=PrSettings!$M$6),(ABS(GZ62-GW66-GW68)&lt;=1)*1,IF(AND(ABS(GW66+GW68-GW71-GW73-GZ62+HA62)&lt;=1,GW66+GW68+GW71+GW73&gt;=PrSettings!$M$8),(ABS(GZ62-GW66-GW68)&lt;=1)*(ABS(HA62-GW71-GW73)&lt;=1)*1,"0")))),"")</f>
        <v/>
      </c>
      <c r="HG62" s="467" t="str">
        <f ca="1">IF(($C$62&amp;$C$63&amp;$E$62&amp;$E$63&lt;&gt;"")*(GV$62&amp;GV$63&amp;GX$62&amp;GX$63&lt;&gt;"")*(GV62&amp;GX62&lt;&gt;""),IF(HB62&lt;&gt;1,0,COUNTIF($B$62:$B$63,GV62)+COUNTIF($D$62:$D$63,GV62))+IF(HB50&lt;&gt;1,0,COUNTIF($B$62:$B$63,GX62)+COUNTIF($D$62:$D$63,GX62)),"")</f>
        <v/>
      </c>
      <c r="HI62" s="462"/>
      <c r="HJ62" s="448" t="str">
        <f>IF(HI62="","",VLOOKUP(HI62,Language!$D$5:$E$63,2,0))</f>
        <v/>
      </c>
      <c r="HK62" s="452"/>
      <c r="HL62" s="448" t="str">
        <f>IF(HK62="","",VLOOKUP(HK62,Language!$D$5:$E$63,2,0))</f>
        <v/>
      </c>
      <c r="HM62" s="452"/>
      <c r="HN62" s="452"/>
      <c r="HO62" s="539">
        <f>COUNTIF(HI$62:HI$63,HI62)+COUNTIF(HK$62:HK$63,HI62)</f>
        <v>0</v>
      </c>
      <c r="HP62" s="449" t="str">
        <f ca="1">IF((HM62&lt;&gt;"")*(HN62&lt;&gt;"")*((IFERROR(VLOOKUP(HI62,$B$62:$F$63,5,0),"")&lt;&gt;"")+(IFERROR(VLOOKUP(HI62,$D$62:$G$63,4,0),"")&lt;&gt;""))*((IFERROR(VLOOKUP(HK62,$B$62:$F$63,5,0),"")&lt;&gt;"")+(IFERROR(VLOOKUP(HK62,$D$62:$G$63,4,0),"")&lt;&gt;"")),IF((HT62&lt;&gt;2)+($B$62&amp;$D$62&lt;&gt;HI62&amp;HK62)*($B$63&amp;$D$63&lt;&gt;HI62&amp;HK62)*($D$62&amp;$B$62&lt;&gt;HI62&amp;HK62)*($D$63&amp;$B$63&lt;&gt;HI62&amp;HK62),"0",(HJ66+HJ68&gt;HJ71+HJ73)*(HM62&gt;HN62)+(HJ66+HJ68=HJ71+HJ73)*(HM62=HN62)+(HJ66+HJ68&lt;HJ71+HJ73)*(HM62&lt;HN62)),"")</f>
        <v/>
      </c>
      <c r="HQ62" s="449" t="str">
        <f ca="1">IF((HP62&lt;&gt;""),IF(OR(HJ66+HJ68&lt;&gt;HJ71+HJ73,PrSettings!$M$4="●"),((HJ66+HJ68-HJ71-HJ73)=(HM62-HN62))*(HP62=1),0),"")</f>
        <v/>
      </c>
      <c r="HR62" s="449" t="str">
        <f ca="1">IF(HQ62&lt;&gt;"",IF(HP62="0",0,(HJ66+HJ68=HM62)*(HJ71+HJ73=HN62)),"")</f>
        <v/>
      </c>
      <c r="HS62" s="449" t="str">
        <f ca="1">IF(HP62&lt;&gt;"",IF((HT62&lt;&gt;2)+($B$62&amp;$D$62&lt;&gt;HI62&amp;HK62)*($B$63&amp;$D$63&lt;&gt;HI62&amp;HK62)*($D$62&amp;$B$62&lt;&gt;HI62&amp;HK62)*($D$63&amp;$B$63&lt;&gt;HI62&amp;HK62),0,IF(ABS(HJ66+HJ68-HJ71-HJ73)&gt;=PrSettings!$M$7,(ABS(HJ66+HJ68-HJ71-HJ73-HM62+HN62)&lt;=1)*1,IF(AND(HP62,$F62=$G62,HJ66+HJ68&gt;=PrSettings!$M$6),(ABS(HM62-HJ66-HJ68)&lt;=1)*1,IF(AND(ABS(HJ66+HJ68-HJ71-HJ73-HM62+HN62)&lt;=1,HJ66+HJ68+HJ71+HJ73&gt;=PrSettings!$M$8),(ABS(HM62-HJ66-HJ68)&lt;=1)*(ABS(HN62-HJ71-HJ73)&lt;=1)*1,"0")))),"")</f>
        <v/>
      </c>
      <c r="HT62" s="467" t="str">
        <f ca="1">IF(($C$62&amp;$C$63&amp;$E$62&amp;$E$63&lt;&gt;"")*(HI$62&amp;HI$63&amp;HK$62&amp;HK$63&lt;&gt;"")*(HI62&amp;HK62&lt;&gt;""),IF(HO62&lt;&gt;1,0,COUNTIF($B$62:$B$63,HI62)+COUNTIF($D$62:$D$63,HI62))+IF(HO50&lt;&gt;1,0,COUNTIF($B$62:$B$63,HK62)+COUNTIF($D$62:$D$63,HK62)),"")</f>
        <v/>
      </c>
      <c r="HV62" s="462"/>
      <c r="HW62" s="448" t="str">
        <f>IF(HV62="","",VLOOKUP(HV62,Language!$D$5:$E$63,2,0))</f>
        <v/>
      </c>
      <c r="HX62" s="452"/>
      <c r="HY62" s="448" t="str">
        <f>IF(HX62="","",VLOOKUP(HX62,Language!$D$5:$E$63,2,0))</f>
        <v/>
      </c>
      <c r="HZ62" s="452"/>
      <c r="IA62" s="452"/>
      <c r="IB62" s="539">
        <f>COUNTIF(HV$62:HV$63,HV62)+COUNTIF(HX$62:HX$63,HV62)</f>
        <v>0</v>
      </c>
      <c r="IC62" s="449" t="str">
        <f ca="1">IF((HZ62&lt;&gt;"")*(IA62&lt;&gt;"")*((IFERROR(VLOOKUP(HV62,$B$62:$F$63,5,0),"")&lt;&gt;"")+(IFERROR(VLOOKUP(HV62,$D$62:$G$63,4,0),"")&lt;&gt;""))*((IFERROR(VLOOKUP(HX62,$B$62:$F$63,5,0),"")&lt;&gt;"")+(IFERROR(VLOOKUP(HX62,$D$62:$G$63,4,0),"")&lt;&gt;"")),IF((IG62&lt;&gt;2)+($B$62&amp;$D$62&lt;&gt;HV62&amp;HX62)*($B$63&amp;$D$63&lt;&gt;HV62&amp;HX62)*($D$62&amp;$B$62&lt;&gt;HV62&amp;HX62)*($D$63&amp;$B$63&lt;&gt;HV62&amp;HX62),"0",(HW66+HW68&gt;HW71+HW73)*(HZ62&gt;IA62)+(HW66+HW68=HW71+HW73)*(HZ62=IA62)+(HW66+HW68&lt;HW71+HW73)*(HZ62&lt;IA62)),"")</f>
        <v/>
      </c>
      <c r="ID62" s="449" t="str">
        <f ca="1">IF((IC62&lt;&gt;""),IF(OR(HW66+HW68&lt;&gt;HW71+HW73,PrSettings!$M$4="●"),((HW66+HW68-HW71-HW73)=(HZ62-IA62))*(IC62=1),0),"")</f>
        <v/>
      </c>
      <c r="IE62" s="449" t="str">
        <f ca="1">IF(ID62&lt;&gt;"",IF(IC62="0",0,(HW66+HW68=HZ62)*(HW71+HW73=IA62)),"")</f>
        <v/>
      </c>
      <c r="IF62" s="449" t="str">
        <f ca="1">IF(IC62&lt;&gt;"",IF((IG62&lt;&gt;2)+($B$62&amp;$D$62&lt;&gt;HV62&amp;HX62)*($B$63&amp;$D$63&lt;&gt;HV62&amp;HX62)*($D$62&amp;$B$62&lt;&gt;HV62&amp;HX62)*($D$63&amp;$B$63&lt;&gt;HV62&amp;HX62),0,IF(ABS(HW66+HW68-HW71-HW73)&gt;=PrSettings!$M$7,(ABS(HW66+HW68-HW71-HW73-HZ62+IA62)&lt;=1)*1,IF(AND(IC62,$F62=$G62,HW66+HW68&gt;=PrSettings!$M$6),(ABS(HZ62-HW66-HW68)&lt;=1)*1,IF(AND(ABS(HW66+HW68-HW71-HW73-HZ62+IA62)&lt;=1,HW66+HW68+HW71+HW73&gt;=PrSettings!$M$8),(ABS(HZ62-HW66-HW68)&lt;=1)*(ABS(IA62-HW71-HW73)&lt;=1)*1,"0")))),"")</f>
        <v/>
      </c>
      <c r="IG62" s="467" t="str">
        <f ca="1">IF(($C$62&amp;$C$63&amp;$E$62&amp;$E$63&lt;&gt;"")*(HV$62&amp;HV$63&amp;HX$62&amp;HX$63&lt;&gt;"")*(HV62&amp;HX62&lt;&gt;""),IF(IB62&lt;&gt;1,0,COUNTIF($B$62:$B$63,HV62)+COUNTIF($D$62:$D$63,HV62))+IF(IB50&lt;&gt;1,0,COUNTIF($B$62:$B$63,HX62)+COUNTIF($D$62:$D$63,HX62)),"")</f>
        <v/>
      </c>
      <c r="II62" s="462"/>
      <c r="IJ62" s="448" t="str">
        <f>IF(II62="","",VLOOKUP(II62,Language!$D$5:$E$63,2,0))</f>
        <v/>
      </c>
      <c r="IK62" s="452"/>
      <c r="IL62" s="448" t="str">
        <f>IF(IK62="","",VLOOKUP(IK62,Language!$D$5:$E$63,2,0))</f>
        <v/>
      </c>
      <c r="IM62" s="452"/>
      <c r="IN62" s="452"/>
      <c r="IO62" s="539">
        <f>COUNTIF(II$62:II$63,II62)+COUNTIF(IK$62:IK$63,II62)</f>
        <v>0</v>
      </c>
      <c r="IP62" s="449" t="str">
        <f ca="1">IF((IM62&lt;&gt;"")*(IN62&lt;&gt;"")*((IFERROR(VLOOKUP(II62,$B$62:$F$63,5,0),"")&lt;&gt;"")+(IFERROR(VLOOKUP(II62,$D$62:$G$63,4,0),"")&lt;&gt;""))*((IFERROR(VLOOKUP(IK62,$B$62:$F$63,5,0),"")&lt;&gt;"")+(IFERROR(VLOOKUP(IK62,$D$62:$G$63,4,0),"")&lt;&gt;"")),IF((IT62&lt;&gt;2)+($B$62&amp;$D$62&lt;&gt;II62&amp;IK62)*($B$63&amp;$D$63&lt;&gt;II62&amp;IK62)*($D$62&amp;$B$62&lt;&gt;II62&amp;IK62)*($D$63&amp;$B$63&lt;&gt;II62&amp;IK62),"0",(IJ66+IJ68&gt;IJ71+IJ73)*(IM62&gt;IN62)+(IJ66+IJ68=IJ71+IJ73)*(IM62=IN62)+(IJ66+IJ68&lt;IJ71+IJ73)*(IM62&lt;IN62)),"")</f>
        <v/>
      </c>
      <c r="IQ62" s="449" t="str">
        <f ca="1">IF((IP62&lt;&gt;""),IF(OR(IJ66+IJ68&lt;&gt;IJ71+IJ73,PrSettings!$M$4="●"),((IJ66+IJ68-IJ71-IJ73)=(IM62-IN62))*(IP62=1),0),"")</f>
        <v/>
      </c>
      <c r="IR62" s="449" t="str">
        <f ca="1">IF(IQ62&lt;&gt;"",IF(IP62="0",0,(IJ66+IJ68=IM62)*(IJ71+IJ73=IN62)),"")</f>
        <v/>
      </c>
      <c r="IS62" s="449" t="str">
        <f ca="1">IF(IP62&lt;&gt;"",IF((IT62&lt;&gt;2)+($B$62&amp;$D$62&lt;&gt;II62&amp;IK62)*($B$63&amp;$D$63&lt;&gt;II62&amp;IK62)*($D$62&amp;$B$62&lt;&gt;II62&amp;IK62)*($D$63&amp;$B$63&lt;&gt;II62&amp;IK62),0,IF(ABS(IJ66+IJ68-IJ71-IJ73)&gt;=PrSettings!$M$7,(ABS(IJ66+IJ68-IJ71-IJ73-IM62+IN62)&lt;=1)*1,IF(AND(IP62,$F62=$G62,IJ66+IJ68&gt;=PrSettings!$M$6),(ABS(IM62-IJ66-IJ68)&lt;=1)*1,IF(AND(ABS(IJ66+IJ68-IJ71-IJ73-IM62+IN62)&lt;=1,IJ66+IJ68+IJ71+IJ73&gt;=PrSettings!$M$8),(ABS(IM62-IJ66-IJ68)&lt;=1)*(ABS(IN62-IJ71-IJ73)&lt;=1)*1,"0")))),"")</f>
        <v/>
      </c>
      <c r="IT62" s="467" t="str">
        <f ca="1">IF(($C$62&amp;$C$63&amp;$E$62&amp;$E$63&lt;&gt;"")*(II$62&amp;II$63&amp;IK$62&amp;IK$63&lt;&gt;"")*(II62&amp;IK62&lt;&gt;""),IF(IO62&lt;&gt;1,0,COUNTIF($B$62:$B$63,II62)+COUNTIF($D$62:$D$63,II62))+IF(IO50&lt;&gt;1,0,COUNTIF($B$62:$B$63,IK62)+COUNTIF($D$62:$D$63,IK62)),"")</f>
        <v/>
      </c>
      <c r="IV62" s="462"/>
      <c r="IW62" s="448" t="str">
        <f>IF(IV62="","",VLOOKUP(IV62,Language!$D$5:$E$63,2,0))</f>
        <v/>
      </c>
      <c r="IX62" s="452"/>
      <c r="IY62" s="448" t="str">
        <f>IF(IX62="","",VLOOKUP(IX62,Language!$D$5:$E$63,2,0))</f>
        <v/>
      </c>
      <c r="IZ62" s="452"/>
      <c r="JA62" s="452"/>
      <c r="JB62" s="539">
        <f>COUNTIF(IV$62:IV$63,IV62)+COUNTIF(IX$62:IX$63,IV62)</f>
        <v>0</v>
      </c>
      <c r="JC62" s="449" t="str">
        <f ca="1">IF((IZ62&lt;&gt;"")*(JA62&lt;&gt;"")*((IFERROR(VLOOKUP(IV62,$B$62:$F$63,5,0),"")&lt;&gt;"")+(IFERROR(VLOOKUP(IV62,$D$62:$G$63,4,0),"")&lt;&gt;""))*((IFERROR(VLOOKUP(IX62,$B$62:$F$63,5,0),"")&lt;&gt;"")+(IFERROR(VLOOKUP(IX62,$D$62:$G$63,4,0),"")&lt;&gt;"")),IF((JG62&lt;&gt;2)+($B$62&amp;$D$62&lt;&gt;IV62&amp;IX62)*($B$63&amp;$D$63&lt;&gt;IV62&amp;IX62)*($D$62&amp;$B$62&lt;&gt;IV62&amp;IX62)*($D$63&amp;$B$63&lt;&gt;IV62&amp;IX62),"0",(IW66+IW68&gt;IW71+IW73)*(IZ62&gt;JA62)+(IW66+IW68=IW71+IW73)*(IZ62=JA62)+(IW66+IW68&lt;IW71+IW73)*(IZ62&lt;JA62)),"")</f>
        <v/>
      </c>
      <c r="JD62" s="449" t="str">
        <f ca="1">IF((JC62&lt;&gt;""),IF(OR(IW66+IW68&lt;&gt;IW71+IW73,PrSettings!$M$4="●"),((IW66+IW68-IW71-IW73)=(IZ62-JA62))*(JC62=1),0),"")</f>
        <v/>
      </c>
      <c r="JE62" s="449" t="str">
        <f ca="1">IF(JD62&lt;&gt;"",IF(JC62="0",0,(IW66+IW68=IZ62)*(IW71+IW73=JA62)),"")</f>
        <v/>
      </c>
      <c r="JF62" s="449" t="str">
        <f ca="1">IF(JC62&lt;&gt;"",IF((JG62&lt;&gt;2)+($B$62&amp;$D$62&lt;&gt;IV62&amp;IX62)*($B$63&amp;$D$63&lt;&gt;IV62&amp;IX62)*($D$62&amp;$B$62&lt;&gt;IV62&amp;IX62)*($D$63&amp;$B$63&lt;&gt;IV62&amp;IX62),0,IF(ABS(IW66+IW68-IW71-IW73)&gt;=PrSettings!$M$7,(ABS(IW66+IW68-IW71-IW73-IZ62+JA62)&lt;=1)*1,IF(AND(JC62,$F62=$G62,IW66+IW68&gt;=PrSettings!$M$6),(ABS(IZ62-IW66-IW68)&lt;=1)*1,IF(AND(ABS(IW66+IW68-IW71-IW73-IZ62+JA62)&lt;=1,IW66+IW68+IW71+IW73&gt;=PrSettings!$M$8),(ABS(IZ62-IW66-IW68)&lt;=1)*(ABS(JA62-IW71-IW73)&lt;=1)*1,"0")))),"")</f>
        <v/>
      </c>
      <c r="JG62" s="467" t="str">
        <f ca="1">IF(($C$62&amp;$C$63&amp;$E$62&amp;$E$63&lt;&gt;"")*(IV$62&amp;IV$63&amp;IX$62&amp;IX$63&lt;&gt;"")*(IV62&amp;IX62&lt;&gt;""),IF(JB62&lt;&gt;1,0,COUNTIF($B$62:$B$63,IV62)+COUNTIF($D$62:$D$63,IV62))+IF(JB50&lt;&gt;1,0,COUNTIF($B$62:$B$63,IX62)+COUNTIF($D$62:$D$63,IX62)),"")</f>
        <v/>
      </c>
      <c r="JI62" s="462"/>
      <c r="JJ62" s="448" t="str">
        <f>IF(JI62="","",VLOOKUP(JI62,Language!$D$5:$E$63,2,0))</f>
        <v/>
      </c>
      <c r="JK62" s="452"/>
      <c r="JL62" s="448" t="str">
        <f>IF(JK62="","",VLOOKUP(JK62,Language!$D$5:$E$63,2,0))</f>
        <v/>
      </c>
      <c r="JM62" s="452"/>
      <c r="JN62" s="452"/>
      <c r="JO62" s="539">
        <f>COUNTIF(JI$62:JI$63,JI62)+COUNTIF(JK$62:JK$63,JI62)</f>
        <v>0</v>
      </c>
      <c r="JP62" s="449" t="str">
        <f ca="1">IF((JM62&lt;&gt;"")*(JN62&lt;&gt;"")*((IFERROR(VLOOKUP(JI62,$B$62:$F$63,5,0),"")&lt;&gt;"")+(IFERROR(VLOOKUP(JI62,$D$62:$G$63,4,0),"")&lt;&gt;""))*((IFERROR(VLOOKUP(JK62,$B$62:$F$63,5,0),"")&lt;&gt;"")+(IFERROR(VLOOKUP(JK62,$D$62:$G$63,4,0),"")&lt;&gt;"")),IF((JT62&lt;&gt;2)+($B$62&amp;$D$62&lt;&gt;JI62&amp;JK62)*($B$63&amp;$D$63&lt;&gt;JI62&amp;JK62)*($D$62&amp;$B$62&lt;&gt;JI62&amp;JK62)*($D$63&amp;$B$63&lt;&gt;JI62&amp;JK62),"0",(JJ66+JJ68&gt;JJ71+JJ73)*(JM62&gt;JN62)+(JJ66+JJ68=JJ71+JJ73)*(JM62=JN62)+(JJ66+JJ68&lt;JJ71+JJ73)*(JM62&lt;JN62)),"")</f>
        <v/>
      </c>
      <c r="JQ62" s="449" t="str">
        <f ca="1">IF((JP62&lt;&gt;""),IF(OR(JJ66+JJ68&lt;&gt;JJ71+JJ73,PrSettings!$M$4="●"),((JJ66+JJ68-JJ71-JJ73)=(JM62-JN62))*(JP62=1),0),"")</f>
        <v/>
      </c>
      <c r="JR62" s="449" t="str">
        <f ca="1">IF(JQ62&lt;&gt;"",IF(JP62="0",0,(JJ66+JJ68=JM62)*(JJ71+JJ73=JN62)),"")</f>
        <v/>
      </c>
      <c r="JS62" s="449" t="str">
        <f ca="1">IF(JP62&lt;&gt;"",IF((JT62&lt;&gt;2)+($B$62&amp;$D$62&lt;&gt;JI62&amp;JK62)*($B$63&amp;$D$63&lt;&gt;JI62&amp;JK62)*($D$62&amp;$B$62&lt;&gt;JI62&amp;JK62)*($D$63&amp;$B$63&lt;&gt;JI62&amp;JK62),0,IF(ABS(JJ66+JJ68-JJ71-JJ73)&gt;=PrSettings!$M$7,(ABS(JJ66+JJ68-JJ71-JJ73-JM62+JN62)&lt;=1)*1,IF(AND(JP62,$F62=$G62,JJ66+JJ68&gt;=PrSettings!$M$6),(ABS(JM62-JJ66-JJ68)&lt;=1)*1,IF(AND(ABS(JJ66+JJ68-JJ71-JJ73-JM62+JN62)&lt;=1,JJ66+JJ68+JJ71+JJ73&gt;=PrSettings!$M$8),(ABS(JM62-JJ66-JJ68)&lt;=1)*(ABS(JN62-JJ71-JJ73)&lt;=1)*1,"0")))),"")</f>
        <v/>
      </c>
      <c r="JT62" s="467" t="str">
        <f ca="1">IF(($C$62&amp;$C$63&amp;$E$62&amp;$E$63&lt;&gt;"")*(JI$62&amp;JI$63&amp;JK$62&amp;JK$63&lt;&gt;"")*(JI62&amp;JK62&lt;&gt;""),IF(JO62&lt;&gt;1,0,COUNTIF($B$62:$B$63,JI62)+COUNTIF($D$62:$D$63,JI62))+IF(JO50&lt;&gt;1,0,COUNTIF($B$62:$B$63,JK62)+COUNTIF($D$62:$D$63,JK62)),"")</f>
        <v/>
      </c>
      <c r="JV62" s="462"/>
      <c r="JW62" s="448" t="str">
        <f>IF(JV62="","",VLOOKUP(JV62,Language!$D$5:$E$63,2,0))</f>
        <v/>
      </c>
      <c r="JX62" s="452"/>
      <c r="JY62" s="448" t="str">
        <f>IF(JX62="","",VLOOKUP(JX62,Language!$D$5:$E$63,2,0))</f>
        <v/>
      </c>
      <c r="JZ62" s="452"/>
      <c r="KA62" s="452"/>
      <c r="KB62" s="539">
        <f>COUNTIF(JV$62:JV$63,JV62)+COUNTIF(JX$62:JX$63,JV62)</f>
        <v>0</v>
      </c>
      <c r="KC62" s="449" t="str">
        <f ca="1">IF((JZ62&lt;&gt;"")*(KA62&lt;&gt;"")*((IFERROR(VLOOKUP(JV62,$B$62:$F$63,5,0),"")&lt;&gt;"")+(IFERROR(VLOOKUP(JV62,$D$62:$G$63,4,0),"")&lt;&gt;""))*((IFERROR(VLOOKUP(JX62,$B$62:$F$63,5,0),"")&lt;&gt;"")+(IFERROR(VLOOKUP(JX62,$D$62:$G$63,4,0),"")&lt;&gt;"")),IF((KG62&lt;&gt;2)+($B$62&amp;$D$62&lt;&gt;JV62&amp;JX62)*($B$63&amp;$D$63&lt;&gt;JV62&amp;JX62)*($D$62&amp;$B$62&lt;&gt;JV62&amp;JX62)*($D$63&amp;$B$63&lt;&gt;JV62&amp;JX62),"0",(JW66+JW68&gt;JW71+JW73)*(JZ62&gt;KA62)+(JW66+JW68=JW71+JW73)*(JZ62=KA62)+(JW66+JW68&lt;JW71+JW73)*(JZ62&lt;KA62)),"")</f>
        <v/>
      </c>
      <c r="KD62" s="449" t="str">
        <f ca="1">IF((KC62&lt;&gt;""),IF(OR(JW66+JW68&lt;&gt;JW71+JW73,PrSettings!$M$4="●"),((JW66+JW68-JW71-JW73)=(JZ62-KA62))*(KC62=1),0),"")</f>
        <v/>
      </c>
      <c r="KE62" s="449" t="str">
        <f ca="1">IF(KD62&lt;&gt;"",IF(KC62="0",0,(JW66+JW68=JZ62)*(JW71+JW73=KA62)),"")</f>
        <v/>
      </c>
      <c r="KF62" s="449" t="str">
        <f ca="1">IF(KC62&lt;&gt;"",IF((KG62&lt;&gt;2)+($B$62&amp;$D$62&lt;&gt;JV62&amp;JX62)*($B$63&amp;$D$63&lt;&gt;JV62&amp;JX62)*($D$62&amp;$B$62&lt;&gt;JV62&amp;JX62)*($D$63&amp;$B$63&lt;&gt;JV62&amp;JX62),0,IF(ABS(JW66+JW68-JW71-JW73)&gt;=PrSettings!$M$7,(ABS(JW66+JW68-JW71-JW73-JZ62+KA62)&lt;=1)*1,IF(AND(KC62,$F62=$G62,JW66+JW68&gt;=PrSettings!$M$6),(ABS(JZ62-JW66-JW68)&lt;=1)*1,IF(AND(ABS(JW66+JW68-JW71-JW73-JZ62+KA62)&lt;=1,JW66+JW68+JW71+JW73&gt;=PrSettings!$M$8),(ABS(JZ62-JW66-JW68)&lt;=1)*(ABS(KA62-JW71-JW73)&lt;=1)*1,"0")))),"")</f>
        <v/>
      </c>
      <c r="KG62" s="467" t="str">
        <f ca="1">IF(($C$62&amp;$C$63&amp;$E$62&amp;$E$63&lt;&gt;"")*(JV$62&amp;JV$63&amp;JX$62&amp;JX$63&lt;&gt;"")*(JV62&amp;JX62&lt;&gt;""),IF(KB62&lt;&gt;1,0,COUNTIF($B$62:$B$63,JV62)+COUNTIF($D$62:$D$63,JV62))+IF(KB50&lt;&gt;1,0,COUNTIF($B$62:$B$63,JX62)+COUNTIF($D$62:$D$63,JX62)),"")</f>
        <v/>
      </c>
      <c r="KI62" s="462"/>
      <c r="KJ62" s="448" t="str">
        <f>IF(KI62="","",VLOOKUP(KI62,Language!$D$5:$E$63,2,0))</f>
        <v/>
      </c>
      <c r="KK62" s="452"/>
      <c r="KL62" s="448" t="str">
        <f>IF(KK62="","",VLOOKUP(KK62,Language!$D$5:$E$63,2,0))</f>
        <v/>
      </c>
      <c r="KM62" s="452"/>
      <c r="KN62" s="452"/>
      <c r="KO62" s="539">
        <f>COUNTIF(KI$62:KI$63,KI62)+COUNTIF(KK$62:KK$63,KI62)</f>
        <v>0</v>
      </c>
      <c r="KP62" s="449" t="str">
        <f ca="1">IF((KM62&lt;&gt;"")*(KN62&lt;&gt;"")*((IFERROR(VLOOKUP(KI62,$B$62:$F$63,5,0),"")&lt;&gt;"")+(IFERROR(VLOOKUP(KI62,$D$62:$G$63,4,0),"")&lt;&gt;""))*((IFERROR(VLOOKUP(KK62,$B$62:$F$63,5,0),"")&lt;&gt;"")+(IFERROR(VLOOKUP(KK62,$D$62:$G$63,4,0),"")&lt;&gt;"")),IF((KT62&lt;&gt;2)+($B$62&amp;$D$62&lt;&gt;KI62&amp;KK62)*($B$63&amp;$D$63&lt;&gt;KI62&amp;KK62)*($D$62&amp;$B$62&lt;&gt;KI62&amp;KK62)*($D$63&amp;$B$63&lt;&gt;KI62&amp;KK62),"0",(KJ66+KJ68&gt;KJ71+KJ73)*(KM62&gt;KN62)+(KJ66+KJ68=KJ71+KJ73)*(KM62=KN62)+(KJ66+KJ68&lt;KJ71+KJ73)*(KM62&lt;KN62)),"")</f>
        <v/>
      </c>
      <c r="KQ62" s="449" t="str">
        <f ca="1">IF((KP62&lt;&gt;""),IF(OR(KJ66+KJ68&lt;&gt;KJ71+KJ73,PrSettings!$M$4="●"),((KJ66+KJ68-KJ71-KJ73)=(KM62-KN62))*(KP62=1),0),"")</f>
        <v/>
      </c>
      <c r="KR62" s="449" t="str">
        <f ca="1">IF(KQ62&lt;&gt;"",IF(KP62="0",0,(KJ66+KJ68=KM62)*(KJ71+KJ73=KN62)),"")</f>
        <v/>
      </c>
      <c r="KS62" s="449" t="str">
        <f ca="1">IF(KP62&lt;&gt;"",IF((KT62&lt;&gt;2)+($B$62&amp;$D$62&lt;&gt;KI62&amp;KK62)*($B$63&amp;$D$63&lt;&gt;KI62&amp;KK62)*($D$62&amp;$B$62&lt;&gt;KI62&amp;KK62)*($D$63&amp;$B$63&lt;&gt;KI62&amp;KK62),0,IF(ABS(KJ66+KJ68-KJ71-KJ73)&gt;=PrSettings!$M$7,(ABS(KJ66+KJ68-KJ71-KJ73-KM62+KN62)&lt;=1)*1,IF(AND(KP62,$F62=$G62,KJ66+KJ68&gt;=PrSettings!$M$6),(ABS(KM62-KJ66-KJ68)&lt;=1)*1,IF(AND(ABS(KJ66+KJ68-KJ71-KJ73-KM62+KN62)&lt;=1,KJ66+KJ68+KJ71+KJ73&gt;=PrSettings!$M$8),(ABS(KM62-KJ66-KJ68)&lt;=1)*(ABS(KN62-KJ71-KJ73)&lt;=1)*1,"0")))),"")</f>
        <v/>
      </c>
      <c r="KT62" s="467" t="str">
        <f ca="1">IF(($C$62&amp;$C$63&amp;$E$62&amp;$E$63&lt;&gt;"")*(KI$62&amp;KI$63&amp;KK$62&amp;KK$63&lt;&gt;"")*(KI62&amp;KK62&lt;&gt;""),IF(KO62&lt;&gt;1,0,COUNTIF($B$62:$B$63,KI62)+COUNTIF($D$62:$D$63,KI62))+IF(KO50&lt;&gt;1,0,COUNTIF($B$62:$B$63,KK62)+COUNTIF($D$62:$D$63,KK62)),"")</f>
        <v/>
      </c>
      <c r="KV62" s="462"/>
      <c r="KW62" s="448" t="str">
        <f>IF(KV62="","",VLOOKUP(KV62,Language!$D$5:$E$63,2,0))</f>
        <v/>
      </c>
      <c r="KX62" s="452"/>
      <c r="KY62" s="448" t="str">
        <f>IF(KX62="","",VLOOKUP(KX62,Language!$D$5:$E$63,2,0))</f>
        <v/>
      </c>
      <c r="KZ62" s="452"/>
      <c r="LA62" s="452"/>
      <c r="LB62" s="539">
        <f>COUNTIF(KV$62:KV$63,KV62)+COUNTIF(KX$62:KX$63,KV62)</f>
        <v>0</v>
      </c>
      <c r="LC62" s="449" t="str">
        <f ca="1">IF((KZ62&lt;&gt;"")*(LA62&lt;&gt;"")*((IFERROR(VLOOKUP(KV62,$B$62:$F$63,5,0),"")&lt;&gt;"")+(IFERROR(VLOOKUP(KV62,$D$62:$G$63,4,0),"")&lt;&gt;""))*((IFERROR(VLOOKUP(KX62,$B$62:$F$63,5,0),"")&lt;&gt;"")+(IFERROR(VLOOKUP(KX62,$D$62:$G$63,4,0),"")&lt;&gt;"")),IF((LG62&lt;&gt;2)+($B$62&amp;$D$62&lt;&gt;KV62&amp;KX62)*($B$63&amp;$D$63&lt;&gt;KV62&amp;KX62)*($D$62&amp;$B$62&lt;&gt;KV62&amp;KX62)*($D$63&amp;$B$63&lt;&gt;KV62&amp;KX62),"0",(KW66+KW68&gt;KW71+KW73)*(KZ62&gt;LA62)+(KW66+KW68=KW71+KW73)*(KZ62=LA62)+(KW66+KW68&lt;KW71+KW73)*(KZ62&lt;LA62)),"")</f>
        <v/>
      </c>
      <c r="LD62" s="449" t="str">
        <f ca="1">IF((LC62&lt;&gt;""),IF(OR(KW66+KW68&lt;&gt;KW71+KW73,PrSettings!$M$4="●"),((KW66+KW68-KW71-KW73)=(KZ62-LA62))*(LC62=1),0),"")</f>
        <v/>
      </c>
      <c r="LE62" s="449" t="str">
        <f ca="1">IF(LD62&lt;&gt;"",IF(LC62="0",0,(KW66+KW68=KZ62)*(KW71+KW73=LA62)),"")</f>
        <v/>
      </c>
      <c r="LF62" s="449" t="str">
        <f ca="1">IF(LC62&lt;&gt;"",IF((LG62&lt;&gt;2)+($B$62&amp;$D$62&lt;&gt;KV62&amp;KX62)*($B$63&amp;$D$63&lt;&gt;KV62&amp;KX62)*($D$62&amp;$B$62&lt;&gt;KV62&amp;KX62)*($D$63&amp;$B$63&lt;&gt;KV62&amp;KX62),0,IF(ABS(KW66+KW68-KW71-KW73)&gt;=PrSettings!$M$7,(ABS(KW66+KW68-KW71-KW73-KZ62+LA62)&lt;=1)*1,IF(AND(LC62,$F62=$G62,KW66+KW68&gt;=PrSettings!$M$6),(ABS(KZ62-KW66-KW68)&lt;=1)*1,IF(AND(ABS(KW66+KW68-KW71-KW73-KZ62+LA62)&lt;=1,KW66+KW68+KW71+KW73&gt;=PrSettings!$M$8),(ABS(KZ62-KW66-KW68)&lt;=1)*(ABS(LA62-KW71-KW73)&lt;=1)*1,"0")))),"")</f>
        <v/>
      </c>
      <c r="LG62" s="467" t="str">
        <f ca="1">IF(($C$62&amp;$C$63&amp;$E$62&amp;$E$63&lt;&gt;"")*(KV$62&amp;KV$63&amp;KX$62&amp;KX$63&lt;&gt;"")*(KV62&amp;KX62&lt;&gt;""),IF(LB62&lt;&gt;1,0,COUNTIF($B$62:$B$63,KV62)+COUNTIF($D$62:$D$63,KV62))+IF(LB50&lt;&gt;1,0,COUNTIF($B$62:$B$63,KX62)+COUNTIF($D$62:$D$63,KX62)),"")</f>
        <v/>
      </c>
      <c r="LI62" s="462"/>
      <c r="LJ62" s="448" t="str">
        <f>IF(LI62="","",VLOOKUP(LI62,Language!$D$5:$E$63,2,0))</f>
        <v/>
      </c>
      <c r="LK62" s="452"/>
      <c r="LL62" s="448" t="str">
        <f>IF(LK62="","",VLOOKUP(LK62,Language!$D$5:$E$63,2,0))</f>
        <v/>
      </c>
      <c r="LM62" s="452"/>
      <c r="LN62" s="452"/>
      <c r="LO62" s="539">
        <f>COUNTIF(LI$62:LI$63,LI62)+COUNTIF(LK$62:LK$63,LI62)</f>
        <v>0</v>
      </c>
      <c r="LP62" s="449" t="str">
        <f ca="1">IF((LM62&lt;&gt;"")*(LN62&lt;&gt;"")*((IFERROR(VLOOKUP(LI62,$B$62:$F$63,5,0),"")&lt;&gt;"")+(IFERROR(VLOOKUP(LI62,$D$62:$G$63,4,0),"")&lt;&gt;""))*((IFERROR(VLOOKUP(LK62,$B$62:$F$63,5,0),"")&lt;&gt;"")+(IFERROR(VLOOKUP(LK62,$D$62:$G$63,4,0),"")&lt;&gt;"")),IF((LT62&lt;&gt;2)+($B$62&amp;$D$62&lt;&gt;LI62&amp;LK62)*($B$63&amp;$D$63&lt;&gt;LI62&amp;LK62)*($D$62&amp;$B$62&lt;&gt;LI62&amp;LK62)*($D$63&amp;$B$63&lt;&gt;LI62&amp;LK62),"0",(LJ66+LJ68&gt;LJ71+LJ73)*(LM62&gt;LN62)+(LJ66+LJ68=LJ71+LJ73)*(LM62=LN62)+(LJ66+LJ68&lt;LJ71+LJ73)*(LM62&lt;LN62)),"")</f>
        <v/>
      </c>
      <c r="LQ62" s="449" t="str">
        <f ca="1">IF((LP62&lt;&gt;""),IF(OR(LJ66+LJ68&lt;&gt;LJ71+LJ73,PrSettings!$M$4="●"),((LJ66+LJ68-LJ71-LJ73)=(LM62-LN62))*(LP62=1),0),"")</f>
        <v/>
      </c>
      <c r="LR62" s="449" t="str">
        <f ca="1">IF(LQ62&lt;&gt;"",IF(LP62="0",0,(LJ66+LJ68=LM62)*(LJ71+LJ73=LN62)),"")</f>
        <v/>
      </c>
      <c r="LS62" s="449" t="str">
        <f ca="1">IF(LP62&lt;&gt;"",IF((LT62&lt;&gt;2)+($B$62&amp;$D$62&lt;&gt;LI62&amp;LK62)*($B$63&amp;$D$63&lt;&gt;LI62&amp;LK62)*($D$62&amp;$B$62&lt;&gt;LI62&amp;LK62)*($D$63&amp;$B$63&lt;&gt;LI62&amp;LK62),0,IF(ABS(LJ66+LJ68-LJ71-LJ73)&gt;=PrSettings!$M$7,(ABS(LJ66+LJ68-LJ71-LJ73-LM62+LN62)&lt;=1)*1,IF(AND(LP62,$F62=$G62,LJ66+LJ68&gt;=PrSettings!$M$6),(ABS(LM62-LJ66-LJ68)&lt;=1)*1,IF(AND(ABS(LJ66+LJ68-LJ71-LJ73-LM62+LN62)&lt;=1,LJ66+LJ68+LJ71+LJ73&gt;=PrSettings!$M$8),(ABS(LM62-LJ66-LJ68)&lt;=1)*(ABS(LN62-LJ71-LJ73)&lt;=1)*1,"0")))),"")</f>
        <v/>
      </c>
      <c r="LT62" s="467" t="str">
        <f ca="1">IF(($C$62&amp;$C$63&amp;$E$62&amp;$E$63&lt;&gt;"")*(LI$62&amp;LI$63&amp;LK$62&amp;LK$63&lt;&gt;"")*(LI62&amp;LK62&lt;&gt;""),IF(LO62&lt;&gt;1,0,COUNTIF($B$62:$B$63,LI62)+COUNTIF($D$62:$D$63,LI62))+IF(LO50&lt;&gt;1,0,COUNTIF($B$62:$B$63,LK62)+COUNTIF($D$62:$D$63,LK62)),"")</f>
        <v/>
      </c>
      <c r="LV62" s="462"/>
      <c r="LW62" s="448" t="str">
        <f>IF(LV62="","",VLOOKUP(LV62,Language!$D$5:$E$63,2,0))</f>
        <v/>
      </c>
      <c r="LX62" s="452"/>
      <c r="LY62" s="448" t="str">
        <f>IF(LX62="","",VLOOKUP(LX62,Language!$D$5:$E$63,2,0))</f>
        <v/>
      </c>
      <c r="LZ62" s="452"/>
      <c r="MA62" s="452"/>
      <c r="MB62" s="539">
        <f>COUNTIF(LV$62:LV$63,LV62)+COUNTIF(LX$62:LX$63,LV62)</f>
        <v>0</v>
      </c>
      <c r="MC62" s="449" t="str">
        <f ca="1">IF((LZ62&lt;&gt;"")*(MA62&lt;&gt;"")*((IFERROR(VLOOKUP(LV62,$B$62:$F$63,5,0),"")&lt;&gt;"")+(IFERROR(VLOOKUP(LV62,$D$62:$G$63,4,0),"")&lt;&gt;""))*((IFERROR(VLOOKUP(LX62,$B$62:$F$63,5,0),"")&lt;&gt;"")+(IFERROR(VLOOKUP(LX62,$D$62:$G$63,4,0),"")&lt;&gt;"")),IF((MG62&lt;&gt;2)+($B$62&amp;$D$62&lt;&gt;LV62&amp;LX62)*($B$63&amp;$D$63&lt;&gt;LV62&amp;LX62)*($D$62&amp;$B$62&lt;&gt;LV62&amp;LX62)*($D$63&amp;$B$63&lt;&gt;LV62&amp;LX62),"0",(LW66+LW68&gt;LW71+LW73)*(LZ62&gt;MA62)+(LW66+LW68=LW71+LW73)*(LZ62=MA62)+(LW66+LW68&lt;LW71+LW73)*(LZ62&lt;MA62)),"")</f>
        <v/>
      </c>
      <c r="MD62" s="449" t="str">
        <f ca="1">IF((MC62&lt;&gt;""),IF(OR(LW66+LW68&lt;&gt;LW71+LW73,PrSettings!$M$4="●"),((LW66+LW68-LW71-LW73)=(LZ62-MA62))*(MC62=1),0),"")</f>
        <v/>
      </c>
      <c r="ME62" s="449" t="str">
        <f ca="1">IF(MD62&lt;&gt;"",IF(MC62="0",0,(LW66+LW68=LZ62)*(LW71+LW73=MA62)),"")</f>
        <v/>
      </c>
      <c r="MF62" s="449" t="str">
        <f ca="1">IF(MC62&lt;&gt;"",IF((MG62&lt;&gt;2)+($B$62&amp;$D$62&lt;&gt;LV62&amp;LX62)*($B$63&amp;$D$63&lt;&gt;LV62&amp;LX62)*($D$62&amp;$B$62&lt;&gt;LV62&amp;LX62)*($D$63&amp;$B$63&lt;&gt;LV62&amp;LX62),0,IF(ABS(LW66+LW68-LW71-LW73)&gt;=PrSettings!$M$7,(ABS(LW66+LW68-LW71-LW73-LZ62+MA62)&lt;=1)*1,IF(AND(MC62,$F62=$G62,LW66+LW68&gt;=PrSettings!$M$6),(ABS(LZ62-LW66-LW68)&lt;=1)*1,IF(AND(ABS(LW66+LW68-LW71-LW73-LZ62+MA62)&lt;=1,LW66+LW68+LW71+LW73&gt;=PrSettings!$M$8),(ABS(LZ62-LW66-LW68)&lt;=1)*(ABS(MA62-LW71-LW73)&lt;=1)*1,"0")))),"")</f>
        <v/>
      </c>
      <c r="MG62" s="467" t="str">
        <f ca="1">IF(($C$62&amp;$C$63&amp;$E$62&amp;$E$63&lt;&gt;"")*(LV$62&amp;LV$63&amp;LX$62&amp;LX$63&lt;&gt;"")*(LV62&amp;LX62&lt;&gt;""),IF(MB62&lt;&gt;1,0,COUNTIF($B$62:$B$63,LV62)+COUNTIF($D$62:$D$63,LV62))+IF(MB50&lt;&gt;1,0,COUNTIF($B$62:$B$63,LX62)+COUNTIF($D$62:$D$63,LX62)),"")</f>
        <v/>
      </c>
    </row>
    <row r="63" spans="1:345" x14ac:dyDescent="0.25">
      <c r="B63" s="447" t="str">
        <f ca="1">IF(C63="","",INDEX(Groups!$C$7:$C$35,MATCH(C63,Groups!$D$7:$D$35,0)))</f>
        <v/>
      </c>
      <c r="C63" s="448" t="str">
        <f ca="1">INDIRECT("'"&amp;References!$A$1&amp;"'!"&amp;"$R$74")</f>
        <v/>
      </c>
      <c r="D63" s="449" t="str">
        <f ca="1">IF(E63="","",INDEX(Groups!$C$7:$C$35,MATCH(E63,Groups!$D$7:$D$35,0)))</f>
        <v/>
      </c>
      <c r="E63" s="448" t="str">
        <f ca="1">INDIRECT("'"&amp;References!$A$1&amp;"'!"&amp;"$T$74")</f>
        <v/>
      </c>
      <c r="F63" s="450" t="str">
        <f ca="1">IF(AND(INDIRECT("'"&amp;References!$A$1&amp;"'!"&amp;"$R$75")&lt;&gt;"",INDIRECT("'"&amp;References!$A$1&amp;"'!"&amp;"$T$75")&lt;&gt;""),INDIRECT("'"&amp;References!$A$1&amp;"'!"&amp;"$R$75"),"")</f>
        <v/>
      </c>
      <c r="G63" s="451" t="str">
        <f ca="1">IF(AND(INDIRECT("'"&amp;References!$A$1&amp;"'!"&amp;"$R$75")&lt;&gt;"",INDIRECT("'"&amp;References!$A$1&amp;"'!"&amp;"$T$75")&lt;&gt;""),INDIRECT("'"&amp;References!$A$1&amp;"'!"&amp;"$T$75"),"")</f>
        <v/>
      </c>
      <c r="I63" s="462"/>
      <c r="J63" s="448" t="str">
        <f>IF(I63="","",VLOOKUP(I63,Language!$D$5:$E$63,2,0))</f>
        <v/>
      </c>
      <c r="K63" s="452"/>
      <c r="L63" s="448" t="str">
        <f>IF(K63="","",VLOOKUP(K63,Language!$D$5:$E$63,2,0))</f>
        <v/>
      </c>
      <c r="M63" s="452"/>
      <c r="N63" s="452"/>
      <c r="O63" s="539">
        <f>COUNTIF(I$62:I$63,I63)+COUNTIF(K$62:K$63,I63)</f>
        <v>0</v>
      </c>
      <c r="P63" s="449" t="str">
        <f ca="1">IF((M63&lt;&gt;"")*(N63&lt;&gt;"")*((IFERROR(VLOOKUP(I63,$B$62:$F$63,5,0),"")&lt;&gt;"")+(IFERROR(VLOOKUP(I63,$D$62:$G$63,4,0),"")&lt;&gt;""))*((IFERROR(VLOOKUP(K63,$B$62:$F$63,5,0),"")&lt;&gt;"")+(IFERROR(VLOOKUP(K63,$D$62:$G$63,4,0),"")&lt;&gt;"")),IF((T63&lt;&gt;2)+($B$62&amp;$D$62&lt;&gt;I63&amp;K63)*($B$63&amp;$D$63&lt;&gt;I63&amp;K63)*($D$62&amp;$B$62&lt;&gt;I63&amp;K63)*($D$63&amp;$B$63&lt;&gt;I63&amp;K63),"0",(J67+J70&gt;J72+J74)*(M63&gt;N63)+(J67+J70=J72+J74)*(M63=N63)+(J67+J70&lt;J72+J74)*(M63&lt;N63)),"")</f>
        <v/>
      </c>
      <c r="Q63" s="449" t="str">
        <f ca="1">IF((P63&lt;&gt;""),IF(OR(J67+J70&lt;&gt;J72+J74,PrSettings!$M$4="●"),((J67+J70-J72-J74)=(M63-N63))*(P63=1),0),"")</f>
        <v/>
      </c>
      <c r="R63" s="449" t="str">
        <f ca="1">IF(Q63&lt;&gt;"",IF(P63="0",0,(J67+J70=M63)*(J72+J74=N63)),"")</f>
        <v/>
      </c>
      <c r="S63" s="449" t="str">
        <f ca="1">IF(P63&lt;&gt;"",IF((T63&lt;&gt;2)+($B$62&amp;$D$62&lt;&gt;I63&amp;K63)*($B$63&amp;$D$63&lt;&gt;I63&amp;K63)*($D$62&amp;$B$62&lt;&gt;I63&amp;K63)*($D$63&amp;$B$63&lt;&gt;I63&amp;K63),0,IF(ABS(J67+J70-J72-J74)&gt;=PrSettings!$M$7,(ABS(J67+J70-J72-J74-M63+N63)&lt;=1)*1,IF(AND(P63,$F63=$G63,J67+J70&gt;=PrSettings!$M$6),(ABS(M63-J67-J70)&lt;=1)*1,IF(AND(ABS(J67+J70-J72-J74-M63+N63)&lt;=1,J67+J70+J72+J74&gt;=PrSettings!$M$8),(ABS(M63-J67-J70)&lt;=1)*(ABS(N63-J72-J74)&lt;=1)*1,"0")))),"")</f>
        <v/>
      </c>
      <c r="T63" s="467" t="str">
        <f ca="1">IF(($C$62&amp;$C$63&amp;$E$62&amp;$E$63&lt;&gt;"")*(I$62&amp;I$63&amp;K$62&amp;K$63&lt;&gt;"")*(I63&amp;K63&lt;&gt;""),IF(O63&lt;&gt;1,0,COUNTIF($B$62:$B$63,I63)+COUNTIF($D$62:$D$63,I63))+IF(O51&lt;&gt;1,0,COUNTIF($B$62:$B$63,K63)+COUNTIF($D$62:$D$63,K63)),"")</f>
        <v/>
      </c>
      <c r="V63" s="462"/>
      <c r="W63" s="448" t="str">
        <f>IF(V63="","",VLOOKUP(V63,Language!$D$5:$E$63,2,0))</f>
        <v/>
      </c>
      <c r="X63" s="452"/>
      <c r="Y63" s="448" t="str">
        <f>IF(X63="","",VLOOKUP(X63,Language!$D$5:$E$63,2,0))</f>
        <v/>
      </c>
      <c r="Z63" s="452"/>
      <c r="AA63" s="452"/>
      <c r="AB63" s="539">
        <f>COUNTIF(V$62:V$63,V63)+COUNTIF(X$62:X$63,V63)</f>
        <v>0</v>
      </c>
      <c r="AC63" s="449" t="str">
        <f ca="1">IF((Z63&lt;&gt;"")*(AA63&lt;&gt;"")*((IFERROR(VLOOKUP(V63,$B$62:$F$63,5,0),"")&lt;&gt;"")+(IFERROR(VLOOKUP(V63,$D$62:$G$63,4,0),"")&lt;&gt;""))*((IFERROR(VLOOKUP(X63,$B$62:$F$63,5,0),"")&lt;&gt;"")+(IFERROR(VLOOKUP(X63,$D$62:$G$63,4,0),"")&lt;&gt;"")),IF((AG63&lt;&gt;2)+($B$62&amp;$D$62&lt;&gt;V63&amp;X63)*($B$63&amp;$D$63&lt;&gt;V63&amp;X63)*($D$62&amp;$B$62&lt;&gt;V63&amp;X63)*($D$63&amp;$B$63&lt;&gt;V63&amp;X63),"0",(W67+W70&gt;W72+W74)*(Z63&gt;AA63)+(W67+W70=W72+W74)*(Z63=AA63)+(W67+W70&lt;W72+W74)*(Z63&lt;AA63)),"")</f>
        <v/>
      </c>
      <c r="AD63" s="449" t="str">
        <f ca="1">IF((AC63&lt;&gt;""),IF(OR(W67+W70&lt;&gt;W72+W74,PrSettings!$M$4="●"),((W67+W70-W72-W74)=(Z63-AA63))*(AC63=1),0),"")</f>
        <v/>
      </c>
      <c r="AE63" s="449" t="str">
        <f ca="1">IF(AD63&lt;&gt;"",IF(AC63="0",0,(W67+W70=Z63)*(W72+W74=AA63)),"")</f>
        <v/>
      </c>
      <c r="AF63" s="449" t="str">
        <f ca="1">IF(AC63&lt;&gt;"",IF((AG63&lt;&gt;2)+($B$62&amp;$D$62&lt;&gt;V63&amp;X63)*($B$63&amp;$D$63&lt;&gt;V63&amp;X63)*($D$62&amp;$B$62&lt;&gt;V63&amp;X63)*($D$63&amp;$B$63&lt;&gt;V63&amp;X63),0,IF(ABS(W67+W70-W72-W74)&gt;=PrSettings!$M$7,(ABS(W67+W70-W72-W74-Z63+AA63)&lt;=1)*1,IF(AND(AC63,$F63=$G63,W67+W70&gt;=PrSettings!$M$6),(ABS(Z63-W67-W70)&lt;=1)*1,IF(AND(ABS(W67+W70-W72-W74-Z63+AA63)&lt;=1,W67+W70+W72+W74&gt;=PrSettings!$M$8),(ABS(Z63-W67-W70)&lt;=1)*(ABS(AA63-W72-W74)&lt;=1)*1,"0")))),"")</f>
        <v/>
      </c>
      <c r="AG63" s="467" t="str">
        <f ca="1">IF(($C$62&amp;$C$63&amp;$E$62&amp;$E$63&lt;&gt;"")*(V$62&amp;V$63&amp;X$62&amp;X$63&lt;&gt;"")*(V63&amp;X63&lt;&gt;""),IF(AB63&lt;&gt;1,0,COUNTIF($B$62:$B$63,V63)+COUNTIF($D$62:$D$63,V63))+IF(AB51&lt;&gt;1,0,COUNTIF($B$62:$B$63,X63)+COUNTIF($D$62:$D$63,X63)),"")</f>
        <v/>
      </c>
      <c r="AI63" s="462"/>
      <c r="AJ63" s="448" t="str">
        <f>IF(AI63="","",VLOOKUP(AI63,Language!$D$5:$E$63,2,0))</f>
        <v/>
      </c>
      <c r="AK63" s="452"/>
      <c r="AL63" s="448" t="str">
        <f>IF(AK63="","",VLOOKUP(AK63,Language!$D$5:$E$63,2,0))</f>
        <v/>
      </c>
      <c r="AM63" s="452"/>
      <c r="AN63" s="452"/>
      <c r="AO63" s="539">
        <f>COUNTIF(AI$62:AI$63,AI63)+COUNTIF(AK$62:AK$63,AI63)</f>
        <v>0</v>
      </c>
      <c r="AP63" s="449" t="str">
        <f ca="1">IF((AM63&lt;&gt;"")*(AN63&lt;&gt;"")*((IFERROR(VLOOKUP(AI63,$B$62:$F$63,5,0),"")&lt;&gt;"")+(IFERROR(VLOOKUP(AI63,$D$62:$G$63,4,0),"")&lt;&gt;""))*((IFERROR(VLOOKUP(AK63,$B$62:$F$63,5,0),"")&lt;&gt;"")+(IFERROR(VLOOKUP(AK63,$D$62:$G$63,4,0),"")&lt;&gt;"")),IF((AT63&lt;&gt;2)+($B$62&amp;$D$62&lt;&gt;AI63&amp;AK63)*($B$63&amp;$D$63&lt;&gt;AI63&amp;AK63)*($D$62&amp;$B$62&lt;&gt;AI63&amp;AK63)*($D$63&amp;$B$63&lt;&gt;AI63&amp;AK63),"0",(AJ67+AJ70&gt;AJ72+AJ74)*(AM63&gt;AN63)+(AJ67+AJ70=AJ72+AJ74)*(AM63=AN63)+(AJ67+AJ70&lt;AJ72+AJ74)*(AM63&lt;AN63)),"")</f>
        <v/>
      </c>
      <c r="AQ63" s="449" t="str">
        <f ca="1">IF((AP63&lt;&gt;""),IF(OR(AJ67+AJ70&lt;&gt;AJ72+AJ74,PrSettings!$M$4="●"),((AJ67+AJ70-AJ72-AJ74)=(AM63-AN63))*(AP63=1),0),"")</f>
        <v/>
      </c>
      <c r="AR63" s="449" t="str">
        <f ca="1">IF(AQ63&lt;&gt;"",IF(AP63="0",0,(AJ67+AJ70=AM63)*(AJ72+AJ74=AN63)),"")</f>
        <v/>
      </c>
      <c r="AS63" s="449" t="str">
        <f ca="1">IF(AP63&lt;&gt;"",IF((AT63&lt;&gt;2)+($B$62&amp;$D$62&lt;&gt;AI63&amp;AK63)*($B$63&amp;$D$63&lt;&gt;AI63&amp;AK63)*($D$62&amp;$B$62&lt;&gt;AI63&amp;AK63)*($D$63&amp;$B$63&lt;&gt;AI63&amp;AK63),0,IF(ABS(AJ67+AJ70-AJ72-AJ74)&gt;=PrSettings!$M$7,(ABS(AJ67+AJ70-AJ72-AJ74-AM63+AN63)&lt;=1)*1,IF(AND(AP63,$F63=$G63,AJ67+AJ70&gt;=PrSettings!$M$6),(ABS(AM63-AJ67-AJ70)&lt;=1)*1,IF(AND(ABS(AJ67+AJ70-AJ72-AJ74-AM63+AN63)&lt;=1,AJ67+AJ70+AJ72+AJ74&gt;=PrSettings!$M$8),(ABS(AM63-AJ67-AJ70)&lt;=1)*(ABS(AN63-AJ72-AJ74)&lt;=1)*1,"0")))),"")</f>
        <v/>
      </c>
      <c r="AT63" s="467" t="str">
        <f ca="1">IF(($C$62&amp;$C$63&amp;$E$62&amp;$E$63&lt;&gt;"")*(AI$62&amp;AI$63&amp;AK$62&amp;AK$63&lt;&gt;"")*(AI63&amp;AK63&lt;&gt;""),IF(AO63&lt;&gt;1,0,COUNTIF($B$62:$B$63,AI63)+COUNTIF($D$62:$D$63,AI63))+IF(AO51&lt;&gt;1,0,COUNTIF($B$62:$B$63,AK63)+COUNTIF($D$62:$D$63,AK63)),"")</f>
        <v/>
      </c>
      <c r="AV63" s="462"/>
      <c r="AW63" s="448" t="str">
        <f>IF(AV63="","",VLOOKUP(AV63,Language!$D$5:$E$63,2,0))</f>
        <v/>
      </c>
      <c r="AX63" s="452"/>
      <c r="AY63" s="448" t="str">
        <f>IF(AX63="","",VLOOKUP(AX63,Language!$D$5:$E$63,2,0))</f>
        <v/>
      </c>
      <c r="AZ63" s="452"/>
      <c r="BA63" s="452"/>
      <c r="BB63" s="539">
        <f>COUNTIF(AV$62:AV$63,AV63)+COUNTIF(AX$62:AX$63,AV63)</f>
        <v>0</v>
      </c>
      <c r="BC63" s="449" t="str">
        <f ca="1">IF((AZ63&lt;&gt;"")*(BA63&lt;&gt;"")*((IFERROR(VLOOKUP(AV63,$B$62:$F$63,5,0),"")&lt;&gt;"")+(IFERROR(VLOOKUP(AV63,$D$62:$G$63,4,0),"")&lt;&gt;""))*((IFERROR(VLOOKUP(AX63,$B$62:$F$63,5,0),"")&lt;&gt;"")+(IFERROR(VLOOKUP(AX63,$D$62:$G$63,4,0),"")&lt;&gt;"")),IF((BG63&lt;&gt;2)+($B$62&amp;$D$62&lt;&gt;AV63&amp;AX63)*($B$63&amp;$D$63&lt;&gt;AV63&amp;AX63)*($D$62&amp;$B$62&lt;&gt;AV63&amp;AX63)*($D$63&amp;$B$63&lt;&gt;AV63&amp;AX63),"0",(AW67+AW70&gt;AW72+AW74)*(AZ63&gt;BA63)+(AW67+AW70=AW72+AW74)*(AZ63=BA63)+(AW67+AW70&lt;AW72+AW74)*(AZ63&lt;BA63)),"")</f>
        <v/>
      </c>
      <c r="BD63" s="449" t="str">
        <f ca="1">IF((BC63&lt;&gt;""),IF(OR(AW67+AW70&lt;&gt;AW72+AW74,PrSettings!$M$4="●"),((AW67+AW70-AW72-AW74)=(AZ63-BA63))*(BC63=1),0),"")</f>
        <v/>
      </c>
      <c r="BE63" s="449" t="str">
        <f ca="1">IF(BD63&lt;&gt;"",IF(BC63="0",0,(AW67+AW70=AZ63)*(AW72+AW74=BA63)),"")</f>
        <v/>
      </c>
      <c r="BF63" s="449" t="str">
        <f ca="1">IF(BC63&lt;&gt;"",IF((BG63&lt;&gt;2)+($B$62&amp;$D$62&lt;&gt;AV63&amp;AX63)*($B$63&amp;$D$63&lt;&gt;AV63&amp;AX63)*($D$62&amp;$B$62&lt;&gt;AV63&amp;AX63)*($D$63&amp;$B$63&lt;&gt;AV63&amp;AX63),0,IF(ABS(AW67+AW70-AW72-AW74)&gt;=PrSettings!$M$7,(ABS(AW67+AW70-AW72-AW74-AZ63+BA63)&lt;=1)*1,IF(AND(BC63,$F63=$G63,AW67+AW70&gt;=PrSettings!$M$6),(ABS(AZ63-AW67-AW70)&lt;=1)*1,IF(AND(ABS(AW67+AW70-AW72-AW74-AZ63+BA63)&lt;=1,AW67+AW70+AW72+AW74&gt;=PrSettings!$M$8),(ABS(AZ63-AW67-AW70)&lt;=1)*(ABS(BA63-AW72-AW74)&lt;=1)*1,"0")))),"")</f>
        <v/>
      </c>
      <c r="BG63" s="467" t="str">
        <f ca="1">IF(($C$62&amp;$C$63&amp;$E$62&amp;$E$63&lt;&gt;"")*(AV$62&amp;AV$63&amp;AX$62&amp;AX$63&lt;&gt;"")*(AV63&amp;AX63&lt;&gt;""),IF(BB63&lt;&gt;1,0,COUNTIF($B$62:$B$63,AV63)+COUNTIF($D$62:$D$63,AV63))+IF(BB51&lt;&gt;1,0,COUNTIF($B$62:$B$63,AX63)+COUNTIF($D$62:$D$63,AX63)),"")</f>
        <v/>
      </c>
      <c r="BI63" s="462"/>
      <c r="BJ63" s="448" t="str">
        <f>IF(BI63="","",VLOOKUP(BI63,Language!$D$5:$E$63,2,0))</f>
        <v/>
      </c>
      <c r="BK63" s="452"/>
      <c r="BL63" s="448" t="str">
        <f>IF(BK63="","",VLOOKUP(BK63,Language!$D$5:$E$63,2,0))</f>
        <v/>
      </c>
      <c r="BM63" s="452"/>
      <c r="BN63" s="452"/>
      <c r="BO63" s="539">
        <f>COUNTIF(BI$62:BI$63,BI63)+COUNTIF(BK$62:BK$63,BI63)</f>
        <v>0</v>
      </c>
      <c r="BP63" s="449" t="str">
        <f ca="1">IF((BM63&lt;&gt;"")*(BN63&lt;&gt;"")*((IFERROR(VLOOKUP(BI63,$B$62:$F$63,5,0),"")&lt;&gt;"")+(IFERROR(VLOOKUP(BI63,$D$62:$G$63,4,0),"")&lt;&gt;""))*((IFERROR(VLOOKUP(BK63,$B$62:$F$63,5,0),"")&lt;&gt;"")+(IFERROR(VLOOKUP(BK63,$D$62:$G$63,4,0),"")&lt;&gt;"")),IF((BT63&lt;&gt;2)+($B$62&amp;$D$62&lt;&gt;BI63&amp;BK63)*($B$63&amp;$D$63&lt;&gt;BI63&amp;BK63)*($D$62&amp;$B$62&lt;&gt;BI63&amp;BK63)*($D$63&amp;$B$63&lt;&gt;BI63&amp;BK63),"0",(BJ67+BJ70&gt;BJ72+BJ74)*(BM63&gt;BN63)+(BJ67+BJ70=BJ72+BJ74)*(BM63=BN63)+(BJ67+BJ70&lt;BJ72+BJ74)*(BM63&lt;BN63)),"")</f>
        <v/>
      </c>
      <c r="BQ63" s="449" t="str">
        <f ca="1">IF((BP63&lt;&gt;""),IF(OR(BJ67+BJ70&lt;&gt;BJ72+BJ74,PrSettings!$M$4="●"),((BJ67+BJ70-BJ72-BJ74)=(BM63-BN63))*(BP63=1),0),"")</f>
        <v/>
      </c>
      <c r="BR63" s="449" t="str">
        <f ca="1">IF(BQ63&lt;&gt;"",IF(BP63="0",0,(BJ67+BJ70=BM63)*(BJ72+BJ74=BN63)),"")</f>
        <v/>
      </c>
      <c r="BS63" s="449" t="str">
        <f ca="1">IF(BP63&lt;&gt;"",IF((BT63&lt;&gt;2)+($B$62&amp;$D$62&lt;&gt;BI63&amp;BK63)*($B$63&amp;$D$63&lt;&gt;BI63&amp;BK63)*($D$62&amp;$B$62&lt;&gt;BI63&amp;BK63)*($D$63&amp;$B$63&lt;&gt;BI63&amp;BK63),0,IF(ABS(BJ67+BJ70-BJ72-BJ74)&gt;=PrSettings!$M$7,(ABS(BJ67+BJ70-BJ72-BJ74-BM63+BN63)&lt;=1)*1,IF(AND(BP63,$F63=$G63,BJ67+BJ70&gt;=PrSettings!$M$6),(ABS(BM63-BJ67-BJ70)&lt;=1)*1,IF(AND(ABS(BJ67+BJ70-BJ72-BJ74-BM63+BN63)&lt;=1,BJ67+BJ70+BJ72+BJ74&gt;=PrSettings!$M$8),(ABS(BM63-BJ67-BJ70)&lt;=1)*(ABS(BN63-BJ72-BJ74)&lt;=1)*1,"0")))),"")</f>
        <v/>
      </c>
      <c r="BT63" s="467" t="str">
        <f ca="1">IF(($C$62&amp;$C$63&amp;$E$62&amp;$E$63&lt;&gt;"")*(BI$62&amp;BI$63&amp;BK$62&amp;BK$63&lt;&gt;"")*(BI63&amp;BK63&lt;&gt;""),IF(BO63&lt;&gt;1,0,COUNTIF($B$62:$B$63,BI63)+COUNTIF($D$62:$D$63,BI63))+IF(BO51&lt;&gt;1,0,COUNTIF($B$62:$B$63,BK63)+COUNTIF($D$62:$D$63,BK63)),"")</f>
        <v/>
      </c>
      <c r="BV63" s="462"/>
      <c r="BW63" s="448" t="str">
        <f>IF(BV63="","",VLOOKUP(BV63,Language!$D$5:$E$63,2,0))</f>
        <v/>
      </c>
      <c r="BX63" s="452"/>
      <c r="BY63" s="448" t="str">
        <f>IF(BX63="","",VLOOKUP(BX63,Language!$D$5:$E$63,2,0))</f>
        <v/>
      </c>
      <c r="BZ63" s="452"/>
      <c r="CA63" s="452"/>
      <c r="CB63" s="539">
        <f>COUNTIF(BV$62:BV$63,BV63)+COUNTIF(BX$62:BX$63,BV63)</f>
        <v>0</v>
      </c>
      <c r="CC63" s="449" t="str">
        <f ca="1">IF((BZ63&lt;&gt;"")*(CA63&lt;&gt;"")*((IFERROR(VLOOKUP(BV63,$B$62:$F$63,5,0),"")&lt;&gt;"")+(IFERROR(VLOOKUP(BV63,$D$62:$G$63,4,0),"")&lt;&gt;""))*((IFERROR(VLOOKUP(BX63,$B$62:$F$63,5,0),"")&lt;&gt;"")+(IFERROR(VLOOKUP(BX63,$D$62:$G$63,4,0),"")&lt;&gt;"")),IF((CG63&lt;&gt;2)+($B$62&amp;$D$62&lt;&gt;BV63&amp;BX63)*($B$63&amp;$D$63&lt;&gt;BV63&amp;BX63)*($D$62&amp;$B$62&lt;&gt;BV63&amp;BX63)*($D$63&amp;$B$63&lt;&gt;BV63&amp;BX63),"0",(BW67+BW70&gt;BW72+BW74)*(BZ63&gt;CA63)+(BW67+BW70=BW72+BW74)*(BZ63=CA63)+(BW67+BW70&lt;BW72+BW74)*(BZ63&lt;CA63)),"")</f>
        <v/>
      </c>
      <c r="CD63" s="449" t="str">
        <f ca="1">IF((CC63&lt;&gt;""),IF(OR(BW67+BW70&lt;&gt;BW72+BW74,PrSettings!$M$4="●"),((BW67+BW70-BW72-BW74)=(BZ63-CA63))*(CC63=1),0),"")</f>
        <v/>
      </c>
      <c r="CE63" s="449" t="str">
        <f ca="1">IF(CD63&lt;&gt;"",IF(CC63="0",0,(BW67+BW70=BZ63)*(BW72+BW74=CA63)),"")</f>
        <v/>
      </c>
      <c r="CF63" s="449" t="str">
        <f ca="1">IF(CC63&lt;&gt;"",IF((CG63&lt;&gt;2)+($B$62&amp;$D$62&lt;&gt;BV63&amp;BX63)*($B$63&amp;$D$63&lt;&gt;BV63&amp;BX63)*($D$62&amp;$B$62&lt;&gt;BV63&amp;BX63)*($D$63&amp;$B$63&lt;&gt;BV63&amp;BX63),0,IF(ABS(BW67+BW70-BW72-BW74)&gt;=PrSettings!$M$7,(ABS(BW67+BW70-BW72-BW74-BZ63+CA63)&lt;=1)*1,IF(AND(CC63,$F63=$G63,BW67+BW70&gt;=PrSettings!$M$6),(ABS(BZ63-BW67-BW70)&lt;=1)*1,IF(AND(ABS(BW67+BW70-BW72-BW74-BZ63+CA63)&lt;=1,BW67+BW70+BW72+BW74&gt;=PrSettings!$M$8),(ABS(BZ63-BW67-BW70)&lt;=1)*(ABS(CA63-BW72-BW74)&lt;=1)*1,"0")))),"")</f>
        <v/>
      </c>
      <c r="CG63" s="467" t="str">
        <f ca="1">IF(($C$62&amp;$C$63&amp;$E$62&amp;$E$63&lt;&gt;"")*(BV$62&amp;BV$63&amp;BX$62&amp;BX$63&lt;&gt;"")*(BV63&amp;BX63&lt;&gt;""),IF(CB63&lt;&gt;1,0,COUNTIF($B$62:$B$63,BV63)+COUNTIF($D$62:$D$63,BV63))+IF(CB51&lt;&gt;1,0,COUNTIF($B$62:$B$63,BX63)+COUNTIF($D$62:$D$63,BX63)),"")</f>
        <v/>
      </c>
      <c r="CI63" s="462"/>
      <c r="CJ63" s="448" t="str">
        <f>IF(CI63="","",VLOOKUP(CI63,Language!$D$5:$E$63,2,0))</f>
        <v/>
      </c>
      <c r="CK63" s="452"/>
      <c r="CL63" s="448" t="str">
        <f>IF(CK63="","",VLOOKUP(CK63,Language!$D$5:$E$63,2,0))</f>
        <v/>
      </c>
      <c r="CM63" s="452"/>
      <c r="CN63" s="452"/>
      <c r="CO63" s="539">
        <f>COUNTIF(CI$62:CI$63,CI63)+COUNTIF(CK$62:CK$63,CI63)</f>
        <v>0</v>
      </c>
      <c r="CP63" s="449" t="str">
        <f ca="1">IF((CM63&lt;&gt;"")*(CN63&lt;&gt;"")*((IFERROR(VLOOKUP(CI63,$B$62:$F$63,5,0),"")&lt;&gt;"")+(IFERROR(VLOOKUP(CI63,$D$62:$G$63,4,0),"")&lt;&gt;""))*((IFERROR(VLOOKUP(CK63,$B$62:$F$63,5,0),"")&lt;&gt;"")+(IFERROR(VLOOKUP(CK63,$D$62:$G$63,4,0),"")&lt;&gt;"")),IF((CT63&lt;&gt;2)+($B$62&amp;$D$62&lt;&gt;CI63&amp;CK63)*($B$63&amp;$D$63&lt;&gt;CI63&amp;CK63)*($D$62&amp;$B$62&lt;&gt;CI63&amp;CK63)*($D$63&amp;$B$63&lt;&gt;CI63&amp;CK63),"0",(CJ67+CJ70&gt;CJ72+CJ74)*(CM63&gt;CN63)+(CJ67+CJ70=CJ72+CJ74)*(CM63=CN63)+(CJ67+CJ70&lt;CJ72+CJ74)*(CM63&lt;CN63)),"")</f>
        <v/>
      </c>
      <c r="CQ63" s="449" t="str">
        <f ca="1">IF((CP63&lt;&gt;""),IF(OR(CJ67+CJ70&lt;&gt;CJ72+CJ74,PrSettings!$M$4="●"),((CJ67+CJ70-CJ72-CJ74)=(CM63-CN63))*(CP63=1),0),"")</f>
        <v/>
      </c>
      <c r="CR63" s="449" t="str">
        <f ca="1">IF(CQ63&lt;&gt;"",IF(CP63="0",0,(CJ67+CJ70=CM63)*(CJ72+CJ74=CN63)),"")</f>
        <v/>
      </c>
      <c r="CS63" s="449" t="str">
        <f ca="1">IF(CP63&lt;&gt;"",IF((CT63&lt;&gt;2)+($B$62&amp;$D$62&lt;&gt;CI63&amp;CK63)*($B$63&amp;$D$63&lt;&gt;CI63&amp;CK63)*($D$62&amp;$B$62&lt;&gt;CI63&amp;CK63)*($D$63&amp;$B$63&lt;&gt;CI63&amp;CK63),0,IF(ABS(CJ67+CJ70-CJ72-CJ74)&gt;=PrSettings!$M$7,(ABS(CJ67+CJ70-CJ72-CJ74-CM63+CN63)&lt;=1)*1,IF(AND(CP63,$F63=$G63,CJ67+CJ70&gt;=PrSettings!$M$6),(ABS(CM63-CJ67-CJ70)&lt;=1)*1,IF(AND(ABS(CJ67+CJ70-CJ72-CJ74-CM63+CN63)&lt;=1,CJ67+CJ70+CJ72+CJ74&gt;=PrSettings!$M$8),(ABS(CM63-CJ67-CJ70)&lt;=1)*(ABS(CN63-CJ72-CJ74)&lt;=1)*1,"0")))),"")</f>
        <v/>
      </c>
      <c r="CT63" s="467" t="str">
        <f ca="1">IF(($C$62&amp;$C$63&amp;$E$62&amp;$E$63&lt;&gt;"")*(CI$62&amp;CI$63&amp;CK$62&amp;CK$63&lt;&gt;"")*(CI63&amp;CK63&lt;&gt;""),IF(CO63&lt;&gt;1,0,COUNTIF($B$62:$B$63,CI63)+COUNTIF($D$62:$D$63,CI63))+IF(CO51&lt;&gt;1,0,COUNTIF($B$62:$B$63,CK63)+COUNTIF($D$62:$D$63,CK63)),"")</f>
        <v/>
      </c>
      <c r="CV63" s="462"/>
      <c r="CW63" s="448" t="str">
        <f>IF(CV63="","",VLOOKUP(CV63,Language!$D$5:$E$63,2,0))</f>
        <v/>
      </c>
      <c r="CX63" s="452"/>
      <c r="CY63" s="448" t="str">
        <f>IF(CX63="","",VLOOKUP(CX63,Language!$D$5:$E$63,2,0))</f>
        <v/>
      </c>
      <c r="CZ63" s="452"/>
      <c r="DA63" s="452"/>
      <c r="DB63" s="539">
        <f>COUNTIF(CV$62:CV$63,CV63)+COUNTIF(CX$62:CX$63,CV63)</f>
        <v>0</v>
      </c>
      <c r="DC63" s="449" t="str">
        <f ca="1">IF((CZ63&lt;&gt;"")*(DA63&lt;&gt;"")*((IFERROR(VLOOKUP(CV63,$B$62:$F$63,5,0),"")&lt;&gt;"")+(IFERROR(VLOOKUP(CV63,$D$62:$G$63,4,0),"")&lt;&gt;""))*((IFERROR(VLOOKUP(CX63,$B$62:$F$63,5,0),"")&lt;&gt;"")+(IFERROR(VLOOKUP(CX63,$D$62:$G$63,4,0),"")&lt;&gt;"")),IF((DG63&lt;&gt;2)+($B$62&amp;$D$62&lt;&gt;CV63&amp;CX63)*($B$63&amp;$D$63&lt;&gt;CV63&amp;CX63)*($D$62&amp;$B$62&lt;&gt;CV63&amp;CX63)*($D$63&amp;$B$63&lt;&gt;CV63&amp;CX63),"0",(CW67+CW70&gt;CW72+CW74)*(CZ63&gt;DA63)+(CW67+CW70=CW72+CW74)*(CZ63=DA63)+(CW67+CW70&lt;CW72+CW74)*(CZ63&lt;DA63)),"")</f>
        <v/>
      </c>
      <c r="DD63" s="449" t="str">
        <f ca="1">IF((DC63&lt;&gt;""),IF(OR(CW67+CW70&lt;&gt;CW72+CW74,PrSettings!$M$4="●"),((CW67+CW70-CW72-CW74)=(CZ63-DA63))*(DC63=1),0),"")</f>
        <v/>
      </c>
      <c r="DE63" s="449" t="str">
        <f ca="1">IF(DD63&lt;&gt;"",IF(DC63="0",0,(CW67+CW70=CZ63)*(CW72+CW74=DA63)),"")</f>
        <v/>
      </c>
      <c r="DF63" s="449" t="str">
        <f ca="1">IF(DC63&lt;&gt;"",IF((DG63&lt;&gt;2)+($B$62&amp;$D$62&lt;&gt;CV63&amp;CX63)*($B$63&amp;$D$63&lt;&gt;CV63&amp;CX63)*($D$62&amp;$B$62&lt;&gt;CV63&amp;CX63)*($D$63&amp;$B$63&lt;&gt;CV63&amp;CX63),0,IF(ABS(CW67+CW70-CW72-CW74)&gt;=PrSettings!$M$7,(ABS(CW67+CW70-CW72-CW74-CZ63+DA63)&lt;=1)*1,IF(AND(DC63,$F63=$G63,CW67+CW70&gt;=PrSettings!$M$6),(ABS(CZ63-CW67-CW70)&lt;=1)*1,IF(AND(ABS(CW67+CW70-CW72-CW74-CZ63+DA63)&lt;=1,CW67+CW70+CW72+CW74&gt;=PrSettings!$M$8),(ABS(CZ63-CW67-CW70)&lt;=1)*(ABS(DA63-CW72-CW74)&lt;=1)*1,"0")))),"")</f>
        <v/>
      </c>
      <c r="DG63" s="467" t="str">
        <f ca="1">IF(($C$62&amp;$C$63&amp;$E$62&amp;$E$63&lt;&gt;"")*(CV$62&amp;CV$63&amp;CX$62&amp;CX$63&lt;&gt;"")*(CV63&amp;CX63&lt;&gt;""),IF(DB63&lt;&gt;1,0,COUNTIF($B$62:$B$63,CV63)+COUNTIF($D$62:$D$63,CV63))+IF(DB51&lt;&gt;1,0,COUNTIF($B$62:$B$63,CX63)+COUNTIF($D$62:$D$63,CX63)),"")</f>
        <v/>
      </c>
      <c r="DI63" s="462"/>
      <c r="DJ63" s="448" t="str">
        <f>IF(DI63="","",VLOOKUP(DI63,Language!$D$5:$E$63,2,0))</f>
        <v/>
      </c>
      <c r="DK63" s="452"/>
      <c r="DL63" s="448" t="str">
        <f>IF(DK63="","",VLOOKUP(DK63,Language!$D$5:$E$63,2,0))</f>
        <v/>
      </c>
      <c r="DM63" s="452"/>
      <c r="DN63" s="452"/>
      <c r="DO63" s="539">
        <f>COUNTIF(DI$62:DI$63,DI63)+COUNTIF(DK$62:DK$63,DI63)</f>
        <v>0</v>
      </c>
      <c r="DP63" s="449" t="str">
        <f ca="1">IF((DM63&lt;&gt;"")*(DN63&lt;&gt;"")*((IFERROR(VLOOKUP(DI63,$B$62:$F$63,5,0),"")&lt;&gt;"")+(IFERROR(VLOOKUP(DI63,$D$62:$G$63,4,0),"")&lt;&gt;""))*((IFERROR(VLOOKUP(DK63,$B$62:$F$63,5,0),"")&lt;&gt;"")+(IFERROR(VLOOKUP(DK63,$D$62:$G$63,4,0),"")&lt;&gt;"")),IF((DT63&lt;&gt;2)+($B$62&amp;$D$62&lt;&gt;DI63&amp;DK63)*($B$63&amp;$D$63&lt;&gt;DI63&amp;DK63)*($D$62&amp;$B$62&lt;&gt;DI63&amp;DK63)*($D$63&amp;$B$63&lt;&gt;DI63&amp;DK63),"0",(DJ67+DJ70&gt;DJ72+DJ74)*(DM63&gt;DN63)+(DJ67+DJ70=DJ72+DJ74)*(DM63=DN63)+(DJ67+DJ70&lt;DJ72+DJ74)*(DM63&lt;DN63)),"")</f>
        <v/>
      </c>
      <c r="DQ63" s="449" t="str">
        <f ca="1">IF((DP63&lt;&gt;""),IF(OR(DJ67+DJ70&lt;&gt;DJ72+DJ74,PrSettings!$M$4="●"),((DJ67+DJ70-DJ72-DJ74)=(DM63-DN63))*(DP63=1),0),"")</f>
        <v/>
      </c>
      <c r="DR63" s="449" t="str">
        <f ca="1">IF(DQ63&lt;&gt;"",IF(DP63="0",0,(DJ67+DJ70=DM63)*(DJ72+DJ74=DN63)),"")</f>
        <v/>
      </c>
      <c r="DS63" s="449" t="str">
        <f ca="1">IF(DP63&lt;&gt;"",IF((DT63&lt;&gt;2)+($B$62&amp;$D$62&lt;&gt;DI63&amp;DK63)*($B$63&amp;$D$63&lt;&gt;DI63&amp;DK63)*($D$62&amp;$B$62&lt;&gt;DI63&amp;DK63)*($D$63&amp;$B$63&lt;&gt;DI63&amp;DK63),0,IF(ABS(DJ67+DJ70-DJ72-DJ74)&gt;=PrSettings!$M$7,(ABS(DJ67+DJ70-DJ72-DJ74-DM63+DN63)&lt;=1)*1,IF(AND(DP63,$F63=$G63,DJ67+DJ70&gt;=PrSettings!$M$6),(ABS(DM63-DJ67-DJ70)&lt;=1)*1,IF(AND(ABS(DJ67+DJ70-DJ72-DJ74-DM63+DN63)&lt;=1,DJ67+DJ70+DJ72+DJ74&gt;=PrSettings!$M$8),(ABS(DM63-DJ67-DJ70)&lt;=1)*(ABS(DN63-DJ72-DJ74)&lt;=1)*1,"0")))),"")</f>
        <v/>
      </c>
      <c r="DT63" s="467" t="str">
        <f ca="1">IF(($C$62&amp;$C$63&amp;$E$62&amp;$E$63&lt;&gt;"")*(DI$62&amp;DI$63&amp;DK$62&amp;DK$63&lt;&gt;"")*(DI63&amp;DK63&lt;&gt;""),IF(DO63&lt;&gt;1,0,COUNTIF($B$62:$B$63,DI63)+COUNTIF($D$62:$D$63,DI63))+IF(DO51&lt;&gt;1,0,COUNTIF($B$62:$B$63,DK63)+COUNTIF($D$62:$D$63,DK63)),"")</f>
        <v/>
      </c>
      <c r="DV63" s="462"/>
      <c r="DW63" s="448" t="str">
        <f>IF(DV63="","",VLOOKUP(DV63,Language!$D$5:$E$63,2,0))</f>
        <v/>
      </c>
      <c r="DX63" s="452"/>
      <c r="DY63" s="448" t="str">
        <f>IF(DX63="","",VLOOKUP(DX63,Language!$D$5:$E$63,2,0))</f>
        <v/>
      </c>
      <c r="DZ63" s="452"/>
      <c r="EA63" s="452"/>
      <c r="EB63" s="539">
        <f>COUNTIF(DV$62:DV$63,DV63)+COUNTIF(DX$62:DX$63,DV63)</f>
        <v>0</v>
      </c>
      <c r="EC63" s="449" t="str">
        <f ca="1">IF((DZ63&lt;&gt;"")*(EA63&lt;&gt;"")*((IFERROR(VLOOKUP(DV63,$B$62:$F$63,5,0),"")&lt;&gt;"")+(IFERROR(VLOOKUP(DV63,$D$62:$G$63,4,0),"")&lt;&gt;""))*((IFERROR(VLOOKUP(DX63,$B$62:$F$63,5,0),"")&lt;&gt;"")+(IFERROR(VLOOKUP(DX63,$D$62:$G$63,4,0),"")&lt;&gt;"")),IF((EG63&lt;&gt;2)+($B$62&amp;$D$62&lt;&gt;DV63&amp;DX63)*($B$63&amp;$D$63&lt;&gt;DV63&amp;DX63)*($D$62&amp;$B$62&lt;&gt;DV63&amp;DX63)*($D$63&amp;$B$63&lt;&gt;DV63&amp;DX63),"0",(DW67+DW70&gt;DW72+DW74)*(DZ63&gt;EA63)+(DW67+DW70=DW72+DW74)*(DZ63=EA63)+(DW67+DW70&lt;DW72+DW74)*(DZ63&lt;EA63)),"")</f>
        <v/>
      </c>
      <c r="ED63" s="449" t="str">
        <f ca="1">IF((EC63&lt;&gt;""),IF(OR(DW67+DW70&lt;&gt;DW72+DW74,PrSettings!$M$4="●"),((DW67+DW70-DW72-DW74)=(DZ63-EA63))*(EC63=1),0),"")</f>
        <v/>
      </c>
      <c r="EE63" s="449" t="str">
        <f ca="1">IF(ED63&lt;&gt;"",IF(EC63="0",0,(DW67+DW70=DZ63)*(DW72+DW74=EA63)),"")</f>
        <v/>
      </c>
      <c r="EF63" s="449" t="str">
        <f ca="1">IF(EC63&lt;&gt;"",IF((EG63&lt;&gt;2)+($B$62&amp;$D$62&lt;&gt;DV63&amp;DX63)*($B$63&amp;$D$63&lt;&gt;DV63&amp;DX63)*($D$62&amp;$B$62&lt;&gt;DV63&amp;DX63)*($D$63&amp;$B$63&lt;&gt;DV63&amp;DX63),0,IF(ABS(DW67+DW70-DW72-DW74)&gt;=PrSettings!$M$7,(ABS(DW67+DW70-DW72-DW74-DZ63+EA63)&lt;=1)*1,IF(AND(EC63,$F63=$G63,DW67+DW70&gt;=PrSettings!$M$6),(ABS(DZ63-DW67-DW70)&lt;=1)*1,IF(AND(ABS(DW67+DW70-DW72-DW74-DZ63+EA63)&lt;=1,DW67+DW70+DW72+DW74&gt;=PrSettings!$M$8),(ABS(DZ63-DW67-DW70)&lt;=1)*(ABS(EA63-DW72-DW74)&lt;=1)*1,"0")))),"")</f>
        <v/>
      </c>
      <c r="EG63" s="467" t="str">
        <f ca="1">IF(($C$62&amp;$C$63&amp;$E$62&amp;$E$63&lt;&gt;"")*(DV$62&amp;DV$63&amp;DX$62&amp;DX$63&lt;&gt;"")*(DV63&amp;DX63&lt;&gt;""),IF(EB63&lt;&gt;1,0,COUNTIF($B$62:$B$63,DV63)+COUNTIF($D$62:$D$63,DV63))+IF(EB51&lt;&gt;1,0,COUNTIF($B$62:$B$63,DX63)+COUNTIF($D$62:$D$63,DX63)),"")</f>
        <v/>
      </c>
      <c r="EI63" s="462"/>
      <c r="EJ63" s="448" t="str">
        <f>IF(EI63="","",VLOOKUP(EI63,Language!$D$5:$E$63,2,0))</f>
        <v/>
      </c>
      <c r="EK63" s="452"/>
      <c r="EL63" s="448" t="str">
        <f>IF(EK63="","",VLOOKUP(EK63,Language!$D$5:$E$63,2,0))</f>
        <v/>
      </c>
      <c r="EM63" s="452"/>
      <c r="EN63" s="452"/>
      <c r="EO63" s="539">
        <f>COUNTIF(EI$62:EI$63,EI63)+COUNTIF(EK$62:EK$63,EI63)</f>
        <v>0</v>
      </c>
      <c r="EP63" s="449" t="str">
        <f ca="1">IF((EM63&lt;&gt;"")*(EN63&lt;&gt;"")*((IFERROR(VLOOKUP(EI63,$B$62:$F$63,5,0),"")&lt;&gt;"")+(IFERROR(VLOOKUP(EI63,$D$62:$G$63,4,0),"")&lt;&gt;""))*((IFERROR(VLOOKUP(EK63,$B$62:$F$63,5,0),"")&lt;&gt;"")+(IFERROR(VLOOKUP(EK63,$D$62:$G$63,4,0),"")&lt;&gt;"")),IF((ET63&lt;&gt;2)+($B$62&amp;$D$62&lt;&gt;EI63&amp;EK63)*($B$63&amp;$D$63&lt;&gt;EI63&amp;EK63)*($D$62&amp;$B$62&lt;&gt;EI63&amp;EK63)*($D$63&amp;$B$63&lt;&gt;EI63&amp;EK63),"0",(EJ67+EJ70&gt;EJ72+EJ74)*(EM63&gt;EN63)+(EJ67+EJ70=EJ72+EJ74)*(EM63=EN63)+(EJ67+EJ70&lt;EJ72+EJ74)*(EM63&lt;EN63)),"")</f>
        <v/>
      </c>
      <c r="EQ63" s="449" t="str">
        <f ca="1">IF((EP63&lt;&gt;""),IF(OR(EJ67+EJ70&lt;&gt;EJ72+EJ74,PrSettings!$M$4="●"),((EJ67+EJ70-EJ72-EJ74)=(EM63-EN63))*(EP63=1),0),"")</f>
        <v/>
      </c>
      <c r="ER63" s="449" t="str">
        <f ca="1">IF(EQ63&lt;&gt;"",IF(EP63="0",0,(EJ67+EJ70=EM63)*(EJ72+EJ74=EN63)),"")</f>
        <v/>
      </c>
      <c r="ES63" s="449" t="str">
        <f ca="1">IF(EP63&lt;&gt;"",IF((ET63&lt;&gt;2)+($B$62&amp;$D$62&lt;&gt;EI63&amp;EK63)*($B$63&amp;$D$63&lt;&gt;EI63&amp;EK63)*($D$62&amp;$B$62&lt;&gt;EI63&amp;EK63)*($D$63&amp;$B$63&lt;&gt;EI63&amp;EK63),0,IF(ABS(EJ67+EJ70-EJ72-EJ74)&gt;=PrSettings!$M$7,(ABS(EJ67+EJ70-EJ72-EJ74-EM63+EN63)&lt;=1)*1,IF(AND(EP63,$F63=$G63,EJ67+EJ70&gt;=PrSettings!$M$6),(ABS(EM63-EJ67-EJ70)&lt;=1)*1,IF(AND(ABS(EJ67+EJ70-EJ72-EJ74-EM63+EN63)&lt;=1,EJ67+EJ70+EJ72+EJ74&gt;=PrSettings!$M$8),(ABS(EM63-EJ67-EJ70)&lt;=1)*(ABS(EN63-EJ72-EJ74)&lt;=1)*1,"0")))),"")</f>
        <v/>
      </c>
      <c r="ET63" s="467" t="str">
        <f ca="1">IF(($C$62&amp;$C$63&amp;$E$62&amp;$E$63&lt;&gt;"")*(EI$62&amp;EI$63&amp;EK$62&amp;EK$63&lt;&gt;"")*(EI63&amp;EK63&lt;&gt;""),IF(EO63&lt;&gt;1,0,COUNTIF($B$62:$B$63,EI63)+COUNTIF($D$62:$D$63,EI63))+IF(EO51&lt;&gt;1,0,COUNTIF($B$62:$B$63,EK63)+COUNTIF($D$62:$D$63,EK63)),"")</f>
        <v/>
      </c>
      <c r="EV63" s="462"/>
      <c r="EW63" s="448" t="str">
        <f>IF(EV63="","",VLOOKUP(EV63,Language!$D$5:$E$63,2,0))</f>
        <v/>
      </c>
      <c r="EX63" s="452"/>
      <c r="EY63" s="448" t="str">
        <f>IF(EX63="","",VLOOKUP(EX63,Language!$D$5:$E$63,2,0))</f>
        <v/>
      </c>
      <c r="EZ63" s="452"/>
      <c r="FA63" s="452"/>
      <c r="FB63" s="539">
        <f>COUNTIF(EV$62:EV$63,EV63)+COUNTIF(EX$62:EX$63,EV63)</f>
        <v>0</v>
      </c>
      <c r="FC63" s="449" t="str">
        <f ca="1">IF((EZ63&lt;&gt;"")*(FA63&lt;&gt;"")*((IFERROR(VLOOKUP(EV63,$B$62:$F$63,5,0),"")&lt;&gt;"")+(IFERROR(VLOOKUP(EV63,$D$62:$G$63,4,0),"")&lt;&gt;""))*((IFERROR(VLOOKUP(EX63,$B$62:$F$63,5,0),"")&lt;&gt;"")+(IFERROR(VLOOKUP(EX63,$D$62:$G$63,4,0),"")&lt;&gt;"")),IF((FG63&lt;&gt;2)+($B$62&amp;$D$62&lt;&gt;EV63&amp;EX63)*($B$63&amp;$D$63&lt;&gt;EV63&amp;EX63)*($D$62&amp;$B$62&lt;&gt;EV63&amp;EX63)*($D$63&amp;$B$63&lt;&gt;EV63&amp;EX63),"0",(EW67+EW70&gt;EW72+EW74)*(EZ63&gt;FA63)+(EW67+EW70=EW72+EW74)*(EZ63=FA63)+(EW67+EW70&lt;EW72+EW74)*(EZ63&lt;FA63)),"")</f>
        <v/>
      </c>
      <c r="FD63" s="449" t="str">
        <f ca="1">IF((FC63&lt;&gt;""),IF(OR(EW67+EW70&lt;&gt;EW72+EW74,PrSettings!$M$4="●"),((EW67+EW70-EW72-EW74)=(EZ63-FA63))*(FC63=1),0),"")</f>
        <v/>
      </c>
      <c r="FE63" s="449" t="str">
        <f ca="1">IF(FD63&lt;&gt;"",IF(FC63="0",0,(EW67+EW70=EZ63)*(EW72+EW74=FA63)),"")</f>
        <v/>
      </c>
      <c r="FF63" s="449" t="str">
        <f ca="1">IF(FC63&lt;&gt;"",IF((FG63&lt;&gt;2)+($B$62&amp;$D$62&lt;&gt;EV63&amp;EX63)*($B$63&amp;$D$63&lt;&gt;EV63&amp;EX63)*($D$62&amp;$B$62&lt;&gt;EV63&amp;EX63)*($D$63&amp;$B$63&lt;&gt;EV63&amp;EX63),0,IF(ABS(EW67+EW70-EW72-EW74)&gt;=PrSettings!$M$7,(ABS(EW67+EW70-EW72-EW74-EZ63+FA63)&lt;=1)*1,IF(AND(FC63,$F63=$G63,EW67+EW70&gt;=PrSettings!$M$6),(ABS(EZ63-EW67-EW70)&lt;=1)*1,IF(AND(ABS(EW67+EW70-EW72-EW74-EZ63+FA63)&lt;=1,EW67+EW70+EW72+EW74&gt;=PrSettings!$M$8),(ABS(EZ63-EW67-EW70)&lt;=1)*(ABS(FA63-EW72-EW74)&lt;=1)*1,"0")))),"")</f>
        <v/>
      </c>
      <c r="FG63" s="467" t="str">
        <f ca="1">IF(($C$62&amp;$C$63&amp;$E$62&amp;$E$63&lt;&gt;"")*(EV$62&amp;EV$63&amp;EX$62&amp;EX$63&lt;&gt;"")*(EV63&amp;EX63&lt;&gt;""),IF(FB63&lt;&gt;1,0,COUNTIF($B$62:$B$63,EV63)+COUNTIF($D$62:$D$63,EV63))+IF(FB51&lt;&gt;1,0,COUNTIF($B$62:$B$63,EX63)+COUNTIF($D$62:$D$63,EX63)),"")</f>
        <v/>
      </c>
      <c r="FI63" s="462"/>
      <c r="FJ63" s="448" t="str">
        <f>IF(FI63="","",VLOOKUP(FI63,Language!$D$5:$E$63,2,0))</f>
        <v/>
      </c>
      <c r="FK63" s="452"/>
      <c r="FL63" s="448" t="str">
        <f>IF(FK63="","",VLOOKUP(FK63,Language!$D$5:$E$63,2,0))</f>
        <v/>
      </c>
      <c r="FM63" s="452"/>
      <c r="FN63" s="452"/>
      <c r="FO63" s="539">
        <f>COUNTIF(FI$62:FI$63,FI63)+COUNTIF(FK$62:FK$63,FI63)</f>
        <v>0</v>
      </c>
      <c r="FP63" s="449" t="str">
        <f ca="1">IF((FM63&lt;&gt;"")*(FN63&lt;&gt;"")*((IFERROR(VLOOKUP(FI63,$B$62:$F$63,5,0),"")&lt;&gt;"")+(IFERROR(VLOOKUP(FI63,$D$62:$G$63,4,0),"")&lt;&gt;""))*((IFERROR(VLOOKUP(FK63,$B$62:$F$63,5,0),"")&lt;&gt;"")+(IFERROR(VLOOKUP(FK63,$D$62:$G$63,4,0),"")&lt;&gt;"")),IF((FT63&lt;&gt;2)+($B$62&amp;$D$62&lt;&gt;FI63&amp;FK63)*($B$63&amp;$D$63&lt;&gt;FI63&amp;FK63)*($D$62&amp;$B$62&lt;&gt;FI63&amp;FK63)*($D$63&amp;$B$63&lt;&gt;FI63&amp;FK63),"0",(FJ67+FJ70&gt;FJ72+FJ74)*(FM63&gt;FN63)+(FJ67+FJ70=FJ72+FJ74)*(FM63=FN63)+(FJ67+FJ70&lt;FJ72+FJ74)*(FM63&lt;FN63)),"")</f>
        <v/>
      </c>
      <c r="FQ63" s="449" t="str">
        <f ca="1">IF((FP63&lt;&gt;""),IF(OR(FJ67+FJ70&lt;&gt;FJ72+FJ74,PrSettings!$M$4="●"),((FJ67+FJ70-FJ72-FJ74)=(FM63-FN63))*(FP63=1),0),"")</f>
        <v/>
      </c>
      <c r="FR63" s="449" t="str">
        <f ca="1">IF(FQ63&lt;&gt;"",IF(FP63="0",0,(FJ67+FJ70=FM63)*(FJ72+FJ74=FN63)),"")</f>
        <v/>
      </c>
      <c r="FS63" s="449" t="str">
        <f ca="1">IF(FP63&lt;&gt;"",IF((FT63&lt;&gt;2)+($B$62&amp;$D$62&lt;&gt;FI63&amp;FK63)*($B$63&amp;$D$63&lt;&gt;FI63&amp;FK63)*($D$62&amp;$B$62&lt;&gt;FI63&amp;FK63)*($D$63&amp;$B$63&lt;&gt;FI63&amp;FK63),0,IF(ABS(FJ67+FJ70-FJ72-FJ74)&gt;=PrSettings!$M$7,(ABS(FJ67+FJ70-FJ72-FJ74-FM63+FN63)&lt;=1)*1,IF(AND(FP63,$F63=$G63,FJ67+FJ70&gt;=PrSettings!$M$6),(ABS(FM63-FJ67-FJ70)&lt;=1)*1,IF(AND(ABS(FJ67+FJ70-FJ72-FJ74-FM63+FN63)&lt;=1,FJ67+FJ70+FJ72+FJ74&gt;=PrSettings!$M$8),(ABS(FM63-FJ67-FJ70)&lt;=1)*(ABS(FN63-FJ72-FJ74)&lt;=1)*1,"0")))),"")</f>
        <v/>
      </c>
      <c r="FT63" s="467" t="str">
        <f ca="1">IF(($C$62&amp;$C$63&amp;$E$62&amp;$E$63&lt;&gt;"")*(FI$62&amp;FI$63&amp;FK$62&amp;FK$63&lt;&gt;"")*(FI63&amp;FK63&lt;&gt;""),IF(FO63&lt;&gt;1,0,COUNTIF($B$62:$B$63,FI63)+COUNTIF($D$62:$D$63,FI63))+IF(FO51&lt;&gt;1,0,COUNTIF($B$62:$B$63,FK63)+COUNTIF($D$62:$D$63,FK63)),"")</f>
        <v/>
      </c>
      <c r="FV63" s="462"/>
      <c r="FW63" s="448" t="str">
        <f>IF(FV63="","",VLOOKUP(FV63,Language!$D$5:$E$63,2,0))</f>
        <v/>
      </c>
      <c r="FX63" s="452"/>
      <c r="FY63" s="448" t="str">
        <f>IF(FX63="","",VLOOKUP(FX63,Language!$D$5:$E$63,2,0))</f>
        <v/>
      </c>
      <c r="FZ63" s="452"/>
      <c r="GA63" s="452"/>
      <c r="GB63" s="539">
        <f>COUNTIF(FV$62:FV$63,FV63)+COUNTIF(FX$62:FX$63,FV63)</f>
        <v>0</v>
      </c>
      <c r="GC63" s="449" t="str">
        <f ca="1">IF((FZ63&lt;&gt;"")*(GA63&lt;&gt;"")*((IFERROR(VLOOKUP(FV63,$B$62:$F$63,5,0),"")&lt;&gt;"")+(IFERROR(VLOOKUP(FV63,$D$62:$G$63,4,0),"")&lt;&gt;""))*((IFERROR(VLOOKUP(FX63,$B$62:$F$63,5,0),"")&lt;&gt;"")+(IFERROR(VLOOKUP(FX63,$D$62:$G$63,4,0),"")&lt;&gt;"")),IF((GG63&lt;&gt;2)+($B$62&amp;$D$62&lt;&gt;FV63&amp;FX63)*($B$63&amp;$D$63&lt;&gt;FV63&amp;FX63)*($D$62&amp;$B$62&lt;&gt;FV63&amp;FX63)*($D$63&amp;$B$63&lt;&gt;FV63&amp;FX63),"0",(FW67+FW70&gt;FW72+FW74)*(FZ63&gt;GA63)+(FW67+FW70=FW72+FW74)*(FZ63=GA63)+(FW67+FW70&lt;FW72+FW74)*(FZ63&lt;GA63)),"")</f>
        <v/>
      </c>
      <c r="GD63" s="449" t="str">
        <f ca="1">IF((GC63&lt;&gt;""),IF(OR(FW67+FW70&lt;&gt;FW72+FW74,PrSettings!$M$4="●"),((FW67+FW70-FW72-FW74)=(FZ63-GA63))*(GC63=1),0),"")</f>
        <v/>
      </c>
      <c r="GE63" s="449" t="str">
        <f ca="1">IF(GD63&lt;&gt;"",IF(GC63="0",0,(FW67+FW70=FZ63)*(FW72+FW74=GA63)),"")</f>
        <v/>
      </c>
      <c r="GF63" s="449" t="str">
        <f ca="1">IF(GC63&lt;&gt;"",IF((GG63&lt;&gt;2)+($B$62&amp;$D$62&lt;&gt;FV63&amp;FX63)*($B$63&amp;$D$63&lt;&gt;FV63&amp;FX63)*($D$62&amp;$B$62&lt;&gt;FV63&amp;FX63)*($D$63&amp;$B$63&lt;&gt;FV63&amp;FX63),0,IF(ABS(FW67+FW70-FW72-FW74)&gt;=PrSettings!$M$7,(ABS(FW67+FW70-FW72-FW74-FZ63+GA63)&lt;=1)*1,IF(AND(GC63,$F63=$G63,FW67+FW70&gt;=PrSettings!$M$6),(ABS(FZ63-FW67-FW70)&lt;=1)*1,IF(AND(ABS(FW67+FW70-FW72-FW74-FZ63+GA63)&lt;=1,FW67+FW70+FW72+FW74&gt;=PrSettings!$M$8),(ABS(FZ63-FW67-FW70)&lt;=1)*(ABS(GA63-FW72-FW74)&lt;=1)*1,"0")))),"")</f>
        <v/>
      </c>
      <c r="GG63" s="467" t="str">
        <f ca="1">IF(($C$62&amp;$C$63&amp;$E$62&amp;$E$63&lt;&gt;"")*(FV$62&amp;FV$63&amp;FX$62&amp;FX$63&lt;&gt;"")*(FV63&amp;FX63&lt;&gt;""),IF(GB63&lt;&gt;1,0,COUNTIF($B$62:$B$63,FV63)+COUNTIF($D$62:$D$63,FV63))+IF(GB51&lt;&gt;1,0,COUNTIF($B$62:$B$63,FX63)+COUNTIF($D$62:$D$63,FX63)),"")</f>
        <v/>
      </c>
      <c r="GI63" s="462"/>
      <c r="GJ63" s="448" t="str">
        <f>IF(GI63="","",VLOOKUP(GI63,Language!$D$5:$E$63,2,0))</f>
        <v/>
      </c>
      <c r="GK63" s="452"/>
      <c r="GL63" s="448" t="str">
        <f>IF(GK63="","",VLOOKUP(GK63,Language!$D$5:$E$63,2,0))</f>
        <v/>
      </c>
      <c r="GM63" s="452"/>
      <c r="GN63" s="452"/>
      <c r="GO63" s="539">
        <f>COUNTIF(GI$62:GI$63,GI63)+COUNTIF(GK$62:GK$63,GI63)</f>
        <v>0</v>
      </c>
      <c r="GP63" s="449" t="str">
        <f ca="1">IF((GM63&lt;&gt;"")*(GN63&lt;&gt;"")*((IFERROR(VLOOKUP(GI63,$B$62:$F$63,5,0),"")&lt;&gt;"")+(IFERROR(VLOOKUP(GI63,$D$62:$G$63,4,0),"")&lt;&gt;""))*((IFERROR(VLOOKUP(GK63,$B$62:$F$63,5,0),"")&lt;&gt;"")+(IFERROR(VLOOKUP(GK63,$D$62:$G$63,4,0),"")&lt;&gt;"")),IF((GT63&lt;&gt;2)+($B$62&amp;$D$62&lt;&gt;GI63&amp;GK63)*($B$63&amp;$D$63&lt;&gt;GI63&amp;GK63)*($D$62&amp;$B$62&lt;&gt;GI63&amp;GK63)*($D$63&amp;$B$63&lt;&gt;GI63&amp;GK63),"0",(GJ67+GJ70&gt;GJ72+GJ74)*(GM63&gt;GN63)+(GJ67+GJ70=GJ72+GJ74)*(GM63=GN63)+(GJ67+GJ70&lt;GJ72+GJ74)*(GM63&lt;GN63)),"")</f>
        <v/>
      </c>
      <c r="GQ63" s="449" t="str">
        <f ca="1">IF((GP63&lt;&gt;""),IF(OR(GJ67+GJ70&lt;&gt;GJ72+GJ74,PrSettings!$M$4="●"),((GJ67+GJ70-GJ72-GJ74)=(GM63-GN63))*(GP63=1),0),"")</f>
        <v/>
      </c>
      <c r="GR63" s="449" t="str">
        <f ca="1">IF(GQ63&lt;&gt;"",IF(GP63="0",0,(GJ67+GJ70=GM63)*(GJ72+GJ74=GN63)),"")</f>
        <v/>
      </c>
      <c r="GS63" s="449" t="str">
        <f ca="1">IF(GP63&lt;&gt;"",IF((GT63&lt;&gt;2)+($B$62&amp;$D$62&lt;&gt;GI63&amp;GK63)*($B$63&amp;$D$63&lt;&gt;GI63&amp;GK63)*($D$62&amp;$B$62&lt;&gt;GI63&amp;GK63)*($D$63&amp;$B$63&lt;&gt;GI63&amp;GK63),0,IF(ABS(GJ67+GJ70-GJ72-GJ74)&gt;=PrSettings!$M$7,(ABS(GJ67+GJ70-GJ72-GJ74-GM63+GN63)&lt;=1)*1,IF(AND(GP63,$F63=$G63,GJ67+GJ70&gt;=PrSettings!$M$6),(ABS(GM63-GJ67-GJ70)&lt;=1)*1,IF(AND(ABS(GJ67+GJ70-GJ72-GJ74-GM63+GN63)&lt;=1,GJ67+GJ70+GJ72+GJ74&gt;=PrSettings!$M$8),(ABS(GM63-GJ67-GJ70)&lt;=1)*(ABS(GN63-GJ72-GJ74)&lt;=1)*1,"0")))),"")</f>
        <v/>
      </c>
      <c r="GT63" s="467" t="str">
        <f ca="1">IF(($C$62&amp;$C$63&amp;$E$62&amp;$E$63&lt;&gt;"")*(GI$62&amp;GI$63&amp;GK$62&amp;GK$63&lt;&gt;"")*(GI63&amp;GK63&lt;&gt;""),IF(GO63&lt;&gt;1,0,COUNTIF($B$62:$B$63,GI63)+COUNTIF($D$62:$D$63,GI63))+IF(GO51&lt;&gt;1,0,COUNTIF($B$62:$B$63,GK63)+COUNTIF($D$62:$D$63,GK63)),"")</f>
        <v/>
      </c>
      <c r="GV63" s="462"/>
      <c r="GW63" s="448" t="str">
        <f>IF(GV63="","",VLOOKUP(GV63,Language!$D$5:$E$63,2,0))</f>
        <v/>
      </c>
      <c r="GX63" s="452"/>
      <c r="GY63" s="448" t="str">
        <f>IF(GX63="","",VLOOKUP(GX63,Language!$D$5:$E$63,2,0))</f>
        <v/>
      </c>
      <c r="GZ63" s="452"/>
      <c r="HA63" s="452"/>
      <c r="HB63" s="539">
        <f>COUNTIF(GV$62:GV$63,GV63)+COUNTIF(GX$62:GX$63,GV63)</f>
        <v>0</v>
      </c>
      <c r="HC63" s="449" t="str">
        <f ca="1">IF((GZ63&lt;&gt;"")*(HA63&lt;&gt;"")*((IFERROR(VLOOKUP(GV63,$B$62:$F$63,5,0),"")&lt;&gt;"")+(IFERROR(VLOOKUP(GV63,$D$62:$G$63,4,0),"")&lt;&gt;""))*((IFERROR(VLOOKUP(GX63,$B$62:$F$63,5,0),"")&lt;&gt;"")+(IFERROR(VLOOKUP(GX63,$D$62:$G$63,4,0),"")&lt;&gt;"")),IF((HG63&lt;&gt;2)+($B$62&amp;$D$62&lt;&gt;GV63&amp;GX63)*($B$63&amp;$D$63&lt;&gt;GV63&amp;GX63)*($D$62&amp;$B$62&lt;&gt;GV63&amp;GX63)*($D$63&amp;$B$63&lt;&gt;GV63&amp;GX63),"0",(GW67+GW70&gt;GW72+GW74)*(GZ63&gt;HA63)+(GW67+GW70=GW72+GW74)*(GZ63=HA63)+(GW67+GW70&lt;GW72+GW74)*(GZ63&lt;HA63)),"")</f>
        <v/>
      </c>
      <c r="HD63" s="449" t="str">
        <f ca="1">IF((HC63&lt;&gt;""),IF(OR(GW67+GW70&lt;&gt;GW72+GW74,PrSettings!$M$4="●"),((GW67+GW70-GW72-GW74)=(GZ63-HA63))*(HC63=1),0),"")</f>
        <v/>
      </c>
      <c r="HE63" s="449" t="str">
        <f ca="1">IF(HD63&lt;&gt;"",IF(HC63="0",0,(GW67+GW70=GZ63)*(GW72+GW74=HA63)),"")</f>
        <v/>
      </c>
      <c r="HF63" s="449" t="str">
        <f ca="1">IF(HC63&lt;&gt;"",IF((HG63&lt;&gt;2)+($B$62&amp;$D$62&lt;&gt;GV63&amp;GX63)*($B$63&amp;$D$63&lt;&gt;GV63&amp;GX63)*($D$62&amp;$B$62&lt;&gt;GV63&amp;GX63)*($D$63&amp;$B$63&lt;&gt;GV63&amp;GX63),0,IF(ABS(GW67+GW70-GW72-GW74)&gt;=PrSettings!$M$7,(ABS(GW67+GW70-GW72-GW74-GZ63+HA63)&lt;=1)*1,IF(AND(HC63,$F63=$G63,GW67+GW70&gt;=PrSettings!$M$6),(ABS(GZ63-GW67-GW70)&lt;=1)*1,IF(AND(ABS(GW67+GW70-GW72-GW74-GZ63+HA63)&lt;=1,GW67+GW70+GW72+GW74&gt;=PrSettings!$M$8),(ABS(GZ63-GW67-GW70)&lt;=1)*(ABS(HA63-GW72-GW74)&lt;=1)*1,"0")))),"")</f>
        <v/>
      </c>
      <c r="HG63" s="467" t="str">
        <f ca="1">IF(($C$62&amp;$C$63&amp;$E$62&amp;$E$63&lt;&gt;"")*(GV$62&amp;GV$63&amp;GX$62&amp;GX$63&lt;&gt;"")*(GV63&amp;GX63&lt;&gt;""),IF(HB63&lt;&gt;1,0,COUNTIF($B$62:$B$63,GV63)+COUNTIF($D$62:$D$63,GV63))+IF(HB51&lt;&gt;1,0,COUNTIF($B$62:$B$63,GX63)+COUNTIF($D$62:$D$63,GX63)),"")</f>
        <v/>
      </c>
      <c r="HI63" s="462"/>
      <c r="HJ63" s="448" t="str">
        <f>IF(HI63="","",VLOOKUP(HI63,Language!$D$5:$E$63,2,0))</f>
        <v/>
      </c>
      <c r="HK63" s="452"/>
      <c r="HL63" s="448" t="str">
        <f>IF(HK63="","",VLOOKUP(HK63,Language!$D$5:$E$63,2,0))</f>
        <v/>
      </c>
      <c r="HM63" s="452"/>
      <c r="HN63" s="452"/>
      <c r="HO63" s="539">
        <f>COUNTIF(HI$62:HI$63,HI63)+COUNTIF(HK$62:HK$63,HI63)</f>
        <v>0</v>
      </c>
      <c r="HP63" s="449" t="str">
        <f ca="1">IF((HM63&lt;&gt;"")*(HN63&lt;&gt;"")*((IFERROR(VLOOKUP(HI63,$B$62:$F$63,5,0),"")&lt;&gt;"")+(IFERROR(VLOOKUP(HI63,$D$62:$G$63,4,0),"")&lt;&gt;""))*((IFERROR(VLOOKUP(HK63,$B$62:$F$63,5,0),"")&lt;&gt;"")+(IFERROR(VLOOKUP(HK63,$D$62:$G$63,4,0),"")&lt;&gt;"")),IF((HT63&lt;&gt;2)+($B$62&amp;$D$62&lt;&gt;HI63&amp;HK63)*($B$63&amp;$D$63&lt;&gt;HI63&amp;HK63)*($D$62&amp;$B$62&lt;&gt;HI63&amp;HK63)*($D$63&amp;$B$63&lt;&gt;HI63&amp;HK63),"0",(HJ67+HJ70&gt;HJ72+HJ74)*(HM63&gt;HN63)+(HJ67+HJ70=HJ72+HJ74)*(HM63=HN63)+(HJ67+HJ70&lt;HJ72+HJ74)*(HM63&lt;HN63)),"")</f>
        <v/>
      </c>
      <c r="HQ63" s="449" t="str">
        <f ca="1">IF((HP63&lt;&gt;""),IF(OR(HJ67+HJ70&lt;&gt;HJ72+HJ74,PrSettings!$M$4="●"),((HJ67+HJ70-HJ72-HJ74)=(HM63-HN63))*(HP63=1),0),"")</f>
        <v/>
      </c>
      <c r="HR63" s="449" t="str">
        <f ca="1">IF(HQ63&lt;&gt;"",IF(HP63="0",0,(HJ67+HJ70=HM63)*(HJ72+HJ74=HN63)),"")</f>
        <v/>
      </c>
      <c r="HS63" s="449" t="str">
        <f ca="1">IF(HP63&lt;&gt;"",IF((HT63&lt;&gt;2)+($B$62&amp;$D$62&lt;&gt;HI63&amp;HK63)*($B$63&amp;$D$63&lt;&gt;HI63&amp;HK63)*($D$62&amp;$B$62&lt;&gt;HI63&amp;HK63)*($D$63&amp;$B$63&lt;&gt;HI63&amp;HK63),0,IF(ABS(HJ67+HJ70-HJ72-HJ74)&gt;=PrSettings!$M$7,(ABS(HJ67+HJ70-HJ72-HJ74-HM63+HN63)&lt;=1)*1,IF(AND(HP63,$F63=$G63,HJ67+HJ70&gt;=PrSettings!$M$6),(ABS(HM63-HJ67-HJ70)&lt;=1)*1,IF(AND(ABS(HJ67+HJ70-HJ72-HJ74-HM63+HN63)&lt;=1,HJ67+HJ70+HJ72+HJ74&gt;=PrSettings!$M$8),(ABS(HM63-HJ67-HJ70)&lt;=1)*(ABS(HN63-HJ72-HJ74)&lt;=1)*1,"0")))),"")</f>
        <v/>
      </c>
      <c r="HT63" s="467" t="str">
        <f ca="1">IF(($C$62&amp;$C$63&amp;$E$62&amp;$E$63&lt;&gt;"")*(HI$62&amp;HI$63&amp;HK$62&amp;HK$63&lt;&gt;"")*(HI63&amp;HK63&lt;&gt;""),IF(HO63&lt;&gt;1,0,COUNTIF($B$62:$B$63,HI63)+COUNTIF($D$62:$D$63,HI63))+IF(HO51&lt;&gt;1,0,COUNTIF($B$62:$B$63,HK63)+COUNTIF($D$62:$D$63,HK63)),"")</f>
        <v/>
      </c>
      <c r="HV63" s="462"/>
      <c r="HW63" s="448" t="str">
        <f>IF(HV63="","",VLOOKUP(HV63,Language!$D$5:$E$63,2,0))</f>
        <v/>
      </c>
      <c r="HX63" s="452"/>
      <c r="HY63" s="448" t="str">
        <f>IF(HX63="","",VLOOKUP(HX63,Language!$D$5:$E$63,2,0))</f>
        <v/>
      </c>
      <c r="HZ63" s="452"/>
      <c r="IA63" s="452"/>
      <c r="IB63" s="539">
        <f>COUNTIF(HV$62:HV$63,HV63)+COUNTIF(HX$62:HX$63,HV63)</f>
        <v>0</v>
      </c>
      <c r="IC63" s="449" t="str">
        <f ca="1">IF((HZ63&lt;&gt;"")*(IA63&lt;&gt;"")*((IFERROR(VLOOKUP(HV63,$B$62:$F$63,5,0),"")&lt;&gt;"")+(IFERROR(VLOOKUP(HV63,$D$62:$G$63,4,0),"")&lt;&gt;""))*((IFERROR(VLOOKUP(HX63,$B$62:$F$63,5,0),"")&lt;&gt;"")+(IFERROR(VLOOKUP(HX63,$D$62:$G$63,4,0),"")&lt;&gt;"")),IF((IG63&lt;&gt;2)+($B$62&amp;$D$62&lt;&gt;HV63&amp;HX63)*($B$63&amp;$D$63&lt;&gt;HV63&amp;HX63)*($D$62&amp;$B$62&lt;&gt;HV63&amp;HX63)*($D$63&amp;$B$63&lt;&gt;HV63&amp;HX63),"0",(HW67+HW70&gt;HW72+HW74)*(HZ63&gt;IA63)+(HW67+HW70=HW72+HW74)*(HZ63=IA63)+(HW67+HW70&lt;HW72+HW74)*(HZ63&lt;IA63)),"")</f>
        <v/>
      </c>
      <c r="ID63" s="449" t="str">
        <f ca="1">IF((IC63&lt;&gt;""),IF(OR(HW67+HW70&lt;&gt;HW72+HW74,PrSettings!$M$4="●"),((HW67+HW70-HW72-HW74)=(HZ63-IA63))*(IC63=1),0),"")</f>
        <v/>
      </c>
      <c r="IE63" s="449" t="str">
        <f ca="1">IF(ID63&lt;&gt;"",IF(IC63="0",0,(HW67+HW70=HZ63)*(HW72+HW74=IA63)),"")</f>
        <v/>
      </c>
      <c r="IF63" s="449" t="str">
        <f ca="1">IF(IC63&lt;&gt;"",IF((IG63&lt;&gt;2)+($B$62&amp;$D$62&lt;&gt;HV63&amp;HX63)*($B$63&amp;$D$63&lt;&gt;HV63&amp;HX63)*($D$62&amp;$B$62&lt;&gt;HV63&amp;HX63)*($D$63&amp;$B$63&lt;&gt;HV63&amp;HX63),0,IF(ABS(HW67+HW70-HW72-HW74)&gt;=PrSettings!$M$7,(ABS(HW67+HW70-HW72-HW74-HZ63+IA63)&lt;=1)*1,IF(AND(IC63,$F63=$G63,HW67+HW70&gt;=PrSettings!$M$6),(ABS(HZ63-HW67-HW70)&lt;=1)*1,IF(AND(ABS(HW67+HW70-HW72-HW74-HZ63+IA63)&lt;=1,HW67+HW70+HW72+HW74&gt;=PrSettings!$M$8),(ABS(HZ63-HW67-HW70)&lt;=1)*(ABS(IA63-HW72-HW74)&lt;=1)*1,"0")))),"")</f>
        <v/>
      </c>
      <c r="IG63" s="467" t="str">
        <f ca="1">IF(($C$62&amp;$C$63&amp;$E$62&amp;$E$63&lt;&gt;"")*(HV$62&amp;HV$63&amp;HX$62&amp;HX$63&lt;&gt;"")*(HV63&amp;HX63&lt;&gt;""),IF(IB63&lt;&gt;1,0,COUNTIF($B$62:$B$63,HV63)+COUNTIF($D$62:$D$63,HV63))+IF(IB51&lt;&gt;1,0,COUNTIF($B$62:$B$63,HX63)+COUNTIF($D$62:$D$63,HX63)),"")</f>
        <v/>
      </c>
      <c r="II63" s="462"/>
      <c r="IJ63" s="448" t="str">
        <f>IF(II63="","",VLOOKUP(II63,Language!$D$5:$E$63,2,0))</f>
        <v/>
      </c>
      <c r="IK63" s="452"/>
      <c r="IL63" s="448" t="str">
        <f>IF(IK63="","",VLOOKUP(IK63,Language!$D$5:$E$63,2,0))</f>
        <v/>
      </c>
      <c r="IM63" s="452"/>
      <c r="IN63" s="452"/>
      <c r="IO63" s="539">
        <f>COUNTIF(II$62:II$63,II63)+COUNTIF(IK$62:IK$63,II63)</f>
        <v>0</v>
      </c>
      <c r="IP63" s="449" t="str">
        <f ca="1">IF((IM63&lt;&gt;"")*(IN63&lt;&gt;"")*((IFERROR(VLOOKUP(II63,$B$62:$F$63,5,0),"")&lt;&gt;"")+(IFERROR(VLOOKUP(II63,$D$62:$G$63,4,0),"")&lt;&gt;""))*((IFERROR(VLOOKUP(IK63,$B$62:$F$63,5,0),"")&lt;&gt;"")+(IFERROR(VLOOKUP(IK63,$D$62:$G$63,4,0),"")&lt;&gt;"")),IF((IT63&lt;&gt;2)+($B$62&amp;$D$62&lt;&gt;II63&amp;IK63)*($B$63&amp;$D$63&lt;&gt;II63&amp;IK63)*($D$62&amp;$B$62&lt;&gt;II63&amp;IK63)*($D$63&amp;$B$63&lt;&gt;II63&amp;IK63),"0",(IJ67+IJ70&gt;IJ72+IJ74)*(IM63&gt;IN63)+(IJ67+IJ70=IJ72+IJ74)*(IM63=IN63)+(IJ67+IJ70&lt;IJ72+IJ74)*(IM63&lt;IN63)),"")</f>
        <v/>
      </c>
      <c r="IQ63" s="449" t="str">
        <f ca="1">IF((IP63&lt;&gt;""),IF(OR(IJ67+IJ70&lt;&gt;IJ72+IJ74,PrSettings!$M$4="●"),((IJ67+IJ70-IJ72-IJ74)=(IM63-IN63))*(IP63=1),0),"")</f>
        <v/>
      </c>
      <c r="IR63" s="449" t="str">
        <f ca="1">IF(IQ63&lt;&gt;"",IF(IP63="0",0,(IJ67+IJ70=IM63)*(IJ72+IJ74=IN63)),"")</f>
        <v/>
      </c>
      <c r="IS63" s="449" t="str">
        <f ca="1">IF(IP63&lt;&gt;"",IF((IT63&lt;&gt;2)+($B$62&amp;$D$62&lt;&gt;II63&amp;IK63)*($B$63&amp;$D$63&lt;&gt;II63&amp;IK63)*($D$62&amp;$B$62&lt;&gt;II63&amp;IK63)*($D$63&amp;$B$63&lt;&gt;II63&amp;IK63),0,IF(ABS(IJ67+IJ70-IJ72-IJ74)&gt;=PrSettings!$M$7,(ABS(IJ67+IJ70-IJ72-IJ74-IM63+IN63)&lt;=1)*1,IF(AND(IP63,$F63=$G63,IJ67+IJ70&gt;=PrSettings!$M$6),(ABS(IM63-IJ67-IJ70)&lt;=1)*1,IF(AND(ABS(IJ67+IJ70-IJ72-IJ74-IM63+IN63)&lt;=1,IJ67+IJ70+IJ72+IJ74&gt;=PrSettings!$M$8),(ABS(IM63-IJ67-IJ70)&lt;=1)*(ABS(IN63-IJ72-IJ74)&lt;=1)*1,"0")))),"")</f>
        <v/>
      </c>
      <c r="IT63" s="467" t="str">
        <f ca="1">IF(($C$62&amp;$C$63&amp;$E$62&amp;$E$63&lt;&gt;"")*(II$62&amp;II$63&amp;IK$62&amp;IK$63&lt;&gt;"")*(II63&amp;IK63&lt;&gt;""),IF(IO63&lt;&gt;1,0,COUNTIF($B$62:$B$63,II63)+COUNTIF($D$62:$D$63,II63))+IF(IO51&lt;&gt;1,0,COUNTIF($B$62:$B$63,IK63)+COUNTIF($D$62:$D$63,IK63)),"")</f>
        <v/>
      </c>
      <c r="IV63" s="462"/>
      <c r="IW63" s="448" t="str">
        <f>IF(IV63="","",VLOOKUP(IV63,Language!$D$5:$E$63,2,0))</f>
        <v/>
      </c>
      <c r="IX63" s="452"/>
      <c r="IY63" s="448" t="str">
        <f>IF(IX63="","",VLOOKUP(IX63,Language!$D$5:$E$63,2,0))</f>
        <v/>
      </c>
      <c r="IZ63" s="452"/>
      <c r="JA63" s="452"/>
      <c r="JB63" s="539">
        <f>COUNTIF(IV$62:IV$63,IV63)+COUNTIF(IX$62:IX$63,IV63)</f>
        <v>0</v>
      </c>
      <c r="JC63" s="449" t="str">
        <f ca="1">IF((IZ63&lt;&gt;"")*(JA63&lt;&gt;"")*((IFERROR(VLOOKUP(IV63,$B$62:$F$63,5,0),"")&lt;&gt;"")+(IFERROR(VLOOKUP(IV63,$D$62:$G$63,4,0),"")&lt;&gt;""))*((IFERROR(VLOOKUP(IX63,$B$62:$F$63,5,0),"")&lt;&gt;"")+(IFERROR(VLOOKUP(IX63,$D$62:$G$63,4,0),"")&lt;&gt;"")),IF((JG63&lt;&gt;2)+($B$62&amp;$D$62&lt;&gt;IV63&amp;IX63)*($B$63&amp;$D$63&lt;&gt;IV63&amp;IX63)*($D$62&amp;$B$62&lt;&gt;IV63&amp;IX63)*($D$63&amp;$B$63&lt;&gt;IV63&amp;IX63),"0",(IW67+IW70&gt;IW72+IW74)*(IZ63&gt;JA63)+(IW67+IW70=IW72+IW74)*(IZ63=JA63)+(IW67+IW70&lt;IW72+IW74)*(IZ63&lt;JA63)),"")</f>
        <v/>
      </c>
      <c r="JD63" s="449" t="str">
        <f ca="1">IF((JC63&lt;&gt;""),IF(OR(IW67+IW70&lt;&gt;IW72+IW74,PrSettings!$M$4="●"),((IW67+IW70-IW72-IW74)=(IZ63-JA63))*(JC63=1),0),"")</f>
        <v/>
      </c>
      <c r="JE63" s="449" t="str">
        <f ca="1">IF(JD63&lt;&gt;"",IF(JC63="0",0,(IW67+IW70=IZ63)*(IW72+IW74=JA63)),"")</f>
        <v/>
      </c>
      <c r="JF63" s="449" t="str">
        <f ca="1">IF(JC63&lt;&gt;"",IF((JG63&lt;&gt;2)+($B$62&amp;$D$62&lt;&gt;IV63&amp;IX63)*($B$63&amp;$D$63&lt;&gt;IV63&amp;IX63)*($D$62&amp;$B$62&lt;&gt;IV63&amp;IX63)*($D$63&amp;$B$63&lt;&gt;IV63&amp;IX63),0,IF(ABS(IW67+IW70-IW72-IW74)&gt;=PrSettings!$M$7,(ABS(IW67+IW70-IW72-IW74-IZ63+JA63)&lt;=1)*1,IF(AND(JC63,$F63=$G63,IW67+IW70&gt;=PrSettings!$M$6),(ABS(IZ63-IW67-IW70)&lt;=1)*1,IF(AND(ABS(IW67+IW70-IW72-IW74-IZ63+JA63)&lt;=1,IW67+IW70+IW72+IW74&gt;=PrSettings!$M$8),(ABS(IZ63-IW67-IW70)&lt;=1)*(ABS(JA63-IW72-IW74)&lt;=1)*1,"0")))),"")</f>
        <v/>
      </c>
      <c r="JG63" s="467" t="str">
        <f ca="1">IF(($C$62&amp;$C$63&amp;$E$62&amp;$E$63&lt;&gt;"")*(IV$62&amp;IV$63&amp;IX$62&amp;IX$63&lt;&gt;"")*(IV63&amp;IX63&lt;&gt;""),IF(JB63&lt;&gt;1,0,COUNTIF($B$62:$B$63,IV63)+COUNTIF($D$62:$D$63,IV63))+IF(JB51&lt;&gt;1,0,COUNTIF($B$62:$B$63,IX63)+COUNTIF($D$62:$D$63,IX63)),"")</f>
        <v/>
      </c>
      <c r="JI63" s="462"/>
      <c r="JJ63" s="448" t="str">
        <f>IF(JI63="","",VLOOKUP(JI63,Language!$D$5:$E$63,2,0))</f>
        <v/>
      </c>
      <c r="JK63" s="452"/>
      <c r="JL63" s="448" t="str">
        <f>IF(JK63="","",VLOOKUP(JK63,Language!$D$5:$E$63,2,0))</f>
        <v/>
      </c>
      <c r="JM63" s="452"/>
      <c r="JN63" s="452"/>
      <c r="JO63" s="539">
        <f>COUNTIF(JI$62:JI$63,JI63)+COUNTIF(JK$62:JK$63,JI63)</f>
        <v>0</v>
      </c>
      <c r="JP63" s="449" t="str">
        <f ca="1">IF((JM63&lt;&gt;"")*(JN63&lt;&gt;"")*((IFERROR(VLOOKUP(JI63,$B$62:$F$63,5,0),"")&lt;&gt;"")+(IFERROR(VLOOKUP(JI63,$D$62:$G$63,4,0),"")&lt;&gt;""))*((IFERROR(VLOOKUP(JK63,$B$62:$F$63,5,0),"")&lt;&gt;"")+(IFERROR(VLOOKUP(JK63,$D$62:$G$63,4,0),"")&lt;&gt;"")),IF((JT63&lt;&gt;2)+($B$62&amp;$D$62&lt;&gt;JI63&amp;JK63)*($B$63&amp;$D$63&lt;&gt;JI63&amp;JK63)*($D$62&amp;$B$62&lt;&gt;JI63&amp;JK63)*($D$63&amp;$B$63&lt;&gt;JI63&amp;JK63),"0",(JJ67+JJ70&gt;JJ72+JJ74)*(JM63&gt;JN63)+(JJ67+JJ70=JJ72+JJ74)*(JM63=JN63)+(JJ67+JJ70&lt;JJ72+JJ74)*(JM63&lt;JN63)),"")</f>
        <v/>
      </c>
      <c r="JQ63" s="449" t="str">
        <f ca="1">IF((JP63&lt;&gt;""),IF(OR(JJ67+JJ70&lt;&gt;JJ72+JJ74,PrSettings!$M$4="●"),((JJ67+JJ70-JJ72-JJ74)=(JM63-JN63))*(JP63=1),0),"")</f>
        <v/>
      </c>
      <c r="JR63" s="449" t="str">
        <f ca="1">IF(JQ63&lt;&gt;"",IF(JP63="0",0,(JJ67+JJ70=JM63)*(JJ72+JJ74=JN63)),"")</f>
        <v/>
      </c>
      <c r="JS63" s="449" t="str">
        <f ca="1">IF(JP63&lt;&gt;"",IF((JT63&lt;&gt;2)+($B$62&amp;$D$62&lt;&gt;JI63&amp;JK63)*($B$63&amp;$D$63&lt;&gt;JI63&amp;JK63)*($D$62&amp;$B$62&lt;&gt;JI63&amp;JK63)*($D$63&amp;$B$63&lt;&gt;JI63&amp;JK63),0,IF(ABS(JJ67+JJ70-JJ72-JJ74)&gt;=PrSettings!$M$7,(ABS(JJ67+JJ70-JJ72-JJ74-JM63+JN63)&lt;=1)*1,IF(AND(JP63,$F63=$G63,JJ67+JJ70&gt;=PrSettings!$M$6),(ABS(JM63-JJ67-JJ70)&lt;=1)*1,IF(AND(ABS(JJ67+JJ70-JJ72-JJ74-JM63+JN63)&lt;=1,JJ67+JJ70+JJ72+JJ74&gt;=PrSettings!$M$8),(ABS(JM63-JJ67-JJ70)&lt;=1)*(ABS(JN63-JJ72-JJ74)&lt;=1)*1,"0")))),"")</f>
        <v/>
      </c>
      <c r="JT63" s="467" t="str">
        <f ca="1">IF(($C$62&amp;$C$63&amp;$E$62&amp;$E$63&lt;&gt;"")*(JI$62&amp;JI$63&amp;JK$62&amp;JK$63&lt;&gt;"")*(JI63&amp;JK63&lt;&gt;""),IF(JO63&lt;&gt;1,0,COUNTIF($B$62:$B$63,JI63)+COUNTIF($D$62:$D$63,JI63))+IF(JO51&lt;&gt;1,0,COUNTIF($B$62:$B$63,JK63)+COUNTIF($D$62:$D$63,JK63)),"")</f>
        <v/>
      </c>
      <c r="JV63" s="462"/>
      <c r="JW63" s="448" t="str">
        <f>IF(JV63="","",VLOOKUP(JV63,Language!$D$5:$E$63,2,0))</f>
        <v/>
      </c>
      <c r="JX63" s="452"/>
      <c r="JY63" s="448" t="str">
        <f>IF(JX63="","",VLOOKUP(JX63,Language!$D$5:$E$63,2,0))</f>
        <v/>
      </c>
      <c r="JZ63" s="452"/>
      <c r="KA63" s="452"/>
      <c r="KB63" s="539">
        <f>COUNTIF(JV$62:JV$63,JV63)+COUNTIF(JX$62:JX$63,JV63)</f>
        <v>0</v>
      </c>
      <c r="KC63" s="449" t="str">
        <f ca="1">IF((JZ63&lt;&gt;"")*(KA63&lt;&gt;"")*((IFERROR(VLOOKUP(JV63,$B$62:$F$63,5,0),"")&lt;&gt;"")+(IFERROR(VLOOKUP(JV63,$D$62:$G$63,4,0),"")&lt;&gt;""))*((IFERROR(VLOOKUP(JX63,$B$62:$F$63,5,0),"")&lt;&gt;"")+(IFERROR(VLOOKUP(JX63,$D$62:$G$63,4,0),"")&lt;&gt;"")),IF((KG63&lt;&gt;2)+($B$62&amp;$D$62&lt;&gt;JV63&amp;JX63)*($B$63&amp;$D$63&lt;&gt;JV63&amp;JX63)*($D$62&amp;$B$62&lt;&gt;JV63&amp;JX63)*($D$63&amp;$B$63&lt;&gt;JV63&amp;JX63),"0",(JW67+JW70&gt;JW72+JW74)*(JZ63&gt;KA63)+(JW67+JW70=JW72+JW74)*(JZ63=KA63)+(JW67+JW70&lt;JW72+JW74)*(JZ63&lt;KA63)),"")</f>
        <v/>
      </c>
      <c r="KD63" s="449" t="str">
        <f ca="1">IF((KC63&lt;&gt;""),IF(OR(JW67+JW70&lt;&gt;JW72+JW74,PrSettings!$M$4="●"),((JW67+JW70-JW72-JW74)=(JZ63-KA63))*(KC63=1),0),"")</f>
        <v/>
      </c>
      <c r="KE63" s="449" t="str">
        <f ca="1">IF(KD63&lt;&gt;"",IF(KC63="0",0,(JW67+JW70=JZ63)*(JW72+JW74=KA63)),"")</f>
        <v/>
      </c>
      <c r="KF63" s="449" t="str">
        <f ca="1">IF(KC63&lt;&gt;"",IF((KG63&lt;&gt;2)+($B$62&amp;$D$62&lt;&gt;JV63&amp;JX63)*($B$63&amp;$D$63&lt;&gt;JV63&amp;JX63)*($D$62&amp;$B$62&lt;&gt;JV63&amp;JX63)*($D$63&amp;$B$63&lt;&gt;JV63&amp;JX63),0,IF(ABS(JW67+JW70-JW72-JW74)&gt;=PrSettings!$M$7,(ABS(JW67+JW70-JW72-JW74-JZ63+KA63)&lt;=1)*1,IF(AND(KC63,$F63=$G63,JW67+JW70&gt;=PrSettings!$M$6),(ABS(JZ63-JW67-JW70)&lt;=1)*1,IF(AND(ABS(JW67+JW70-JW72-JW74-JZ63+KA63)&lt;=1,JW67+JW70+JW72+JW74&gt;=PrSettings!$M$8),(ABS(JZ63-JW67-JW70)&lt;=1)*(ABS(KA63-JW72-JW74)&lt;=1)*1,"0")))),"")</f>
        <v/>
      </c>
      <c r="KG63" s="467" t="str">
        <f ca="1">IF(($C$62&amp;$C$63&amp;$E$62&amp;$E$63&lt;&gt;"")*(JV$62&amp;JV$63&amp;JX$62&amp;JX$63&lt;&gt;"")*(JV63&amp;JX63&lt;&gt;""),IF(KB63&lt;&gt;1,0,COUNTIF($B$62:$B$63,JV63)+COUNTIF($D$62:$D$63,JV63))+IF(KB51&lt;&gt;1,0,COUNTIF($B$62:$B$63,JX63)+COUNTIF($D$62:$D$63,JX63)),"")</f>
        <v/>
      </c>
      <c r="KI63" s="462"/>
      <c r="KJ63" s="448" t="str">
        <f>IF(KI63="","",VLOOKUP(KI63,Language!$D$5:$E$63,2,0))</f>
        <v/>
      </c>
      <c r="KK63" s="452"/>
      <c r="KL63" s="448" t="str">
        <f>IF(KK63="","",VLOOKUP(KK63,Language!$D$5:$E$63,2,0))</f>
        <v/>
      </c>
      <c r="KM63" s="452"/>
      <c r="KN63" s="452"/>
      <c r="KO63" s="539">
        <f>COUNTIF(KI$62:KI$63,KI63)+COUNTIF(KK$62:KK$63,KI63)</f>
        <v>0</v>
      </c>
      <c r="KP63" s="449" t="str">
        <f ca="1">IF((KM63&lt;&gt;"")*(KN63&lt;&gt;"")*((IFERROR(VLOOKUP(KI63,$B$62:$F$63,5,0),"")&lt;&gt;"")+(IFERROR(VLOOKUP(KI63,$D$62:$G$63,4,0),"")&lt;&gt;""))*((IFERROR(VLOOKUP(KK63,$B$62:$F$63,5,0),"")&lt;&gt;"")+(IFERROR(VLOOKUP(KK63,$D$62:$G$63,4,0),"")&lt;&gt;"")),IF((KT63&lt;&gt;2)+($B$62&amp;$D$62&lt;&gt;KI63&amp;KK63)*($B$63&amp;$D$63&lt;&gt;KI63&amp;KK63)*($D$62&amp;$B$62&lt;&gt;KI63&amp;KK63)*($D$63&amp;$B$63&lt;&gt;KI63&amp;KK63),"0",(KJ67+KJ70&gt;KJ72+KJ74)*(KM63&gt;KN63)+(KJ67+KJ70=KJ72+KJ74)*(KM63=KN63)+(KJ67+KJ70&lt;KJ72+KJ74)*(KM63&lt;KN63)),"")</f>
        <v/>
      </c>
      <c r="KQ63" s="449" t="str">
        <f ca="1">IF((KP63&lt;&gt;""),IF(OR(KJ67+KJ70&lt;&gt;KJ72+KJ74,PrSettings!$M$4="●"),((KJ67+KJ70-KJ72-KJ74)=(KM63-KN63))*(KP63=1),0),"")</f>
        <v/>
      </c>
      <c r="KR63" s="449" t="str">
        <f ca="1">IF(KQ63&lt;&gt;"",IF(KP63="0",0,(KJ67+KJ70=KM63)*(KJ72+KJ74=KN63)),"")</f>
        <v/>
      </c>
      <c r="KS63" s="449" t="str">
        <f ca="1">IF(KP63&lt;&gt;"",IF((KT63&lt;&gt;2)+($B$62&amp;$D$62&lt;&gt;KI63&amp;KK63)*($B$63&amp;$D$63&lt;&gt;KI63&amp;KK63)*($D$62&amp;$B$62&lt;&gt;KI63&amp;KK63)*($D$63&amp;$B$63&lt;&gt;KI63&amp;KK63),0,IF(ABS(KJ67+KJ70-KJ72-KJ74)&gt;=PrSettings!$M$7,(ABS(KJ67+KJ70-KJ72-KJ74-KM63+KN63)&lt;=1)*1,IF(AND(KP63,$F63=$G63,KJ67+KJ70&gt;=PrSettings!$M$6),(ABS(KM63-KJ67-KJ70)&lt;=1)*1,IF(AND(ABS(KJ67+KJ70-KJ72-KJ74-KM63+KN63)&lt;=1,KJ67+KJ70+KJ72+KJ74&gt;=PrSettings!$M$8),(ABS(KM63-KJ67-KJ70)&lt;=1)*(ABS(KN63-KJ72-KJ74)&lt;=1)*1,"0")))),"")</f>
        <v/>
      </c>
      <c r="KT63" s="467" t="str">
        <f ca="1">IF(($C$62&amp;$C$63&amp;$E$62&amp;$E$63&lt;&gt;"")*(KI$62&amp;KI$63&amp;KK$62&amp;KK$63&lt;&gt;"")*(KI63&amp;KK63&lt;&gt;""),IF(KO63&lt;&gt;1,0,COUNTIF($B$62:$B$63,KI63)+COUNTIF($D$62:$D$63,KI63))+IF(KO51&lt;&gt;1,0,COUNTIF($B$62:$B$63,KK63)+COUNTIF($D$62:$D$63,KK63)),"")</f>
        <v/>
      </c>
      <c r="KV63" s="462"/>
      <c r="KW63" s="448" t="str">
        <f>IF(KV63="","",VLOOKUP(KV63,Language!$D$5:$E$63,2,0))</f>
        <v/>
      </c>
      <c r="KX63" s="452"/>
      <c r="KY63" s="448" t="str">
        <f>IF(KX63="","",VLOOKUP(KX63,Language!$D$5:$E$63,2,0))</f>
        <v/>
      </c>
      <c r="KZ63" s="452"/>
      <c r="LA63" s="452"/>
      <c r="LB63" s="539">
        <f>COUNTIF(KV$62:KV$63,KV63)+COUNTIF(KX$62:KX$63,KV63)</f>
        <v>0</v>
      </c>
      <c r="LC63" s="449" t="str">
        <f ca="1">IF((KZ63&lt;&gt;"")*(LA63&lt;&gt;"")*((IFERROR(VLOOKUP(KV63,$B$62:$F$63,5,0),"")&lt;&gt;"")+(IFERROR(VLOOKUP(KV63,$D$62:$G$63,4,0),"")&lt;&gt;""))*((IFERROR(VLOOKUP(KX63,$B$62:$F$63,5,0),"")&lt;&gt;"")+(IFERROR(VLOOKUP(KX63,$D$62:$G$63,4,0),"")&lt;&gt;"")),IF((LG63&lt;&gt;2)+($B$62&amp;$D$62&lt;&gt;KV63&amp;KX63)*($B$63&amp;$D$63&lt;&gt;KV63&amp;KX63)*($D$62&amp;$B$62&lt;&gt;KV63&amp;KX63)*($D$63&amp;$B$63&lt;&gt;KV63&amp;KX63),"0",(KW67+KW70&gt;KW72+KW74)*(KZ63&gt;LA63)+(KW67+KW70=KW72+KW74)*(KZ63=LA63)+(KW67+KW70&lt;KW72+KW74)*(KZ63&lt;LA63)),"")</f>
        <v/>
      </c>
      <c r="LD63" s="449" t="str">
        <f ca="1">IF((LC63&lt;&gt;""),IF(OR(KW67+KW70&lt;&gt;KW72+KW74,PrSettings!$M$4="●"),((KW67+KW70-KW72-KW74)=(KZ63-LA63))*(LC63=1),0),"")</f>
        <v/>
      </c>
      <c r="LE63" s="449" t="str">
        <f ca="1">IF(LD63&lt;&gt;"",IF(LC63="0",0,(KW67+KW70=KZ63)*(KW72+KW74=LA63)),"")</f>
        <v/>
      </c>
      <c r="LF63" s="449" t="str">
        <f ca="1">IF(LC63&lt;&gt;"",IF((LG63&lt;&gt;2)+($B$62&amp;$D$62&lt;&gt;KV63&amp;KX63)*($B$63&amp;$D$63&lt;&gt;KV63&amp;KX63)*($D$62&amp;$B$62&lt;&gt;KV63&amp;KX63)*($D$63&amp;$B$63&lt;&gt;KV63&amp;KX63),0,IF(ABS(KW67+KW70-KW72-KW74)&gt;=PrSettings!$M$7,(ABS(KW67+KW70-KW72-KW74-KZ63+LA63)&lt;=1)*1,IF(AND(LC63,$F63=$G63,KW67+KW70&gt;=PrSettings!$M$6),(ABS(KZ63-KW67-KW70)&lt;=1)*1,IF(AND(ABS(KW67+KW70-KW72-KW74-KZ63+LA63)&lt;=1,KW67+KW70+KW72+KW74&gt;=PrSettings!$M$8),(ABS(KZ63-KW67-KW70)&lt;=1)*(ABS(LA63-KW72-KW74)&lt;=1)*1,"0")))),"")</f>
        <v/>
      </c>
      <c r="LG63" s="467" t="str">
        <f ca="1">IF(($C$62&amp;$C$63&amp;$E$62&amp;$E$63&lt;&gt;"")*(KV$62&amp;KV$63&amp;KX$62&amp;KX$63&lt;&gt;"")*(KV63&amp;KX63&lt;&gt;""),IF(LB63&lt;&gt;1,0,COUNTIF($B$62:$B$63,KV63)+COUNTIF($D$62:$D$63,KV63))+IF(LB51&lt;&gt;1,0,COUNTIF($B$62:$B$63,KX63)+COUNTIF($D$62:$D$63,KX63)),"")</f>
        <v/>
      </c>
      <c r="LI63" s="462"/>
      <c r="LJ63" s="448" t="str">
        <f>IF(LI63="","",VLOOKUP(LI63,Language!$D$5:$E$63,2,0))</f>
        <v/>
      </c>
      <c r="LK63" s="452"/>
      <c r="LL63" s="448" t="str">
        <f>IF(LK63="","",VLOOKUP(LK63,Language!$D$5:$E$63,2,0))</f>
        <v/>
      </c>
      <c r="LM63" s="452"/>
      <c r="LN63" s="452"/>
      <c r="LO63" s="539">
        <f>COUNTIF(LI$62:LI$63,LI63)+COUNTIF(LK$62:LK$63,LI63)</f>
        <v>0</v>
      </c>
      <c r="LP63" s="449" t="str">
        <f ca="1">IF((LM63&lt;&gt;"")*(LN63&lt;&gt;"")*((IFERROR(VLOOKUP(LI63,$B$62:$F$63,5,0),"")&lt;&gt;"")+(IFERROR(VLOOKUP(LI63,$D$62:$G$63,4,0),"")&lt;&gt;""))*((IFERROR(VLOOKUP(LK63,$B$62:$F$63,5,0),"")&lt;&gt;"")+(IFERROR(VLOOKUP(LK63,$D$62:$G$63,4,0),"")&lt;&gt;"")),IF((LT63&lt;&gt;2)+($B$62&amp;$D$62&lt;&gt;LI63&amp;LK63)*($B$63&amp;$D$63&lt;&gt;LI63&amp;LK63)*($D$62&amp;$B$62&lt;&gt;LI63&amp;LK63)*($D$63&amp;$B$63&lt;&gt;LI63&amp;LK63),"0",(LJ67+LJ70&gt;LJ72+LJ74)*(LM63&gt;LN63)+(LJ67+LJ70=LJ72+LJ74)*(LM63=LN63)+(LJ67+LJ70&lt;LJ72+LJ74)*(LM63&lt;LN63)),"")</f>
        <v/>
      </c>
      <c r="LQ63" s="449" t="str">
        <f ca="1">IF((LP63&lt;&gt;""),IF(OR(LJ67+LJ70&lt;&gt;LJ72+LJ74,PrSettings!$M$4="●"),((LJ67+LJ70-LJ72-LJ74)=(LM63-LN63))*(LP63=1),0),"")</f>
        <v/>
      </c>
      <c r="LR63" s="449" t="str">
        <f ca="1">IF(LQ63&lt;&gt;"",IF(LP63="0",0,(LJ67+LJ70=LM63)*(LJ72+LJ74=LN63)),"")</f>
        <v/>
      </c>
      <c r="LS63" s="449" t="str">
        <f ca="1">IF(LP63&lt;&gt;"",IF((LT63&lt;&gt;2)+($B$62&amp;$D$62&lt;&gt;LI63&amp;LK63)*($B$63&amp;$D$63&lt;&gt;LI63&amp;LK63)*($D$62&amp;$B$62&lt;&gt;LI63&amp;LK63)*($D$63&amp;$B$63&lt;&gt;LI63&amp;LK63),0,IF(ABS(LJ67+LJ70-LJ72-LJ74)&gt;=PrSettings!$M$7,(ABS(LJ67+LJ70-LJ72-LJ74-LM63+LN63)&lt;=1)*1,IF(AND(LP63,$F63=$G63,LJ67+LJ70&gt;=PrSettings!$M$6),(ABS(LM63-LJ67-LJ70)&lt;=1)*1,IF(AND(ABS(LJ67+LJ70-LJ72-LJ74-LM63+LN63)&lt;=1,LJ67+LJ70+LJ72+LJ74&gt;=PrSettings!$M$8),(ABS(LM63-LJ67-LJ70)&lt;=1)*(ABS(LN63-LJ72-LJ74)&lt;=1)*1,"0")))),"")</f>
        <v/>
      </c>
      <c r="LT63" s="467" t="str">
        <f ca="1">IF(($C$62&amp;$C$63&amp;$E$62&amp;$E$63&lt;&gt;"")*(LI$62&amp;LI$63&amp;LK$62&amp;LK$63&lt;&gt;"")*(LI63&amp;LK63&lt;&gt;""),IF(LO63&lt;&gt;1,0,COUNTIF($B$62:$B$63,LI63)+COUNTIF($D$62:$D$63,LI63))+IF(LO51&lt;&gt;1,0,COUNTIF($B$62:$B$63,LK63)+COUNTIF($D$62:$D$63,LK63)),"")</f>
        <v/>
      </c>
      <c r="LV63" s="462"/>
      <c r="LW63" s="448" t="str">
        <f>IF(LV63="","",VLOOKUP(LV63,Language!$D$5:$E$63,2,0))</f>
        <v/>
      </c>
      <c r="LX63" s="452"/>
      <c r="LY63" s="448" t="str">
        <f>IF(LX63="","",VLOOKUP(LX63,Language!$D$5:$E$63,2,0))</f>
        <v/>
      </c>
      <c r="LZ63" s="452"/>
      <c r="MA63" s="452"/>
      <c r="MB63" s="539">
        <f>COUNTIF(LV$62:LV$63,LV63)+COUNTIF(LX$62:LX$63,LV63)</f>
        <v>0</v>
      </c>
      <c r="MC63" s="449" t="str">
        <f ca="1">IF((LZ63&lt;&gt;"")*(MA63&lt;&gt;"")*((IFERROR(VLOOKUP(LV63,$B$62:$F$63,5,0),"")&lt;&gt;"")+(IFERROR(VLOOKUP(LV63,$D$62:$G$63,4,0),"")&lt;&gt;""))*((IFERROR(VLOOKUP(LX63,$B$62:$F$63,5,0),"")&lt;&gt;"")+(IFERROR(VLOOKUP(LX63,$D$62:$G$63,4,0),"")&lt;&gt;"")),IF((MG63&lt;&gt;2)+($B$62&amp;$D$62&lt;&gt;LV63&amp;LX63)*($B$63&amp;$D$63&lt;&gt;LV63&amp;LX63)*($D$62&amp;$B$62&lt;&gt;LV63&amp;LX63)*($D$63&amp;$B$63&lt;&gt;LV63&amp;LX63),"0",(LW67+LW70&gt;LW72+LW74)*(LZ63&gt;MA63)+(LW67+LW70=LW72+LW74)*(LZ63=MA63)+(LW67+LW70&lt;LW72+LW74)*(LZ63&lt;MA63)),"")</f>
        <v/>
      </c>
      <c r="MD63" s="449" t="str">
        <f ca="1">IF((MC63&lt;&gt;""),IF(OR(LW67+LW70&lt;&gt;LW72+LW74,PrSettings!$M$4="●"),((LW67+LW70-LW72-LW74)=(LZ63-MA63))*(MC63=1),0),"")</f>
        <v/>
      </c>
      <c r="ME63" s="449" t="str">
        <f ca="1">IF(MD63&lt;&gt;"",IF(MC63="0",0,(LW67+LW70=LZ63)*(LW72+LW74=MA63)),"")</f>
        <v/>
      </c>
      <c r="MF63" s="449" t="str">
        <f ca="1">IF(MC63&lt;&gt;"",IF((MG63&lt;&gt;2)+($B$62&amp;$D$62&lt;&gt;LV63&amp;LX63)*($B$63&amp;$D$63&lt;&gt;LV63&amp;LX63)*($D$62&amp;$B$62&lt;&gt;LV63&amp;LX63)*($D$63&amp;$B$63&lt;&gt;LV63&amp;LX63),0,IF(ABS(LW67+LW70-LW72-LW74)&gt;=PrSettings!$M$7,(ABS(LW67+LW70-LW72-LW74-LZ63+MA63)&lt;=1)*1,IF(AND(MC63,$F63=$G63,LW67+LW70&gt;=PrSettings!$M$6),(ABS(LZ63-LW67-LW70)&lt;=1)*1,IF(AND(ABS(LW67+LW70-LW72-LW74-LZ63+MA63)&lt;=1,LW67+LW70+LW72+LW74&gt;=PrSettings!$M$8),(ABS(LZ63-LW67-LW70)&lt;=1)*(ABS(MA63-LW72-LW74)&lt;=1)*1,"0")))),"")</f>
        <v/>
      </c>
      <c r="MG63" s="467" t="str">
        <f ca="1">IF(($C$62&amp;$C$63&amp;$E$62&amp;$E$63&lt;&gt;"")*(LV$62&amp;LV$63&amp;LX$62&amp;LX$63&lt;&gt;"")*(LV63&amp;LX63&lt;&gt;""),IF(MB63&lt;&gt;1,0,COUNTIF($B$62:$B$63,LV63)+COUNTIF($D$62:$D$63,LV63))+IF(MB51&lt;&gt;1,0,COUNTIF($B$62:$B$63,LX63)+COUNTIF($D$62:$D$63,LX63)),"")</f>
        <v/>
      </c>
    </row>
    <row r="64" spans="1:345" ht="24" customHeight="1" x14ac:dyDescent="0.25">
      <c r="B64" s="437" t="str">
        <f>Language!$E$186</f>
        <v>Final</v>
      </c>
      <c r="C64" s="438"/>
      <c r="D64" s="459"/>
      <c r="E64" s="440"/>
      <c r="F64" s="460"/>
      <c r="G64" s="461"/>
      <c r="I64" s="437" t="str">
        <f>$B64</f>
        <v>Final</v>
      </c>
      <c r="J64" s="439"/>
      <c r="K64" s="439"/>
      <c r="L64" s="440"/>
      <c r="M64" s="443"/>
      <c r="N64" s="444"/>
      <c r="O64" s="441"/>
      <c r="P64" s="445"/>
      <c r="Q64" s="445"/>
      <c r="R64" s="440"/>
      <c r="S64" s="440"/>
      <c r="T64" s="446"/>
      <c r="V64" s="437" t="str">
        <f>$B64</f>
        <v>Final</v>
      </c>
      <c r="W64" s="439"/>
      <c r="X64" s="439"/>
      <c r="Y64" s="440"/>
      <c r="Z64" s="443"/>
      <c r="AA64" s="444"/>
      <c r="AB64" s="441"/>
      <c r="AC64" s="445"/>
      <c r="AD64" s="445"/>
      <c r="AE64" s="440"/>
      <c r="AF64" s="440"/>
      <c r="AG64" s="446"/>
      <c r="AI64" s="437" t="str">
        <f>$B64</f>
        <v>Final</v>
      </c>
      <c r="AJ64" s="439"/>
      <c r="AK64" s="439"/>
      <c r="AL64" s="440"/>
      <c r="AM64" s="443"/>
      <c r="AN64" s="444"/>
      <c r="AO64" s="441"/>
      <c r="AP64" s="445"/>
      <c r="AQ64" s="445"/>
      <c r="AR64" s="440"/>
      <c r="AS64" s="440"/>
      <c r="AT64" s="446"/>
      <c r="AV64" s="437" t="str">
        <f>$B64</f>
        <v>Final</v>
      </c>
      <c r="AW64" s="439"/>
      <c r="AX64" s="439"/>
      <c r="AY64" s="440"/>
      <c r="AZ64" s="443"/>
      <c r="BA64" s="444"/>
      <c r="BB64" s="441"/>
      <c r="BC64" s="445"/>
      <c r="BD64" s="445"/>
      <c r="BE64" s="440"/>
      <c r="BF64" s="440"/>
      <c r="BG64" s="446"/>
      <c r="BI64" s="437" t="str">
        <f>$B64</f>
        <v>Final</v>
      </c>
      <c r="BJ64" s="439"/>
      <c r="BK64" s="439"/>
      <c r="BL64" s="440"/>
      <c r="BM64" s="443"/>
      <c r="BN64" s="444"/>
      <c r="BO64" s="441"/>
      <c r="BP64" s="445"/>
      <c r="BQ64" s="445"/>
      <c r="BR64" s="440"/>
      <c r="BS64" s="440"/>
      <c r="BT64" s="446"/>
      <c r="BV64" s="437" t="str">
        <f>$B64</f>
        <v>Final</v>
      </c>
      <c r="BW64" s="439"/>
      <c r="BX64" s="439"/>
      <c r="BY64" s="440"/>
      <c r="BZ64" s="443"/>
      <c r="CA64" s="444"/>
      <c r="CB64" s="441"/>
      <c r="CC64" s="445"/>
      <c r="CD64" s="445"/>
      <c r="CE64" s="440"/>
      <c r="CF64" s="440"/>
      <c r="CG64" s="446"/>
      <c r="CI64" s="437" t="str">
        <f>$B64</f>
        <v>Final</v>
      </c>
      <c r="CJ64" s="439"/>
      <c r="CK64" s="439"/>
      <c r="CL64" s="440"/>
      <c r="CM64" s="443"/>
      <c r="CN64" s="444"/>
      <c r="CO64" s="441"/>
      <c r="CP64" s="445"/>
      <c r="CQ64" s="445"/>
      <c r="CR64" s="440"/>
      <c r="CS64" s="440"/>
      <c r="CT64" s="446"/>
      <c r="CV64" s="437" t="str">
        <f>$B64</f>
        <v>Final</v>
      </c>
      <c r="CW64" s="439"/>
      <c r="CX64" s="439"/>
      <c r="CY64" s="440"/>
      <c r="CZ64" s="443"/>
      <c r="DA64" s="444"/>
      <c r="DB64" s="441"/>
      <c r="DC64" s="445"/>
      <c r="DD64" s="445"/>
      <c r="DE64" s="440"/>
      <c r="DF64" s="440"/>
      <c r="DG64" s="446"/>
      <c r="DI64" s="437" t="str">
        <f>$B64</f>
        <v>Final</v>
      </c>
      <c r="DJ64" s="439"/>
      <c r="DK64" s="439"/>
      <c r="DL64" s="440"/>
      <c r="DM64" s="443"/>
      <c r="DN64" s="444"/>
      <c r="DO64" s="441"/>
      <c r="DP64" s="445"/>
      <c r="DQ64" s="445"/>
      <c r="DR64" s="440"/>
      <c r="DS64" s="440"/>
      <c r="DT64" s="446"/>
      <c r="DV64" s="437" t="str">
        <f>$B64</f>
        <v>Final</v>
      </c>
      <c r="DW64" s="439"/>
      <c r="DX64" s="439"/>
      <c r="DY64" s="440"/>
      <c r="DZ64" s="443"/>
      <c r="EA64" s="444"/>
      <c r="EB64" s="441"/>
      <c r="EC64" s="445"/>
      <c r="ED64" s="445"/>
      <c r="EE64" s="440"/>
      <c r="EF64" s="440"/>
      <c r="EG64" s="446"/>
      <c r="EI64" s="437" t="str">
        <f>$B64</f>
        <v>Final</v>
      </c>
      <c r="EJ64" s="439"/>
      <c r="EK64" s="439"/>
      <c r="EL64" s="440"/>
      <c r="EM64" s="443"/>
      <c r="EN64" s="444"/>
      <c r="EO64" s="441"/>
      <c r="EP64" s="445"/>
      <c r="EQ64" s="445"/>
      <c r="ER64" s="440"/>
      <c r="ES64" s="440"/>
      <c r="ET64" s="446"/>
      <c r="EV64" s="437" t="str">
        <f>$B64</f>
        <v>Final</v>
      </c>
      <c r="EW64" s="439"/>
      <c r="EX64" s="439"/>
      <c r="EY64" s="440"/>
      <c r="EZ64" s="443"/>
      <c r="FA64" s="444"/>
      <c r="FB64" s="441"/>
      <c r="FC64" s="445"/>
      <c r="FD64" s="445"/>
      <c r="FE64" s="440"/>
      <c r="FF64" s="440"/>
      <c r="FG64" s="446"/>
      <c r="FI64" s="437" t="str">
        <f>$B64</f>
        <v>Final</v>
      </c>
      <c r="FJ64" s="439"/>
      <c r="FK64" s="439"/>
      <c r="FL64" s="440"/>
      <c r="FM64" s="443"/>
      <c r="FN64" s="444"/>
      <c r="FO64" s="441"/>
      <c r="FP64" s="445"/>
      <c r="FQ64" s="445"/>
      <c r="FR64" s="440"/>
      <c r="FS64" s="440"/>
      <c r="FT64" s="446"/>
      <c r="FV64" s="437" t="str">
        <f>$B64</f>
        <v>Final</v>
      </c>
      <c r="FW64" s="439"/>
      <c r="FX64" s="439"/>
      <c r="FY64" s="440"/>
      <c r="FZ64" s="443"/>
      <c r="GA64" s="444"/>
      <c r="GB64" s="441"/>
      <c r="GC64" s="445"/>
      <c r="GD64" s="445"/>
      <c r="GE64" s="440"/>
      <c r="GF64" s="440"/>
      <c r="GG64" s="446"/>
      <c r="GI64" s="437" t="str">
        <f>$B64</f>
        <v>Final</v>
      </c>
      <c r="GJ64" s="439"/>
      <c r="GK64" s="439"/>
      <c r="GL64" s="440"/>
      <c r="GM64" s="443"/>
      <c r="GN64" s="444"/>
      <c r="GO64" s="441"/>
      <c r="GP64" s="445"/>
      <c r="GQ64" s="445"/>
      <c r="GR64" s="440"/>
      <c r="GS64" s="440"/>
      <c r="GT64" s="446"/>
      <c r="GV64" s="437" t="str">
        <f>$B64</f>
        <v>Final</v>
      </c>
      <c r="GW64" s="439"/>
      <c r="GX64" s="439"/>
      <c r="GY64" s="440"/>
      <c r="GZ64" s="443"/>
      <c r="HA64" s="444"/>
      <c r="HB64" s="441"/>
      <c r="HC64" s="445"/>
      <c r="HD64" s="445"/>
      <c r="HE64" s="440"/>
      <c r="HF64" s="440"/>
      <c r="HG64" s="446"/>
      <c r="HI64" s="437" t="str">
        <f>$B64</f>
        <v>Final</v>
      </c>
      <c r="HJ64" s="439"/>
      <c r="HK64" s="439"/>
      <c r="HL64" s="440"/>
      <c r="HM64" s="443"/>
      <c r="HN64" s="444"/>
      <c r="HO64" s="441"/>
      <c r="HP64" s="445"/>
      <c r="HQ64" s="445"/>
      <c r="HR64" s="440"/>
      <c r="HS64" s="440"/>
      <c r="HT64" s="446"/>
      <c r="HV64" s="437" t="str">
        <f>$B64</f>
        <v>Final</v>
      </c>
      <c r="HW64" s="439"/>
      <c r="HX64" s="439"/>
      <c r="HY64" s="440"/>
      <c r="HZ64" s="443"/>
      <c r="IA64" s="444"/>
      <c r="IB64" s="441"/>
      <c r="IC64" s="445"/>
      <c r="ID64" s="445"/>
      <c r="IE64" s="440"/>
      <c r="IF64" s="440"/>
      <c r="IG64" s="446"/>
      <c r="II64" s="437" t="str">
        <f>$B64</f>
        <v>Final</v>
      </c>
      <c r="IJ64" s="439"/>
      <c r="IK64" s="439"/>
      <c r="IL64" s="440"/>
      <c r="IM64" s="443"/>
      <c r="IN64" s="444"/>
      <c r="IO64" s="441"/>
      <c r="IP64" s="445"/>
      <c r="IQ64" s="445"/>
      <c r="IR64" s="440"/>
      <c r="IS64" s="440"/>
      <c r="IT64" s="446"/>
      <c r="IV64" s="437" t="str">
        <f>$B64</f>
        <v>Final</v>
      </c>
      <c r="IW64" s="439"/>
      <c r="IX64" s="439"/>
      <c r="IY64" s="440"/>
      <c r="IZ64" s="443"/>
      <c r="JA64" s="444"/>
      <c r="JB64" s="441"/>
      <c r="JC64" s="445"/>
      <c r="JD64" s="445"/>
      <c r="JE64" s="440"/>
      <c r="JF64" s="440"/>
      <c r="JG64" s="446"/>
      <c r="JI64" s="437" t="str">
        <f>$B64</f>
        <v>Final</v>
      </c>
      <c r="JJ64" s="439"/>
      <c r="JK64" s="439"/>
      <c r="JL64" s="440"/>
      <c r="JM64" s="443"/>
      <c r="JN64" s="444"/>
      <c r="JO64" s="441"/>
      <c r="JP64" s="445"/>
      <c r="JQ64" s="445"/>
      <c r="JR64" s="440"/>
      <c r="JS64" s="440"/>
      <c r="JT64" s="446"/>
      <c r="JV64" s="437" t="str">
        <f>$B64</f>
        <v>Final</v>
      </c>
      <c r="JW64" s="439"/>
      <c r="JX64" s="439"/>
      <c r="JY64" s="440"/>
      <c r="JZ64" s="443"/>
      <c r="KA64" s="444"/>
      <c r="KB64" s="441"/>
      <c r="KC64" s="445"/>
      <c r="KD64" s="445"/>
      <c r="KE64" s="440"/>
      <c r="KF64" s="440"/>
      <c r="KG64" s="446"/>
      <c r="KI64" s="437" t="str">
        <f>$B64</f>
        <v>Final</v>
      </c>
      <c r="KJ64" s="439"/>
      <c r="KK64" s="439"/>
      <c r="KL64" s="440"/>
      <c r="KM64" s="443"/>
      <c r="KN64" s="444"/>
      <c r="KO64" s="441"/>
      <c r="KP64" s="445"/>
      <c r="KQ64" s="445"/>
      <c r="KR64" s="440"/>
      <c r="KS64" s="440"/>
      <c r="KT64" s="446"/>
      <c r="KV64" s="437" t="str">
        <f>$B64</f>
        <v>Final</v>
      </c>
      <c r="KW64" s="439"/>
      <c r="KX64" s="439"/>
      <c r="KY64" s="440"/>
      <c r="KZ64" s="443"/>
      <c r="LA64" s="444"/>
      <c r="LB64" s="441"/>
      <c r="LC64" s="445"/>
      <c r="LD64" s="445"/>
      <c r="LE64" s="440"/>
      <c r="LF64" s="440"/>
      <c r="LG64" s="446"/>
      <c r="LI64" s="437" t="str">
        <f>$B64</f>
        <v>Final</v>
      </c>
      <c r="LJ64" s="439"/>
      <c r="LK64" s="439"/>
      <c r="LL64" s="440"/>
      <c r="LM64" s="443"/>
      <c r="LN64" s="444"/>
      <c r="LO64" s="441"/>
      <c r="LP64" s="445"/>
      <c r="LQ64" s="445"/>
      <c r="LR64" s="440"/>
      <c r="LS64" s="440"/>
      <c r="LT64" s="446"/>
      <c r="LV64" s="437" t="str">
        <f>$B64</f>
        <v>Final</v>
      </c>
      <c r="LW64" s="439"/>
      <c r="LX64" s="439"/>
      <c r="LY64" s="440"/>
      <c r="LZ64" s="443"/>
      <c r="MA64" s="444"/>
      <c r="MB64" s="441"/>
      <c r="MC64" s="445"/>
      <c r="MD64" s="445"/>
      <c r="ME64" s="440"/>
      <c r="MF64" s="440"/>
      <c r="MG64" s="446"/>
    </row>
    <row r="65" spans="2:345" ht="16.5" thickBot="1" x14ac:dyDescent="0.3">
      <c r="B65" s="476" t="str">
        <f ca="1">IF(C65="","",INDEX(Groups!$C$7:$C$35,MATCH(C65,Groups!$D$7:$D$35,0)))</f>
        <v/>
      </c>
      <c r="C65" s="477" t="str">
        <f ca="1">INDIRECT("'"&amp;References!$A$1&amp;"'!"&amp;"$L$84")</f>
        <v/>
      </c>
      <c r="D65" s="478" t="str">
        <f ca="1">IF(E65="","",INDEX(Groups!$C$7:$C$35,MATCH(E65,Groups!$D$7:$D$35,0)))</f>
        <v/>
      </c>
      <c r="E65" s="479" t="str">
        <f ca="1">INDIRECT("'"&amp;References!$A$1&amp;"'!"&amp;"$N$84")</f>
        <v/>
      </c>
      <c r="F65" s="480" t="str">
        <f ca="1">IF(AND(INDIRECT("'"&amp;References!$A$1&amp;"'!"&amp;"$L$85")&lt;&gt;"",INDIRECT("'"&amp;References!$A$1&amp;"'!"&amp;"$N$85")&lt;&gt;""),INDIRECT("'"&amp;References!$A$1&amp;"'!"&amp;"$L$85")+IF(AND(INDIRECT("'"&amp;References!$A$1&amp;"'!"&amp;"$L$87")&lt;&gt;"",INDIRECT("'"&amp;References!$A$1&amp;"'!"&amp;"$N$87")&lt;&gt;"",INDIRECT("'"&amp;References!$A$1&amp;"'!"&amp;"$L$85")=INDIRECT("'"&amp;References!$A$1&amp;"'!"&amp;"$N$85")),INDIRECT("'"&amp;References!$A$1&amp;"'!"&amp;"$L$87"),0),"")</f>
        <v/>
      </c>
      <c r="G65" s="481" t="str">
        <f ca="1">IF(AND(INDIRECT("'"&amp;References!$A$1&amp;"'!"&amp;"$L$85")&lt;&gt;"",INDIRECT("'"&amp;References!$A$1&amp;"'!"&amp;"$N$85")&lt;&gt;""),INDIRECT("'"&amp;References!$A$1&amp;"'!"&amp;"$N$85")+IF(AND(INDIRECT("'"&amp;References!$A$1&amp;"'!"&amp;"$L$87")&lt;&gt;"",INDIRECT("'"&amp;References!$A$1&amp;"'!"&amp;"$N$87")&lt;&gt;"",INDIRECT("'"&amp;References!$A$1&amp;"'!"&amp;"$L$85")=INDIRECT("'"&amp;References!$A$1&amp;"'!"&amp;"$N$85")),INDIRECT("'"&amp;References!$A$1&amp;"'!"&amp;"$N$87"),0),"")</f>
        <v/>
      </c>
      <c r="I65" s="482"/>
      <c r="J65" s="477" t="str">
        <f>IF(I65="","",VLOOKUP(I65,Language!$D$5:$E$63,2,0))</f>
        <v/>
      </c>
      <c r="K65" s="483"/>
      <c r="L65" s="477" t="str">
        <f>IF(K65="","",VLOOKUP(K65,Language!$D$5:$E$63,2,0))</f>
        <v/>
      </c>
      <c r="M65" s="484"/>
      <c r="N65" s="484"/>
      <c r="O65" s="478" t="str">
        <f ca="1">IF(($F65&lt;&gt;"")*($G65&lt;&gt;"")*(M65&lt;&gt;"")*(N65&lt;&gt;""),IF(OR(T65&lt;&gt;2,COUNTIF($B65:$D65,I65)=0,COUNTIF($B65:$D65,K65)=0),"0",((I65=$B65)*$F65+(I65=$D65)*$G65&gt;(K65=$B65)*$F65+(K65=$D65)*$G65)*(M65&gt;N65)+((I65=$B65)*$F65+(I65=$D65)*$G65=(K65=$B65)*$F65+(K65=$D65)*$G65)*(M65=N65)+((I65=$B65)*$F65+(I65=$D65)*$G65&lt;(K65=$B65)*$F65+(K65=$D65)*$G65)*(M65&lt;N65)),"")</f>
        <v/>
      </c>
      <c r="P65" s="544">
        <f>COUNTIF(I$65:I$65,I65)+COUNTIF(K$65:K$65,I65)</f>
        <v>0</v>
      </c>
      <c r="Q65" s="478" t="str">
        <f ca="1">IF((O65&lt;&gt;""),IF(OR($F65&lt;&gt;$G65,PrSettings!$M$4="●"),((I65=$B65)*$F65+(I65=$D65)*$G65-(K65=$B65)*$F65-(K65=$D65)*$G65=(M65-N65))*(O65=1),0),"")</f>
        <v/>
      </c>
      <c r="R65" s="478" t="str">
        <f ca="1">IF((Q65&lt;&gt;""),((I65=$B65)*$F65+(I65=$D65)*$G65=M65)*((K65=$B65)*$F65+(K65=$D65)*$G65=N65),"")</f>
        <v/>
      </c>
      <c r="S65" s="478" t="str">
        <f ca="1">IF(O65&lt;&gt;"",IF(OR(T65&lt;&gt;2,COUNTIF($B65:$D65,I65)=0,COUNTIF($B65:$D65,K65)=0),0,IF(ABS((I65=$B65)*$F65+(I65=$D65)*$G65-(K65=$B65)*$F65-(K65=$D65)*$G65)&gt;=PrSettings!$M$7,(ABS((I65=$B65)*$F65+(I65=$D65)*$G65-(K65=$B65)*$F65-(K65=$D65)*$G65-M65+N65)&lt;=1)*1,IF(AND(O65,$F65=$G65,(I65=$B65)*$F65+(I65=$D65)*$G65&gt;=PrSettings!$M$6),(ABS(M65-(I65=$B65)*$F65-(I65=$D65)*$G65)&lt;=1)*1,IF(AND(ABS((I65=$B65)*$F65+(I65=$D65)*$G65-(K65=$B65)*$F65-(K65=$D65)*$G65-M65+N65)&lt;=1,(I65=$B65)*$F65+(I65=$D65)*$G65+(K65=$B65)*$F65+(K65=$D65)*$G65&gt;=PrSettings!$M$8),(ABS(M65-(I65=$B65)*$F65-(I65=$D65)*$G65)&lt;=1)*(ABS(N65-(K65=$B65)*$F65-(K65=$D65)*$G65)&lt;=1)*1,"0")))),"")</f>
        <v/>
      </c>
      <c r="T65" s="545" t="str">
        <f ca="1">IF(($C$65&amp;$E$65&lt;&gt;"")*(I65&amp;K65&lt;&gt;""),IF(I65=K65,0,($B65=I65)*($B65&lt;&gt;"")+($D65=I65)*($D65&lt;&gt;"")+($B65=K65)*($B65&lt;&gt;"")+($D65=K65)*($D65&lt;&gt;"")),"")</f>
        <v/>
      </c>
      <c r="V65" s="482"/>
      <c r="W65" s="477" t="str">
        <f>IF(V65="","",VLOOKUP(V65,Language!$D$5:$E$63,2,0))</f>
        <v/>
      </c>
      <c r="X65" s="483"/>
      <c r="Y65" s="477" t="str">
        <f>IF(X65="","",VLOOKUP(X65,Language!$D$5:$E$63,2,0))</f>
        <v/>
      </c>
      <c r="Z65" s="484"/>
      <c r="AA65" s="484"/>
      <c r="AB65" s="478" t="str">
        <f ca="1">IF(($F65&lt;&gt;"")*($G65&lt;&gt;"")*(Z65&lt;&gt;"")*(AA65&lt;&gt;""),IF(OR(AG65&lt;&gt;2,COUNTIF($B65:$D65,V65)=0,COUNTIF($B65:$D65,X65)=0),"0",((V65=$B65)*$F65+(V65=$D65)*$G65&gt;(X65=$B65)*$F65+(X65=$D65)*$G65)*(Z65&gt;AA65)+((V65=$B65)*$F65+(V65=$D65)*$G65=(X65=$B65)*$F65+(X65=$D65)*$G65)*(Z65=AA65)+((V65=$B65)*$F65+(V65=$D65)*$G65&lt;(X65=$B65)*$F65+(X65=$D65)*$G65)*(Z65&lt;AA65)),"")</f>
        <v/>
      </c>
      <c r="AC65" s="544">
        <f>COUNTIF(V$65:V$65,V65)+COUNTIF(X$65:X$65,V65)</f>
        <v>0</v>
      </c>
      <c r="AD65" s="478" t="str">
        <f ca="1">IF((AB65&lt;&gt;""),IF(OR($F65&lt;&gt;$G65,PrSettings!$M$4="●"),((V65=$B65)*$F65+(V65=$D65)*$G65-(X65=$B65)*$F65-(X65=$D65)*$G65=(Z65-AA65))*(AB65=1),0),"")</f>
        <v/>
      </c>
      <c r="AE65" s="478" t="str">
        <f ca="1">IF((AD65&lt;&gt;""),((V65=$B65)*$F65+(V65=$D65)*$G65=Z65)*((X65=$B65)*$F65+(X65=$D65)*$G65=AA65),"")</f>
        <v/>
      </c>
      <c r="AF65" s="478" t="str">
        <f ca="1">IF(AB65&lt;&gt;"",IF(OR(AG65&lt;&gt;2,COUNTIF($B65:$D65,V65)=0,COUNTIF($B65:$D65,X65)=0),0,IF(ABS((V65=$B65)*$F65+(V65=$D65)*$G65-(X65=$B65)*$F65-(X65=$D65)*$G65)&gt;=PrSettings!$M$7,(ABS((V65=$B65)*$F65+(V65=$D65)*$G65-(X65=$B65)*$F65-(X65=$D65)*$G65-Z65+AA65)&lt;=1)*1,IF(AND(AB65,$F65=$G65,(V65=$B65)*$F65+(V65=$D65)*$G65&gt;=PrSettings!$M$6),(ABS(Z65-(V65=$B65)*$F65-(V65=$D65)*$G65)&lt;=1)*1,IF(AND(ABS((V65=$B65)*$F65+(V65=$D65)*$G65-(X65=$B65)*$F65-(X65=$D65)*$G65-Z65+AA65)&lt;=1,(V65=$B65)*$F65+(V65=$D65)*$G65+(X65=$B65)*$F65+(X65=$D65)*$G65&gt;=PrSettings!$M$8),(ABS(Z65-(V65=$B65)*$F65-(V65=$D65)*$G65)&lt;=1)*(ABS(AA65-(X65=$B65)*$F65-(X65=$D65)*$G65)&lt;=1)*1,"0")))),"")</f>
        <v/>
      </c>
      <c r="AG65" s="545" t="str">
        <f ca="1">IF(($C$65&amp;$E$65&lt;&gt;"")*(V65&amp;X65&lt;&gt;""),IF(V65=X65,0,($B65=V65)*($B65&lt;&gt;"")+($D65=V65)*($D65&lt;&gt;"")+($B65=X65)*($B65&lt;&gt;"")+($D65=X65)*($D65&lt;&gt;"")),"")</f>
        <v/>
      </c>
      <c r="AI65" s="482"/>
      <c r="AJ65" s="477" t="str">
        <f>IF(AI65="","",VLOOKUP(AI65,Language!$D$5:$E$63,2,0))</f>
        <v/>
      </c>
      <c r="AK65" s="483"/>
      <c r="AL65" s="477" t="str">
        <f>IF(AK65="","",VLOOKUP(AK65,Language!$D$5:$E$63,2,0))</f>
        <v/>
      </c>
      <c r="AM65" s="484"/>
      <c r="AN65" s="484"/>
      <c r="AO65" s="478" t="str">
        <f ca="1">IF(($F65&lt;&gt;"")*($G65&lt;&gt;"")*(AM65&lt;&gt;"")*(AN65&lt;&gt;""),IF(OR(AT65&lt;&gt;2,COUNTIF($B65:$D65,AI65)=0,COUNTIF($B65:$D65,AK65)=0),"0",((AI65=$B65)*$F65+(AI65=$D65)*$G65&gt;(AK65=$B65)*$F65+(AK65=$D65)*$G65)*(AM65&gt;AN65)+((AI65=$B65)*$F65+(AI65=$D65)*$G65=(AK65=$B65)*$F65+(AK65=$D65)*$G65)*(AM65=AN65)+((AI65=$B65)*$F65+(AI65=$D65)*$G65&lt;(AK65=$B65)*$F65+(AK65=$D65)*$G65)*(AM65&lt;AN65)),"")</f>
        <v/>
      </c>
      <c r="AP65" s="544">
        <f>COUNTIF(AI$65:AI$65,AI65)+COUNTIF(AK$65:AK$65,AI65)</f>
        <v>0</v>
      </c>
      <c r="AQ65" s="478" t="str">
        <f ca="1">IF((AO65&lt;&gt;""),IF(OR($F65&lt;&gt;$G65,PrSettings!$M$4="●"),((AI65=$B65)*$F65+(AI65=$D65)*$G65-(AK65=$B65)*$F65-(AK65=$D65)*$G65=(AM65-AN65))*(AO65=1),0),"")</f>
        <v/>
      </c>
      <c r="AR65" s="478" t="str">
        <f ca="1">IF((AQ65&lt;&gt;""),((AI65=$B65)*$F65+(AI65=$D65)*$G65=AM65)*((AK65=$B65)*$F65+(AK65=$D65)*$G65=AN65),"")</f>
        <v/>
      </c>
      <c r="AS65" s="478" t="str">
        <f ca="1">IF(AO65&lt;&gt;"",IF(OR(AT65&lt;&gt;2,COUNTIF($B65:$D65,AI65)=0,COUNTIF($B65:$D65,AK65)=0),0,IF(ABS((AI65=$B65)*$F65+(AI65=$D65)*$G65-(AK65=$B65)*$F65-(AK65=$D65)*$G65)&gt;=PrSettings!$M$7,(ABS((AI65=$B65)*$F65+(AI65=$D65)*$G65-(AK65=$B65)*$F65-(AK65=$D65)*$G65-AM65+AN65)&lt;=1)*1,IF(AND(AO65,$F65=$G65,(AI65=$B65)*$F65+(AI65=$D65)*$G65&gt;=PrSettings!$M$6),(ABS(AM65-(AI65=$B65)*$F65-(AI65=$D65)*$G65)&lt;=1)*1,IF(AND(ABS((AI65=$B65)*$F65+(AI65=$D65)*$G65-(AK65=$B65)*$F65-(AK65=$D65)*$G65-AM65+AN65)&lt;=1,(AI65=$B65)*$F65+(AI65=$D65)*$G65+(AK65=$B65)*$F65+(AK65=$D65)*$G65&gt;=PrSettings!$M$8),(ABS(AM65-(AI65=$B65)*$F65-(AI65=$D65)*$G65)&lt;=1)*(ABS(AN65-(AK65=$B65)*$F65-(AK65=$D65)*$G65)&lt;=1)*1,"0")))),"")</f>
        <v/>
      </c>
      <c r="AT65" s="545" t="str">
        <f ca="1">IF(($C$65&amp;$E$65&lt;&gt;"")*(AI65&amp;AK65&lt;&gt;""),IF(AI65=AK65,0,($B65=AI65)*($B65&lt;&gt;"")+($D65=AI65)*($D65&lt;&gt;"")+($B65=AK65)*($B65&lt;&gt;"")+($D65=AK65)*($D65&lt;&gt;"")),"")</f>
        <v/>
      </c>
      <c r="AV65" s="482"/>
      <c r="AW65" s="477" t="str">
        <f>IF(AV65="","",VLOOKUP(AV65,Language!$D$5:$E$63,2,0))</f>
        <v/>
      </c>
      <c r="AX65" s="483"/>
      <c r="AY65" s="477" t="str">
        <f>IF(AX65="","",VLOOKUP(AX65,Language!$D$5:$E$63,2,0))</f>
        <v/>
      </c>
      <c r="AZ65" s="484"/>
      <c r="BA65" s="484"/>
      <c r="BB65" s="478" t="str">
        <f ca="1">IF(($F65&lt;&gt;"")*($G65&lt;&gt;"")*(AZ65&lt;&gt;"")*(BA65&lt;&gt;""),IF(OR(BG65&lt;&gt;2,COUNTIF($B65:$D65,AV65)=0,COUNTIF($B65:$D65,AX65)=0),"0",((AV65=$B65)*$F65+(AV65=$D65)*$G65&gt;(AX65=$B65)*$F65+(AX65=$D65)*$G65)*(AZ65&gt;BA65)+((AV65=$B65)*$F65+(AV65=$D65)*$G65=(AX65=$B65)*$F65+(AX65=$D65)*$G65)*(AZ65=BA65)+((AV65=$B65)*$F65+(AV65=$D65)*$G65&lt;(AX65=$B65)*$F65+(AX65=$D65)*$G65)*(AZ65&lt;BA65)),"")</f>
        <v/>
      </c>
      <c r="BC65" s="544">
        <f>COUNTIF(AV$65:AV$65,AV65)+COUNTIF(AX$65:AX$65,AV65)</f>
        <v>0</v>
      </c>
      <c r="BD65" s="478" t="str">
        <f ca="1">IF((BB65&lt;&gt;""),IF(OR($F65&lt;&gt;$G65,PrSettings!$M$4="●"),((AV65=$B65)*$F65+(AV65=$D65)*$G65-(AX65=$B65)*$F65-(AX65=$D65)*$G65=(AZ65-BA65))*(BB65=1),0),"")</f>
        <v/>
      </c>
      <c r="BE65" s="478" t="str">
        <f ca="1">IF((BD65&lt;&gt;""),((AV65=$B65)*$F65+(AV65=$D65)*$G65=AZ65)*((AX65=$B65)*$F65+(AX65=$D65)*$G65=BA65),"")</f>
        <v/>
      </c>
      <c r="BF65" s="478" t="str">
        <f ca="1">IF(BB65&lt;&gt;"",IF(OR(BG65&lt;&gt;2,COUNTIF($B65:$D65,AV65)=0,COUNTIF($B65:$D65,AX65)=0),0,IF(ABS((AV65=$B65)*$F65+(AV65=$D65)*$G65-(AX65=$B65)*$F65-(AX65=$D65)*$G65)&gt;=PrSettings!$M$7,(ABS((AV65=$B65)*$F65+(AV65=$D65)*$G65-(AX65=$B65)*$F65-(AX65=$D65)*$G65-AZ65+BA65)&lt;=1)*1,IF(AND(BB65,$F65=$G65,(AV65=$B65)*$F65+(AV65=$D65)*$G65&gt;=PrSettings!$M$6),(ABS(AZ65-(AV65=$B65)*$F65-(AV65=$D65)*$G65)&lt;=1)*1,IF(AND(ABS((AV65=$B65)*$F65+(AV65=$D65)*$G65-(AX65=$B65)*$F65-(AX65=$D65)*$G65-AZ65+BA65)&lt;=1,(AV65=$B65)*$F65+(AV65=$D65)*$G65+(AX65=$B65)*$F65+(AX65=$D65)*$G65&gt;=PrSettings!$M$8),(ABS(AZ65-(AV65=$B65)*$F65-(AV65=$D65)*$G65)&lt;=1)*(ABS(BA65-(AX65=$B65)*$F65-(AX65=$D65)*$G65)&lt;=1)*1,"0")))),"")</f>
        <v/>
      </c>
      <c r="BG65" s="545" t="str">
        <f ca="1">IF(($C$65&amp;$E$65&lt;&gt;"")*(AV65&amp;AX65&lt;&gt;""),IF(AV65=AX65,0,($B65=AV65)*($B65&lt;&gt;"")+($D65=AV65)*($D65&lt;&gt;"")+($B65=AX65)*($B65&lt;&gt;"")+($D65=AX65)*($D65&lt;&gt;"")),"")</f>
        <v/>
      </c>
      <c r="BI65" s="482"/>
      <c r="BJ65" s="477" t="str">
        <f>IF(BI65="","",VLOOKUP(BI65,Language!$D$5:$E$63,2,0))</f>
        <v/>
      </c>
      <c r="BK65" s="483"/>
      <c r="BL65" s="477" t="str">
        <f>IF(BK65="","",VLOOKUP(BK65,Language!$D$5:$E$63,2,0))</f>
        <v/>
      </c>
      <c r="BM65" s="484"/>
      <c r="BN65" s="484"/>
      <c r="BO65" s="478" t="str">
        <f ca="1">IF(($F65&lt;&gt;"")*($G65&lt;&gt;"")*(BM65&lt;&gt;"")*(BN65&lt;&gt;""),IF(OR(BT65&lt;&gt;2,COUNTIF($B65:$D65,BI65)=0,COUNTIF($B65:$D65,BK65)=0),"0",((BI65=$B65)*$F65+(BI65=$D65)*$G65&gt;(BK65=$B65)*$F65+(BK65=$D65)*$G65)*(BM65&gt;BN65)+((BI65=$B65)*$F65+(BI65=$D65)*$G65=(BK65=$B65)*$F65+(BK65=$D65)*$G65)*(BM65=BN65)+((BI65=$B65)*$F65+(BI65=$D65)*$G65&lt;(BK65=$B65)*$F65+(BK65=$D65)*$G65)*(BM65&lt;BN65)),"")</f>
        <v/>
      </c>
      <c r="BP65" s="544">
        <f>COUNTIF(BI$65:BI$65,BI65)+COUNTIF(BK$65:BK$65,BI65)</f>
        <v>0</v>
      </c>
      <c r="BQ65" s="478" t="str">
        <f ca="1">IF((BO65&lt;&gt;""),IF(OR($F65&lt;&gt;$G65,PrSettings!$M$4="●"),((BI65=$B65)*$F65+(BI65=$D65)*$G65-(BK65=$B65)*$F65-(BK65=$D65)*$G65=(BM65-BN65))*(BO65=1),0),"")</f>
        <v/>
      </c>
      <c r="BR65" s="478" t="str">
        <f ca="1">IF((BQ65&lt;&gt;""),((BI65=$B65)*$F65+(BI65=$D65)*$G65=BM65)*((BK65=$B65)*$F65+(BK65=$D65)*$G65=BN65),"")</f>
        <v/>
      </c>
      <c r="BS65" s="478" t="str">
        <f ca="1">IF(BO65&lt;&gt;"",IF(OR(BT65&lt;&gt;2,COUNTIF($B65:$D65,BI65)=0,COUNTIF($B65:$D65,BK65)=0),0,IF(ABS((BI65=$B65)*$F65+(BI65=$D65)*$G65-(BK65=$B65)*$F65-(BK65=$D65)*$G65)&gt;=PrSettings!$M$7,(ABS((BI65=$B65)*$F65+(BI65=$D65)*$G65-(BK65=$B65)*$F65-(BK65=$D65)*$G65-BM65+BN65)&lt;=1)*1,IF(AND(BO65,$F65=$G65,(BI65=$B65)*$F65+(BI65=$D65)*$G65&gt;=PrSettings!$M$6),(ABS(BM65-(BI65=$B65)*$F65-(BI65=$D65)*$G65)&lt;=1)*1,IF(AND(ABS((BI65=$B65)*$F65+(BI65=$D65)*$G65-(BK65=$B65)*$F65-(BK65=$D65)*$G65-BM65+BN65)&lt;=1,(BI65=$B65)*$F65+(BI65=$D65)*$G65+(BK65=$B65)*$F65+(BK65=$D65)*$G65&gt;=PrSettings!$M$8),(ABS(BM65-(BI65=$B65)*$F65-(BI65=$D65)*$G65)&lt;=1)*(ABS(BN65-(BK65=$B65)*$F65-(BK65=$D65)*$G65)&lt;=1)*1,"0")))),"")</f>
        <v/>
      </c>
      <c r="BT65" s="545" t="str">
        <f ca="1">IF(($C$65&amp;$E$65&lt;&gt;"")*(BI65&amp;BK65&lt;&gt;""),IF(BI65=BK65,0,($B65=BI65)*($B65&lt;&gt;"")+($D65=BI65)*($D65&lt;&gt;"")+($B65=BK65)*($B65&lt;&gt;"")+($D65=BK65)*($D65&lt;&gt;"")),"")</f>
        <v/>
      </c>
      <c r="BV65" s="482"/>
      <c r="BW65" s="477" t="str">
        <f>IF(BV65="","",VLOOKUP(BV65,Language!$D$5:$E$63,2,0))</f>
        <v/>
      </c>
      <c r="BX65" s="483"/>
      <c r="BY65" s="477" t="str">
        <f>IF(BX65="","",VLOOKUP(BX65,Language!$D$5:$E$63,2,0))</f>
        <v/>
      </c>
      <c r="BZ65" s="484"/>
      <c r="CA65" s="484"/>
      <c r="CB65" s="478" t="str">
        <f ca="1">IF(($F65&lt;&gt;"")*($G65&lt;&gt;"")*(BZ65&lt;&gt;"")*(CA65&lt;&gt;""),IF(OR(CG65&lt;&gt;2,COUNTIF($B65:$D65,BV65)=0,COUNTIF($B65:$D65,BX65)=0),"0",((BV65=$B65)*$F65+(BV65=$D65)*$G65&gt;(BX65=$B65)*$F65+(BX65=$D65)*$G65)*(BZ65&gt;CA65)+((BV65=$B65)*$F65+(BV65=$D65)*$G65=(BX65=$B65)*$F65+(BX65=$D65)*$G65)*(BZ65=CA65)+((BV65=$B65)*$F65+(BV65=$D65)*$G65&lt;(BX65=$B65)*$F65+(BX65=$D65)*$G65)*(BZ65&lt;CA65)),"")</f>
        <v/>
      </c>
      <c r="CC65" s="544">
        <f>COUNTIF(BV$65:BV$65,BV65)+COUNTIF(BX$65:BX$65,BV65)</f>
        <v>0</v>
      </c>
      <c r="CD65" s="478" t="str">
        <f ca="1">IF((CB65&lt;&gt;""),IF(OR($F65&lt;&gt;$G65,PrSettings!$M$4="●"),((BV65=$B65)*$F65+(BV65=$D65)*$G65-(BX65=$B65)*$F65-(BX65=$D65)*$G65=(BZ65-CA65))*(CB65=1),0),"")</f>
        <v/>
      </c>
      <c r="CE65" s="478" t="str">
        <f ca="1">IF((CD65&lt;&gt;""),((BV65=$B65)*$F65+(BV65=$D65)*$G65=BZ65)*((BX65=$B65)*$F65+(BX65=$D65)*$G65=CA65),"")</f>
        <v/>
      </c>
      <c r="CF65" s="478" t="str">
        <f ca="1">IF(CB65&lt;&gt;"",IF(OR(CG65&lt;&gt;2,COUNTIF($B65:$D65,BV65)=0,COUNTIF($B65:$D65,BX65)=0),0,IF(ABS((BV65=$B65)*$F65+(BV65=$D65)*$G65-(BX65=$B65)*$F65-(BX65=$D65)*$G65)&gt;=PrSettings!$M$7,(ABS((BV65=$B65)*$F65+(BV65=$D65)*$G65-(BX65=$B65)*$F65-(BX65=$D65)*$G65-BZ65+CA65)&lt;=1)*1,IF(AND(CB65,$F65=$G65,(BV65=$B65)*$F65+(BV65=$D65)*$G65&gt;=PrSettings!$M$6),(ABS(BZ65-(BV65=$B65)*$F65-(BV65=$D65)*$G65)&lt;=1)*1,IF(AND(ABS((BV65=$B65)*$F65+(BV65=$D65)*$G65-(BX65=$B65)*$F65-(BX65=$D65)*$G65-BZ65+CA65)&lt;=1,(BV65=$B65)*$F65+(BV65=$D65)*$G65+(BX65=$B65)*$F65+(BX65=$D65)*$G65&gt;=PrSettings!$M$8),(ABS(BZ65-(BV65=$B65)*$F65-(BV65=$D65)*$G65)&lt;=1)*(ABS(CA65-(BX65=$B65)*$F65-(BX65=$D65)*$G65)&lt;=1)*1,"0")))),"")</f>
        <v/>
      </c>
      <c r="CG65" s="545" t="str">
        <f ca="1">IF(($C$65&amp;$E$65&lt;&gt;"")*(BV65&amp;BX65&lt;&gt;""),IF(BV65=BX65,0,($B65=BV65)*($B65&lt;&gt;"")+($D65=BV65)*($D65&lt;&gt;"")+($B65=BX65)*($B65&lt;&gt;"")+($D65=BX65)*($D65&lt;&gt;"")),"")</f>
        <v/>
      </c>
      <c r="CI65" s="482"/>
      <c r="CJ65" s="477" t="str">
        <f>IF(CI65="","",VLOOKUP(CI65,Language!$D$5:$E$63,2,0))</f>
        <v/>
      </c>
      <c r="CK65" s="483"/>
      <c r="CL65" s="477" t="str">
        <f>IF(CK65="","",VLOOKUP(CK65,Language!$D$5:$E$63,2,0))</f>
        <v/>
      </c>
      <c r="CM65" s="484"/>
      <c r="CN65" s="484"/>
      <c r="CO65" s="478" t="str">
        <f ca="1">IF(($F65&lt;&gt;"")*($G65&lt;&gt;"")*(CM65&lt;&gt;"")*(CN65&lt;&gt;""),IF(OR(CT65&lt;&gt;2,COUNTIF($B65:$D65,CI65)=0,COUNTIF($B65:$D65,CK65)=0),"0",((CI65=$B65)*$F65+(CI65=$D65)*$G65&gt;(CK65=$B65)*$F65+(CK65=$D65)*$G65)*(CM65&gt;CN65)+((CI65=$B65)*$F65+(CI65=$D65)*$G65=(CK65=$B65)*$F65+(CK65=$D65)*$G65)*(CM65=CN65)+((CI65=$B65)*$F65+(CI65=$D65)*$G65&lt;(CK65=$B65)*$F65+(CK65=$D65)*$G65)*(CM65&lt;CN65)),"")</f>
        <v/>
      </c>
      <c r="CP65" s="544">
        <f>COUNTIF(CI$65:CI$65,CI65)+COUNTIF(CK$65:CK$65,CI65)</f>
        <v>0</v>
      </c>
      <c r="CQ65" s="478" t="str">
        <f ca="1">IF((CO65&lt;&gt;""),IF(OR($F65&lt;&gt;$G65,PrSettings!$M$4="●"),((CI65=$B65)*$F65+(CI65=$D65)*$G65-(CK65=$B65)*$F65-(CK65=$D65)*$G65=(CM65-CN65))*(CO65=1),0),"")</f>
        <v/>
      </c>
      <c r="CR65" s="478" t="str">
        <f ca="1">IF((CQ65&lt;&gt;""),((CI65=$B65)*$F65+(CI65=$D65)*$G65=CM65)*((CK65=$B65)*$F65+(CK65=$D65)*$G65=CN65),"")</f>
        <v/>
      </c>
      <c r="CS65" s="478" t="str">
        <f ca="1">IF(CO65&lt;&gt;"",IF(OR(CT65&lt;&gt;2,COUNTIF($B65:$D65,CI65)=0,COUNTIF($B65:$D65,CK65)=0),0,IF(ABS((CI65=$B65)*$F65+(CI65=$D65)*$G65-(CK65=$B65)*$F65-(CK65=$D65)*$G65)&gt;=PrSettings!$M$7,(ABS((CI65=$B65)*$F65+(CI65=$D65)*$G65-(CK65=$B65)*$F65-(CK65=$D65)*$G65-CM65+CN65)&lt;=1)*1,IF(AND(CO65,$F65=$G65,(CI65=$B65)*$F65+(CI65=$D65)*$G65&gt;=PrSettings!$M$6),(ABS(CM65-(CI65=$B65)*$F65-(CI65=$D65)*$G65)&lt;=1)*1,IF(AND(ABS((CI65=$B65)*$F65+(CI65=$D65)*$G65-(CK65=$B65)*$F65-(CK65=$D65)*$G65-CM65+CN65)&lt;=1,(CI65=$B65)*$F65+(CI65=$D65)*$G65+(CK65=$B65)*$F65+(CK65=$D65)*$G65&gt;=PrSettings!$M$8),(ABS(CM65-(CI65=$B65)*$F65-(CI65=$D65)*$G65)&lt;=1)*(ABS(CN65-(CK65=$B65)*$F65-(CK65=$D65)*$G65)&lt;=1)*1,"0")))),"")</f>
        <v/>
      </c>
      <c r="CT65" s="545" t="str">
        <f ca="1">IF(($C$65&amp;$E$65&lt;&gt;"")*(CI65&amp;CK65&lt;&gt;""),IF(CI65=CK65,0,($B65=CI65)*($B65&lt;&gt;"")+($D65=CI65)*($D65&lt;&gt;"")+($B65=CK65)*($B65&lt;&gt;"")+($D65=CK65)*($D65&lt;&gt;"")),"")</f>
        <v/>
      </c>
      <c r="CV65" s="482"/>
      <c r="CW65" s="477" t="str">
        <f>IF(CV65="","",VLOOKUP(CV65,Language!$D$5:$E$63,2,0))</f>
        <v/>
      </c>
      <c r="CX65" s="483"/>
      <c r="CY65" s="477" t="str">
        <f>IF(CX65="","",VLOOKUP(CX65,Language!$D$5:$E$63,2,0))</f>
        <v/>
      </c>
      <c r="CZ65" s="484"/>
      <c r="DA65" s="484"/>
      <c r="DB65" s="478" t="str">
        <f ca="1">IF(($F65&lt;&gt;"")*($G65&lt;&gt;"")*(CZ65&lt;&gt;"")*(DA65&lt;&gt;""),IF(OR(DG65&lt;&gt;2,COUNTIF($B65:$D65,CV65)=0,COUNTIF($B65:$D65,CX65)=0),"0",((CV65=$B65)*$F65+(CV65=$D65)*$G65&gt;(CX65=$B65)*$F65+(CX65=$D65)*$G65)*(CZ65&gt;DA65)+((CV65=$B65)*$F65+(CV65=$D65)*$G65=(CX65=$B65)*$F65+(CX65=$D65)*$G65)*(CZ65=DA65)+((CV65=$B65)*$F65+(CV65=$D65)*$G65&lt;(CX65=$B65)*$F65+(CX65=$D65)*$G65)*(CZ65&lt;DA65)),"")</f>
        <v/>
      </c>
      <c r="DC65" s="544">
        <f>COUNTIF(CV$65:CV$65,CV65)+COUNTIF(CX$65:CX$65,CV65)</f>
        <v>0</v>
      </c>
      <c r="DD65" s="478" t="str">
        <f ca="1">IF((DB65&lt;&gt;""),IF(OR($F65&lt;&gt;$G65,PrSettings!$M$4="●"),((CV65=$B65)*$F65+(CV65=$D65)*$G65-(CX65=$B65)*$F65-(CX65=$D65)*$G65=(CZ65-DA65))*(DB65=1),0),"")</f>
        <v/>
      </c>
      <c r="DE65" s="478" t="str">
        <f ca="1">IF((DD65&lt;&gt;""),((CV65=$B65)*$F65+(CV65=$D65)*$G65=CZ65)*((CX65=$B65)*$F65+(CX65=$D65)*$G65=DA65),"")</f>
        <v/>
      </c>
      <c r="DF65" s="478" t="str">
        <f ca="1">IF(DB65&lt;&gt;"",IF(OR(DG65&lt;&gt;2,COUNTIF($B65:$D65,CV65)=0,COUNTIF($B65:$D65,CX65)=0),0,IF(ABS((CV65=$B65)*$F65+(CV65=$D65)*$G65-(CX65=$B65)*$F65-(CX65=$D65)*$G65)&gt;=PrSettings!$M$7,(ABS((CV65=$B65)*$F65+(CV65=$D65)*$G65-(CX65=$B65)*$F65-(CX65=$D65)*$G65-CZ65+DA65)&lt;=1)*1,IF(AND(DB65,$F65=$G65,(CV65=$B65)*$F65+(CV65=$D65)*$G65&gt;=PrSettings!$M$6),(ABS(CZ65-(CV65=$B65)*$F65-(CV65=$D65)*$G65)&lt;=1)*1,IF(AND(ABS((CV65=$B65)*$F65+(CV65=$D65)*$G65-(CX65=$B65)*$F65-(CX65=$D65)*$G65-CZ65+DA65)&lt;=1,(CV65=$B65)*$F65+(CV65=$D65)*$G65+(CX65=$B65)*$F65+(CX65=$D65)*$G65&gt;=PrSettings!$M$8),(ABS(CZ65-(CV65=$B65)*$F65-(CV65=$D65)*$G65)&lt;=1)*(ABS(DA65-(CX65=$B65)*$F65-(CX65=$D65)*$G65)&lt;=1)*1,"0")))),"")</f>
        <v/>
      </c>
      <c r="DG65" s="545" t="str">
        <f ca="1">IF(($C$65&amp;$E$65&lt;&gt;"")*(CV65&amp;CX65&lt;&gt;""),IF(CV65=CX65,0,($B65=CV65)*($B65&lt;&gt;"")+($D65=CV65)*($D65&lt;&gt;"")+($B65=CX65)*($B65&lt;&gt;"")+($D65=CX65)*($D65&lt;&gt;"")),"")</f>
        <v/>
      </c>
      <c r="DI65" s="482"/>
      <c r="DJ65" s="477" t="str">
        <f>IF(DI65="","",VLOOKUP(DI65,Language!$D$5:$E$63,2,0))</f>
        <v/>
      </c>
      <c r="DK65" s="483"/>
      <c r="DL65" s="477" t="str">
        <f>IF(DK65="","",VLOOKUP(DK65,Language!$D$5:$E$63,2,0))</f>
        <v/>
      </c>
      <c r="DM65" s="484"/>
      <c r="DN65" s="484"/>
      <c r="DO65" s="478" t="str">
        <f ca="1">IF(($F65&lt;&gt;"")*($G65&lt;&gt;"")*(DM65&lt;&gt;"")*(DN65&lt;&gt;""),IF(OR(DT65&lt;&gt;2,COUNTIF($B65:$D65,DI65)=0,COUNTIF($B65:$D65,DK65)=0),"0",((DI65=$B65)*$F65+(DI65=$D65)*$G65&gt;(DK65=$B65)*$F65+(DK65=$D65)*$G65)*(DM65&gt;DN65)+((DI65=$B65)*$F65+(DI65=$D65)*$G65=(DK65=$B65)*$F65+(DK65=$D65)*$G65)*(DM65=DN65)+((DI65=$B65)*$F65+(DI65=$D65)*$G65&lt;(DK65=$B65)*$F65+(DK65=$D65)*$G65)*(DM65&lt;DN65)),"")</f>
        <v/>
      </c>
      <c r="DP65" s="544">
        <f>COUNTIF(DI$65:DI$65,DI65)+COUNTIF(DK$65:DK$65,DI65)</f>
        <v>0</v>
      </c>
      <c r="DQ65" s="478" t="str">
        <f ca="1">IF((DO65&lt;&gt;""),IF(OR($F65&lt;&gt;$G65,PrSettings!$M$4="●"),((DI65=$B65)*$F65+(DI65=$D65)*$G65-(DK65=$B65)*$F65-(DK65=$D65)*$G65=(DM65-DN65))*(DO65=1),0),"")</f>
        <v/>
      </c>
      <c r="DR65" s="478" t="str">
        <f ca="1">IF((DQ65&lt;&gt;""),((DI65=$B65)*$F65+(DI65=$D65)*$G65=DM65)*((DK65=$B65)*$F65+(DK65=$D65)*$G65=DN65),"")</f>
        <v/>
      </c>
      <c r="DS65" s="478" t="str">
        <f ca="1">IF(DO65&lt;&gt;"",IF(OR(DT65&lt;&gt;2,COUNTIF($B65:$D65,DI65)=0,COUNTIF($B65:$D65,DK65)=0),0,IF(ABS((DI65=$B65)*$F65+(DI65=$D65)*$G65-(DK65=$B65)*$F65-(DK65=$D65)*$G65)&gt;=PrSettings!$M$7,(ABS((DI65=$B65)*$F65+(DI65=$D65)*$G65-(DK65=$B65)*$F65-(DK65=$D65)*$G65-DM65+DN65)&lt;=1)*1,IF(AND(DO65,$F65=$G65,(DI65=$B65)*$F65+(DI65=$D65)*$G65&gt;=PrSettings!$M$6),(ABS(DM65-(DI65=$B65)*$F65-(DI65=$D65)*$G65)&lt;=1)*1,IF(AND(ABS((DI65=$B65)*$F65+(DI65=$D65)*$G65-(DK65=$B65)*$F65-(DK65=$D65)*$G65-DM65+DN65)&lt;=1,(DI65=$B65)*$F65+(DI65=$D65)*$G65+(DK65=$B65)*$F65+(DK65=$D65)*$G65&gt;=PrSettings!$M$8),(ABS(DM65-(DI65=$B65)*$F65-(DI65=$D65)*$G65)&lt;=1)*(ABS(DN65-(DK65=$B65)*$F65-(DK65=$D65)*$G65)&lt;=1)*1,"0")))),"")</f>
        <v/>
      </c>
      <c r="DT65" s="545" t="str">
        <f ca="1">IF(($C$65&amp;$E$65&lt;&gt;"")*(DI65&amp;DK65&lt;&gt;""),IF(DI65=DK65,0,($B65=DI65)*($B65&lt;&gt;"")+($D65=DI65)*($D65&lt;&gt;"")+($B65=DK65)*($B65&lt;&gt;"")+($D65=DK65)*($D65&lt;&gt;"")),"")</f>
        <v/>
      </c>
      <c r="DV65" s="482"/>
      <c r="DW65" s="477" t="str">
        <f>IF(DV65="","",VLOOKUP(DV65,Language!$D$5:$E$63,2,0))</f>
        <v/>
      </c>
      <c r="DX65" s="483"/>
      <c r="DY65" s="477" t="str">
        <f>IF(DX65="","",VLOOKUP(DX65,Language!$D$5:$E$63,2,0))</f>
        <v/>
      </c>
      <c r="DZ65" s="484"/>
      <c r="EA65" s="484"/>
      <c r="EB65" s="478" t="str">
        <f ca="1">IF(($F65&lt;&gt;"")*($G65&lt;&gt;"")*(DZ65&lt;&gt;"")*(EA65&lt;&gt;""),IF(OR(EG65&lt;&gt;2,COUNTIF($B65:$D65,DV65)=0,COUNTIF($B65:$D65,DX65)=0),"0",((DV65=$B65)*$F65+(DV65=$D65)*$G65&gt;(DX65=$B65)*$F65+(DX65=$D65)*$G65)*(DZ65&gt;EA65)+((DV65=$B65)*$F65+(DV65=$D65)*$G65=(DX65=$B65)*$F65+(DX65=$D65)*$G65)*(DZ65=EA65)+((DV65=$B65)*$F65+(DV65=$D65)*$G65&lt;(DX65=$B65)*$F65+(DX65=$D65)*$G65)*(DZ65&lt;EA65)),"")</f>
        <v/>
      </c>
      <c r="EC65" s="544">
        <f>COUNTIF(DV$65:DV$65,DV65)+COUNTIF(DX$65:DX$65,DV65)</f>
        <v>0</v>
      </c>
      <c r="ED65" s="478" t="str">
        <f ca="1">IF((EB65&lt;&gt;""),IF(OR($F65&lt;&gt;$G65,PrSettings!$M$4="●"),((DV65=$B65)*$F65+(DV65=$D65)*$G65-(DX65=$B65)*$F65-(DX65=$D65)*$G65=(DZ65-EA65))*(EB65=1),0),"")</f>
        <v/>
      </c>
      <c r="EE65" s="478" t="str">
        <f ca="1">IF((ED65&lt;&gt;""),((DV65=$B65)*$F65+(DV65=$D65)*$G65=DZ65)*((DX65=$B65)*$F65+(DX65=$D65)*$G65=EA65),"")</f>
        <v/>
      </c>
      <c r="EF65" s="478" t="str">
        <f ca="1">IF(EB65&lt;&gt;"",IF(OR(EG65&lt;&gt;2,COUNTIF($B65:$D65,DV65)=0,COUNTIF($B65:$D65,DX65)=0),0,IF(ABS((DV65=$B65)*$F65+(DV65=$D65)*$G65-(DX65=$B65)*$F65-(DX65=$D65)*$G65)&gt;=PrSettings!$M$7,(ABS((DV65=$B65)*$F65+(DV65=$D65)*$G65-(DX65=$B65)*$F65-(DX65=$D65)*$G65-DZ65+EA65)&lt;=1)*1,IF(AND(EB65,$F65=$G65,(DV65=$B65)*$F65+(DV65=$D65)*$G65&gt;=PrSettings!$M$6),(ABS(DZ65-(DV65=$B65)*$F65-(DV65=$D65)*$G65)&lt;=1)*1,IF(AND(ABS((DV65=$B65)*$F65+(DV65=$D65)*$G65-(DX65=$B65)*$F65-(DX65=$D65)*$G65-DZ65+EA65)&lt;=1,(DV65=$B65)*$F65+(DV65=$D65)*$G65+(DX65=$B65)*$F65+(DX65=$D65)*$G65&gt;=PrSettings!$M$8),(ABS(DZ65-(DV65=$B65)*$F65-(DV65=$D65)*$G65)&lt;=1)*(ABS(EA65-(DX65=$B65)*$F65-(DX65=$D65)*$G65)&lt;=1)*1,"0")))),"")</f>
        <v/>
      </c>
      <c r="EG65" s="545" t="str">
        <f ca="1">IF(($C$65&amp;$E$65&lt;&gt;"")*(DV65&amp;DX65&lt;&gt;""),IF(DV65=DX65,0,($B65=DV65)*($B65&lt;&gt;"")+($D65=DV65)*($D65&lt;&gt;"")+($B65=DX65)*($B65&lt;&gt;"")+($D65=DX65)*($D65&lt;&gt;"")),"")</f>
        <v/>
      </c>
      <c r="EI65" s="482"/>
      <c r="EJ65" s="477" t="str">
        <f>IF(EI65="","",VLOOKUP(EI65,Language!$D$5:$E$63,2,0))</f>
        <v/>
      </c>
      <c r="EK65" s="483"/>
      <c r="EL65" s="477" t="str">
        <f>IF(EK65="","",VLOOKUP(EK65,Language!$D$5:$E$63,2,0))</f>
        <v/>
      </c>
      <c r="EM65" s="484"/>
      <c r="EN65" s="484"/>
      <c r="EO65" s="478" t="str">
        <f ca="1">IF(($F65&lt;&gt;"")*($G65&lt;&gt;"")*(EM65&lt;&gt;"")*(EN65&lt;&gt;""),IF(OR(ET65&lt;&gt;2,COUNTIF($B65:$D65,EI65)=0,COUNTIF($B65:$D65,EK65)=0),"0",((EI65=$B65)*$F65+(EI65=$D65)*$G65&gt;(EK65=$B65)*$F65+(EK65=$D65)*$G65)*(EM65&gt;EN65)+((EI65=$B65)*$F65+(EI65=$D65)*$G65=(EK65=$B65)*$F65+(EK65=$D65)*$G65)*(EM65=EN65)+((EI65=$B65)*$F65+(EI65=$D65)*$G65&lt;(EK65=$B65)*$F65+(EK65=$D65)*$G65)*(EM65&lt;EN65)),"")</f>
        <v/>
      </c>
      <c r="EP65" s="544">
        <f>COUNTIF(EI$65:EI$65,EI65)+COUNTIF(EK$65:EK$65,EI65)</f>
        <v>0</v>
      </c>
      <c r="EQ65" s="478" t="str">
        <f ca="1">IF((EO65&lt;&gt;""),IF(OR($F65&lt;&gt;$G65,PrSettings!$M$4="●"),((EI65=$B65)*$F65+(EI65=$D65)*$G65-(EK65=$B65)*$F65-(EK65=$D65)*$G65=(EM65-EN65))*(EO65=1),0),"")</f>
        <v/>
      </c>
      <c r="ER65" s="478" t="str">
        <f ca="1">IF((EQ65&lt;&gt;""),((EI65=$B65)*$F65+(EI65=$D65)*$G65=EM65)*((EK65=$B65)*$F65+(EK65=$D65)*$G65=EN65),"")</f>
        <v/>
      </c>
      <c r="ES65" s="478" t="str">
        <f ca="1">IF(EO65&lt;&gt;"",IF(OR(ET65&lt;&gt;2,COUNTIF($B65:$D65,EI65)=0,COUNTIF($B65:$D65,EK65)=0),0,IF(ABS((EI65=$B65)*$F65+(EI65=$D65)*$G65-(EK65=$B65)*$F65-(EK65=$D65)*$G65)&gt;=PrSettings!$M$7,(ABS((EI65=$B65)*$F65+(EI65=$D65)*$G65-(EK65=$B65)*$F65-(EK65=$D65)*$G65-EM65+EN65)&lt;=1)*1,IF(AND(EO65,$F65=$G65,(EI65=$B65)*$F65+(EI65=$D65)*$G65&gt;=PrSettings!$M$6),(ABS(EM65-(EI65=$B65)*$F65-(EI65=$D65)*$G65)&lt;=1)*1,IF(AND(ABS((EI65=$B65)*$F65+(EI65=$D65)*$G65-(EK65=$B65)*$F65-(EK65=$D65)*$G65-EM65+EN65)&lt;=1,(EI65=$B65)*$F65+(EI65=$D65)*$G65+(EK65=$B65)*$F65+(EK65=$D65)*$G65&gt;=PrSettings!$M$8),(ABS(EM65-(EI65=$B65)*$F65-(EI65=$D65)*$G65)&lt;=1)*(ABS(EN65-(EK65=$B65)*$F65-(EK65=$D65)*$G65)&lt;=1)*1,"0")))),"")</f>
        <v/>
      </c>
      <c r="ET65" s="545" t="str">
        <f ca="1">IF(($C$65&amp;$E$65&lt;&gt;"")*(EI65&amp;EK65&lt;&gt;""),IF(EI65=EK65,0,($B65=EI65)*($B65&lt;&gt;"")+($D65=EI65)*($D65&lt;&gt;"")+($B65=EK65)*($B65&lt;&gt;"")+($D65=EK65)*($D65&lt;&gt;"")),"")</f>
        <v/>
      </c>
      <c r="EV65" s="482"/>
      <c r="EW65" s="477" t="str">
        <f>IF(EV65="","",VLOOKUP(EV65,Language!$D$5:$E$63,2,0))</f>
        <v/>
      </c>
      <c r="EX65" s="483"/>
      <c r="EY65" s="477" t="str">
        <f>IF(EX65="","",VLOOKUP(EX65,Language!$D$5:$E$63,2,0))</f>
        <v/>
      </c>
      <c r="EZ65" s="484"/>
      <c r="FA65" s="484"/>
      <c r="FB65" s="478" t="str">
        <f ca="1">IF(($F65&lt;&gt;"")*($G65&lt;&gt;"")*(EZ65&lt;&gt;"")*(FA65&lt;&gt;""),IF(OR(FG65&lt;&gt;2,COUNTIF($B65:$D65,EV65)=0,COUNTIF($B65:$D65,EX65)=0),"0",((EV65=$B65)*$F65+(EV65=$D65)*$G65&gt;(EX65=$B65)*$F65+(EX65=$D65)*$G65)*(EZ65&gt;FA65)+((EV65=$B65)*$F65+(EV65=$D65)*$G65=(EX65=$B65)*$F65+(EX65=$D65)*$G65)*(EZ65=FA65)+((EV65=$B65)*$F65+(EV65=$D65)*$G65&lt;(EX65=$B65)*$F65+(EX65=$D65)*$G65)*(EZ65&lt;FA65)),"")</f>
        <v/>
      </c>
      <c r="FC65" s="544">
        <f>COUNTIF(EV$65:EV$65,EV65)+COUNTIF(EX$65:EX$65,EV65)</f>
        <v>0</v>
      </c>
      <c r="FD65" s="478" t="str">
        <f ca="1">IF((FB65&lt;&gt;""),IF(OR($F65&lt;&gt;$G65,PrSettings!$M$4="●"),((EV65=$B65)*$F65+(EV65=$D65)*$G65-(EX65=$B65)*$F65-(EX65=$D65)*$G65=(EZ65-FA65))*(FB65=1),0),"")</f>
        <v/>
      </c>
      <c r="FE65" s="478" t="str">
        <f ca="1">IF((FD65&lt;&gt;""),((EV65=$B65)*$F65+(EV65=$D65)*$G65=EZ65)*((EX65=$B65)*$F65+(EX65=$D65)*$G65=FA65),"")</f>
        <v/>
      </c>
      <c r="FF65" s="478" t="str">
        <f ca="1">IF(FB65&lt;&gt;"",IF(OR(FG65&lt;&gt;2,COUNTIF($B65:$D65,EV65)=0,COUNTIF($B65:$D65,EX65)=0),0,IF(ABS((EV65=$B65)*$F65+(EV65=$D65)*$G65-(EX65=$B65)*$F65-(EX65=$D65)*$G65)&gt;=PrSettings!$M$7,(ABS((EV65=$B65)*$F65+(EV65=$D65)*$G65-(EX65=$B65)*$F65-(EX65=$D65)*$G65-EZ65+FA65)&lt;=1)*1,IF(AND(FB65,$F65=$G65,(EV65=$B65)*$F65+(EV65=$D65)*$G65&gt;=PrSettings!$M$6),(ABS(EZ65-(EV65=$B65)*$F65-(EV65=$D65)*$G65)&lt;=1)*1,IF(AND(ABS((EV65=$B65)*$F65+(EV65=$D65)*$G65-(EX65=$B65)*$F65-(EX65=$D65)*$G65-EZ65+FA65)&lt;=1,(EV65=$B65)*$F65+(EV65=$D65)*$G65+(EX65=$B65)*$F65+(EX65=$D65)*$G65&gt;=PrSettings!$M$8),(ABS(EZ65-(EV65=$B65)*$F65-(EV65=$D65)*$G65)&lt;=1)*(ABS(FA65-(EX65=$B65)*$F65-(EX65=$D65)*$G65)&lt;=1)*1,"0")))),"")</f>
        <v/>
      </c>
      <c r="FG65" s="545" t="str">
        <f ca="1">IF(($C$65&amp;$E$65&lt;&gt;"")*(EV65&amp;EX65&lt;&gt;""),IF(EV65=EX65,0,($B65=EV65)*($B65&lt;&gt;"")+($D65=EV65)*($D65&lt;&gt;"")+($B65=EX65)*($B65&lt;&gt;"")+($D65=EX65)*($D65&lt;&gt;"")),"")</f>
        <v/>
      </c>
      <c r="FI65" s="482"/>
      <c r="FJ65" s="477" t="str">
        <f>IF(FI65="","",VLOOKUP(FI65,Language!$D$5:$E$63,2,0))</f>
        <v/>
      </c>
      <c r="FK65" s="483"/>
      <c r="FL65" s="477" t="str">
        <f>IF(FK65="","",VLOOKUP(FK65,Language!$D$5:$E$63,2,0))</f>
        <v/>
      </c>
      <c r="FM65" s="484"/>
      <c r="FN65" s="484"/>
      <c r="FO65" s="478" t="str">
        <f ca="1">IF(($F65&lt;&gt;"")*($G65&lt;&gt;"")*(FM65&lt;&gt;"")*(FN65&lt;&gt;""),IF(OR(FT65&lt;&gt;2,COUNTIF($B65:$D65,FI65)=0,COUNTIF($B65:$D65,FK65)=0),"0",((FI65=$B65)*$F65+(FI65=$D65)*$G65&gt;(FK65=$B65)*$F65+(FK65=$D65)*$G65)*(FM65&gt;FN65)+((FI65=$B65)*$F65+(FI65=$D65)*$G65=(FK65=$B65)*$F65+(FK65=$D65)*$G65)*(FM65=FN65)+((FI65=$B65)*$F65+(FI65=$D65)*$G65&lt;(FK65=$B65)*$F65+(FK65=$D65)*$G65)*(FM65&lt;FN65)),"")</f>
        <v/>
      </c>
      <c r="FP65" s="544">
        <f>COUNTIF(FI$65:FI$65,FI65)+COUNTIF(FK$65:FK$65,FI65)</f>
        <v>0</v>
      </c>
      <c r="FQ65" s="478" t="str">
        <f ca="1">IF((FO65&lt;&gt;""),IF(OR($F65&lt;&gt;$G65,PrSettings!$M$4="●"),((FI65=$B65)*$F65+(FI65=$D65)*$G65-(FK65=$B65)*$F65-(FK65=$D65)*$G65=(FM65-FN65))*(FO65=1),0),"")</f>
        <v/>
      </c>
      <c r="FR65" s="478" t="str">
        <f ca="1">IF((FQ65&lt;&gt;""),((FI65=$B65)*$F65+(FI65=$D65)*$G65=FM65)*((FK65=$B65)*$F65+(FK65=$D65)*$G65=FN65),"")</f>
        <v/>
      </c>
      <c r="FS65" s="478" t="str">
        <f ca="1">IF(FO65&lt;&gt;"",IF(OR(FT65&lt;&gt;2,COUNTIF($B65:$D65,FI65)=0,COUNTIF($B65:$D65,FK65)=0),0,IF(ABS((FI65=$B65)*$F65+(FI65=$D65)*$G65-(FK65=$B65)*$F65-(FK65=$D65)*$G65)&gt;=PrSettings!$M$7,(ABS((FI65=$B65)*$F65+(FI65=$D65)*$G65-(FK65=$B65)*$F65-(FK65=$D65)*$G65-FM65+FN65)&lt;=1)*1,IF(AND(FO65,$F65=$G65,(FI65=$B65)*$F65+(FI65=$D65)*$G65&gt;=PrSettings!$M$6),(ABS(FM65-(FI65=$B65)*$F65-(FI65=$D65)*$G65)&lt;=1)*1,IF(AND(ABS((FI65=$B65)*$F65+(FI65=$D65)*$G65-(FK65=$B65)*$F65-(FK65=$D65)*$G65-FM65+FN65)&lt;=1,(FI65=$B65)*$F65+(FI65=$D65)*$G65+(FK65=$B65)*$F65+(FK65=$D65)*$G65&gt;=PrSettings!$M$8),(ABS(FM65-(FI65=$B65)*$F65-(FI65=$D65)*$G65)&lt;=1)*(ABS(FN65-(FK65=$B65)*$F65-(FK65=$D65)*$G65)&lt;=1)*1,"0")))),"")</f>
        <v/>
      </c>
      <c r="FT65" s="545" t="str">
        <f ca="1">IF(($C$65&amp;$E$65&lt;&gt;"")*(FI65&amp;FK65&lt;&gt;""),IF(FI65=FK65,0,($B65=FI65)*($B65&lt;&gt;"")+($D65=FI65)*($D65&lt;&gt;"")+($B65=FK65)*($B65&lt;&gt;"")+($D65=FK65)*($D65&lt;&gt;"")),"")</f>
        <v/>
      </c>
      <c r="FV65" s="482"/>
      <c r="FW65" s="477" t="str">
        <f>IF(FV65="","",VLOOKUP(FV65,Language!$D$5:$E$63,2,0))</f>
        <v/>
      </c>
      <c r="FX65" s="483"/>
      <c r="FY65" s="477" t="str">
        <f>IF(FX65="","",VLOOKUP(FX65,Language!$D$5:$E$63,2,0))</f>
        <v/>
      </c>
      <c r="FZ65" s="484"/>
      <c r="GA65" s="484"/>
      <c r="GB65" s="478" t="str">
        <f ca="1">IF(($F65&lt;&gt;"")*($G65&lt;&gt;"")*(FZ65&lt;&gt;"")*(GA65&lt;&gt;""),IF(OR(GG65&lt;&gt;2,COUNTIF($B65:$D65,FV65)=0,COUNTIF($B65:$D65,FX65)=0),"0",((FV65=$B65)*$F65+(FV65=$D65)*$G65&gt;(FX65=$B65)*$F65+(FX65=$D65)*$G65)*(FZ65&gt;GA65)+((FV65=$B65)*$F65+(FV65=$D65)*$G65=(FX65=$B65)*$F65+(FX65=$D65)*$G65)*(FZ65=GA65)+((FV65=$B65)*$F65+(FV65=$D65)*$G65&lt;(FX65=$B65)*$F65+(FX65=$D65)*$G65)*(FZ65&lt;GA65)),"")</f>
        <v/>
      </c>
      <c r="GC65" s="544">
        <f>COUNTIF(FV$65:FV$65,FV65)+COUNTIF(FX$65:FX$65,FV65)</f>
        <v>0</v>
      </c>
      <c r="GD65" s="478" t="str">
        <f ca="1">IF((GB65&lt;&gt;""),IF(OR($F65&lt;&gt;$G65,PrSettings!$M$4="●"),((FV65=$B65)*$F65+(FV65=$D65)*$G65-(FX65=$B65)*$F65-(FX65=$D65)*$G65=(FZ65-GA65))*(GB65=1),0),"")</f>
        <v/>
      </c>
      <c r="GE65" s="478" t="str">
        <f ca="1">IF((GD65&lt;&gt;""),((FV65=$B65)*$F65+(FV65=$D65)*$G65=FZ65)*((FX65=$B65)*$F65+(FX65=$D65)*$G65=GA65),"")</f>
        <v/>
      </c>
      <c r="GF65" s="478" t="str">
        <f ca="1">IF(GB65&lt;&gt;"",IF(OR(GG65&lt;&gt;2,COUNTIF($B65:$D65,FV65)=0,COUNTIF($B65:$D65,FX65)=0),0,IF(ABS((FV65=$B65)*$F65+(FV65=$D65)*$G65-(FX65=$B65)*$F65-(FX65=$D65)*$G65)&gt;=PrSettings!$M$7,(ABS((FV65=$B65)*$F65+(FV65=$D65)*$G65-(FX65=$B65)*$F65-(FX65=$D65)*$G65-FZ65+GA65)&lt;=1)*1,IF(AND(GB65,$F65=$G65,(FV65=$B65)*$F65+(FV65=$D65)*$G65&gt;=PrSettings!$M$6),(ABS(FZ65-(FV65=$B65)*$F65-(FV65=$D65)*$G65)&lt;=1)*1,IF(AND(ABS((FV65=$B65)*$F65+(FV65=$D65)*$G65-(FX65=$B65)*$F65-(FX65=$D65)*$G65-FZ65+GA65)&lt;=1,(FV65=$B65)*$F65+(FV65=$D65)*$G65+(FX65=$B65)*$F65+(FX65=$D65)*$G65&gt;=PrSettings!$M$8),(ABS(FZ65-(FV65=$B65)*$F65-(FV65=$D65)*$G65)&lt;=1)*(ABS(GA65-(FX65=$B65)*$F65-(FX65=$D65)*$G65)&lt;=1)*1,"0")))),"")</f>
        <v/>
      </c>
      <c r="GG65" s="545" t="str">
        <f ca="1">IF(($C$65&amp;$E$65&lt;&gt;"")*(FV65&amp;FX65&lt;&gt;""),IF(FV65=FX65,0,($B65=FV65)*($B65&lt;&gt;"")+($D65=FV65)*($D65&lt;&gt;"")+($B65=FX65)*($B65&lt;&gt;"")+($D65=FX65)*($D65&lt;&gt;"")),"")</f>
        <v/>
      </c>
      <c r="GI65" s="482"/>
      <c r="GJ65" s="477" t="str">
        <f>IF(GI65="","",VLOOKUP(GI65,Language!$D$5:$E$63,2,0))</f>
        <v/>
      </c>
      <c r="GK65" s="483"/>
      <c r="GL65" s="477" t="str">
        <f>IF(GK65="","",VLOOKUP(GK65,Language!$D$5:$E$63,2,0))</f>
        <v/>
      </c>
      <c r="GM65" s="484"/>
      <c r="GN65" s="484"/>
      <c r="GO65" s="478" t="str">
        <f ca="1">IF(($F65&lt;&gt;"")*($G65&lt;&gt;"")*(GM65&lt;&gt;"")*(GN65&lt;&gt;""),IF(OR(GT65&lt;&gt;2,COUNTIF($B65:$D65,GI65)=0,COUNTIF($B65:$D65,GK65)=0),"0",((GI65=$B65)*$F65+(GI65=$D65)*$G65&gt;(GK65=$B65)*$F65+(GK65=$D65)*$G65)*(GM65&gt;GN65)+((GI65=$B65)*$F65+(GI65=$D65)*$G65=(GK65=$B65)*$F65+(GK65=$D65)*$G65)*(GM65=GN65)+((GI65=$B65)*$F65+(GI65=$D65)*$G65&lt;(GK65=$B65)*$F65+(GK65=$D65)*$G65)*(GM65&lt;GN65)),"")</f>
        <v/>
      </c>
      <c r="GP65" s="544">
        <f>COUNTIF(GI$65:GI$65,GI65)+COUNTIF(GK$65:GK$65,GI65)</f>
        <v>0</v>
      </c>
      <c r="GQ65" s="478" t="str">
        <f ca="1">IF((GO65&lt;&gt;""),IF(OR($F65&lt;&gt;$G65,PrSettings!$M$4="●"),((GI65=$B65)*$F65+(GI65=$D65)*$G65-(GK65=$B65)*$F65-(GK65=$D65)*$G65=(GM65-GN65))*(GO65=1),0),"")</f>
        <v/>
      </c>
      <c r="GR65" s="478" t="str">
        <f ca="1">IF((GQ65&lt;&gt;""),((GI65=$B65)*$F65+(GI65=$D65)*$G65=GM65)*((GK65=$B65)*$F65+(GK65=$D65)*$G65=GN65),"")</f>
        <v/>
      </c>
      <c r="GS65" s="478" t="str">
        <f ca="1">IF(GO65&lt;&gt;"",IF(OR(GT65&lt;&gt;2,COUNTIF($B65:$D65,GI65)=0,COUNTIF($B65:$D65,GK65)=0),0,IF(ABS((GI65=$B65)*$F65+(GI65=$D65)*$G65-(GK65=$B65)*$F65-(GK65=$D65)*$G65)&gt;=PrSettings!$M$7,(ABS((GI65=$B65)*$F65+(GI65=$D65)*$G65-(GK65=$B65)*$F65-(GK65=$D65)*$G65-GM65+GN65)&lt;=1)*1,IF(AND(GO65,$F65=$G65,(GI65=$B65)*$F65+(GI65=$D65)*$G65&gt;=PrSettings!$M$6),(ABS(GM65-(GI65=$B65)*$F65-(GI65=$D65)*$G65)&lt;=1)*1,IF(AND(ABS((GI65=$B65)*$F65+(GI65=$D65)*$G65-(GK65=$B65)*$F65-(GK65=$D65)*$G65-GM65+GN65)&lt;=1,(GI65=$B65)*$F65+(GI65=$D65)*$G65+(GK65=$B65)*$F65+(GK65=$D65)*$G65&gt;=PrSettings!$M$8),(ABS(GM65-(GI65=$B65)*$F65-(GI65=$D65)*$G65)&lt;=1)*(ABS(GN65-(GK65=$B65)*$F65-(GK65=$D65)*$G65)&lt;=1)*1,"0")))),"")</f>
        <v/>
      </c>
      <c r="GT65" s="545" t="str">
        <f ca="1">IF(($C$65&amp;$E$65&lt;&gt;"")*(GI65&amp;GK65&lt;&gt;""),IF(GI65=GK65,0,($B65=GI65)*($B65&lt;&gt;"")+($D65=GI65)*($D65&lt;&gt;"")+($B65=GK65)*($B65&lt;&gt;"")+($D65=GK65)*($D65&lt;&gt;"")),"")</f>
        <v/>
      </c>
      <c r="GV65" s="482"/>
      <c r="GW65" s="477" t="str">
        <f>IF(GV65="","",VLOOKUP(GV65,Language!$D$5:$E$63,2,0))</f>
        <v/>
      </c>
      <c r="GX65" s="483"/>
      <c r="GY65" s="477" t="str">
        <f>IF(GX65="","",VLOOKUP(GX65,Language!$D$5:$E$63,2,0))</f>
        <v/>
      </c>
      <c r="GZ65" s="484"/>
      <c r="HA65" s="484"/>
      <c r="HB65" s="478" t="str">
        <f ca="1">IF(($F65&lt;&gt;"")*($G65&lt;&gt;"")*(GZ65&lt;&gt;"")*(HA65&lt;&gt;""),IF(OR(HG65&lt;&gt;2,COUNTIF($B65:$D65,GV65)=0,COUNTIF($B65:$D65,GX65)=0),"0",((GV65=$B65)*$F65+(GV65=$D65)*$G65&gt;(GX65=$B65)*$F65+(GX65=$D65)*$G65)*(GZ65&gt;HA65)+((GV65=$B65)*$F65+(GV65=$D65)*$G65=(GX65=$B65)*$F65+(GX65=$D65)*$G65)*(GZ65=HA65)+((GV65=$B65)*$F65+(GV65=$D65)*$G65&lt;(GX65=$B65)*$F65+(GX65=$D65)*$G65)*(GZ65&lt;HA65)),"")</f>
        <v/>
      </c>
      <c r="HC65" s="544">
        <f>COUNTIF(GV$65:GV$65,GV65)+COUNTIF(GX$65:GX$65,GV65)</f>
        <v>0</v>
      </c>
      <c r="HD65" s="478" t="str">
        <f ca="1">IF((HB65&lt;&gt;""),IF(OR($F65&lt;&gt;$G65,PrSettings!$M$4="●"),((GV65=$B65)*$F65+(GV65=$D65)*$G65-(GX65=$B65)*$F65-(GX65=$D65)*$G65=(GZ65-HA65))*(HB65=1),0),"")</f>
        <v/>
      </c>
      <c r="HE65" s="478" t="str">
        <f ca="1">IF((HD65&lt;&gt;""),((GV65=$B65)*$F65+(GV65=$D65)*$G65=GZ65)*((GX65=$B65)*$F65+(GX65=$D65)*$G65=HA65),"")</f>
        <v/>
      </c>
      <c r="HF65" s="478" t="str">
        <f ca="1">IF(HB65&lt;&gt;"",IF(OR(HG65&lt;&gt;2,COUNTIF($B65:$D65,GV65)=0,COUNTIF($B65:$D65,GX65)=0),0,IF(ABS((GV65=$B65)*$F65+(GV65=$D65)*$G65-(GX65=$B65)*$F65-(GX65=$D65)*$G65)&gt;=PrSettings!$M$7,(ABS((GV65=$B65)*$F65+(GV65=$D65)*$G65-(GX65=$B65)*$F65-(GX65=$D65)*$G65-GZ65+HA65)&lt;=1)*1,IF(AND(HB65,$F65=$G65,(GV65=$B65)*$F65+(GV65=$D65)*$G65&gt;=PrSettings!$M$6),(ABS(GZ65-(GV65=$B65)*$F65-(GV65=$D65)*$G65)&lt;=1)*1,IF(AND(ABS((GV65=$B65)*$F65+(GV65=$D65)*$G65-(GX65=$B65)*$F65-(GX65=$D65)*$G65-GZ65+HA65)&lt;=1,(GV65=$B65)*$F65+(GV65=$D65)*$G65+(GX65=$B65)*$F65+(GX65=$D65)*$G65&gt;=PrSettings!$M$8),(ABS(GZ65-(GV65=$B65)*$F65-(GV65=$D65)*$G65)&lt;=1)*(ABS(HA65-(GX65=$B65)*$F65-(GX65=$D65)*$G65)&lt;=1)*1,"0")))),"")</f>
        <v/>
      </c>
      <c r="HG65" s="545" t="str">
        <f ca="1">IF(($C$65&amp;$E$65&lt;&gt;"")*(GV65&amp;GX65&lt;&gt;""),IF(GV65=GX65,0,($B65=GV65)*($B65&lt;&gt;"")+($D65=GV65)*($D65&lt;&gt;"")+($B65=GX65)*($B65&lt;&gt;"")+($D65=GX65)*($D65&lt;&gt;"")),"")</f>
        <v/>
      </c>
      <c r="HI65" s="482"/>
      <c r="HJ65" s="477" t="str">
        <f>IF(HI65="","",VLOOKUP(HI65,Language!$D$5:$E$63,2,0))</f>
        <v/>
      </c>
      <c r="HK65" s="483"/>
      <c r="HL65" s="477" t="str">
        <f>IF(HK65="","",VLOOKUP(HK65,Language!$D$5:$E$63,2,0))</f>
        <v/>
      </c>
      <c r="HM65" s="484"/>
      <c r="HN65" s="484"/>
      <c r="HO65" s="478" t="str">
        <f ca="1">IF(($F65&lt;&gt;"")*($G65&lt;&gt;"")*(HM65&lt;&gt;"")*(HN65&lt;&gt;""),IF(OR(HT65&lt;&gt;2,COUNTIF($B65:$D65,HI65)=0,COUNTIF($B65:$D65,HK65)=0),"0",((HI65=$B65)*$F65+(HI65=$D65)*$G65&gt;(HK65=$B65)*$F65+(HK65=$D65)*$G65)*(HM65&gt;HN65)+((HI65=$B65)*$F65+(HI65=$D65)*$G65=(HK65=$B65)*$F65+(HK65=$D65)*$G65)*(HM65=HN65)+((HI65=$B65)*$F65+(HI65=$D65)*$G65&lt;(HK65=$B65)*$F65+(HK65=$D65)*$G65)*(HM65&lt;HN65)),"")</f>
        <v/>
      </c>
      <c r="HP65" s="544">
        <f>COUNTIF(HI$65:HI$65,HI65)+COUNTIF(HK$65:HK$65,HI65)</f>
        <v>0</v>
      </c>
      <c r="HQ65" s="478" t="str">
        <f ca="1">IF((HO65&lt;&gt;""),IF(OR($F65&lt;&gt;$G65,PrSettings!$M$4="●"),((HI65=$B65)*$F65+(HI65=$D65)*$G65-(HK65=$B65)*$F65-(HK65=$D65)*$G65=(HM65-HN65))*(HO65=1),0),"")</f>
        <v/>
      </c>
      <c r="HR65" s="478" t="str">
        <f ca="1">IF((HQ65&lt;&gt;""),((HI65=$B65)*$F65+(HI65=$D65)*$G65=HM65)*((HK65=$B65)*$F65+(HK65=$D65)*$G65=HN65),"")</f>
        <v/>
      </c>
      <c r="HS65" s="478" t="str">
        <f ca="1">IF(HO65&lt;&gt;"",IF(OR(HT65&lt;&gt;2,COUNTIF($B65:$D65,HI65)=0,COUNTIF($B65:$D65,HK65)=0),0,IF(ABS((HI65=$B65)*$F65+(HI65=$D65)*$G65-(HK65=$B65)*$F65-(HK65=$D65)*$G65)&gt;=PrSettings!$M$7,(ABS((HI65=$B65)*$F65+(HI65=$D65)*$G65-(HK65=$B65)*$F65-(HK65=$D65)*$G65-HM65+HN65)&lt;=1)*1,IF(AND(HO65,$F65=$G65,(HI65=$B65)*$F65+(HI65=$D65)*$G65&gt;=PrSettings!$M$6),(ABS(HM65-(HI65=$B65)*$F65-(HI65=$D65)*$G65)&lt;=1)*1,IF(AND(ABS((HI65=$B65)*$F65+(HI65=$D65)*$G65-(HK65=$B65)*$F65-(HK65=$D65)*$G65-HM65+HN65)&lt;=1,(HI65=$B65)*$F65+(HI65=$D65)*$G65+(HK65=$B65)*$F65+(HK65=$D65)*$G65&gt;=PrSettings!$M$8),(ABS(HM65-(HI65=$B65)*$F65-(HI65=$D65)*$G65)&lt;=1)*(ABS(HN65-(HK65=$B65)*$F65-(HK65=$D65)*$G65)&lt;=1)*1,"0")))),"")</f>
        <v/>
      </c>
      <c r="HT65" s="545" t="str">
        <f ca="1">IF(($C$65&amp;$E$65&lt;&gt;"")*(HI65&amp;HK65&lt;&gt;""),IF(HI65=HK65,0,($B65=HI65)*($B65&lt;&gt;"")+($D65=HI65)*($D65&lt;&gt;"")+($B65=HK65)*($B65&lt;&gt;"")+($D65=HK65)*($D65&lt;&gt;"")),"")</f>
        <v/>
      </c>
      <c r="HV65" s="482"/>
      <c r="HW65" s="477" t="str">
        <f>IF(HV65="","",VLOOKUP(HV65,Language!$D$5:$E$63,2,0))</f>
        <v/>
      </c>
      <c r="HX65" s="483"/>
      <c r="HY65" s="477" t="str">
        <f>IF(HX65="","",VLOOKUP(HX65,Language!$D$5:$E$63,2,0))</f>
        <v/>
      </c>
      <c r="HZ65" s="484"/>
      <c r="IA65" s="484"/>
      <c r="IB65" s="478" t="str">
        <f ca="1">IF(($F65&lt;&gt;"")*($G65&lt;&gt;"")*(HZ65&lt;&gt;"")*(IA65&lt;&gt;""),IF(OR(IG65&lt;&gt;2,COUNTIF($B65:$D65,HV65)=0,COUNTIF($B65:$D65,HX65)=0),"0",((HV65=$B65)*$F65+(HV65=$D65)*$G65&gt;(HX65=$B65)*$F65+(HX65=$D65)*$G65)*(HZ65&gt;IA65)+((HV65=$B65)*$F65+(HV65=$D65)*$G65=(HX65=$B65)*$F65+(HX65=$D65)*$G65)*(HZ65=IA65)+((HV65=$B65)*$F65+(HV65=$D65)*$G65&lt;(HX65=$B65)*$F65+(HX65=$D65)*$G65)*(HZ65&lt;IA65)),"")</f>
        <v/>
      </c>
      <c r="IC65" s="544">
        <f>COUNTIF(HV$65:HV$65,HV65)+COUNTIF(HX$65:HX$65,HV65)</f>
        <v>0</v>
      </c>
      <c r="ID65" s="478" t="str">
        <f ca="1">IF((IB65&lt;&gt;""),IF(OR($F65&lt;&gt;$G65,PrSettings!$M$4="●"),((HV65=$B65)*$F65+(HV65=$D65)*$G65-(HX65=$B65)*$F65-(HX65=$D65)*$G65=(HZ65-IA65))*(IB65=1),0),"")</f>
        <v/>
      </c>
      <c r="IE65" s="478" t="str">
        <f ca="1">IF((ID65&lt;&gt;""),((HV65=$B65)*$F65+(HV65=$D65)*$G65=HZ65)*((HX65=$B65)*$F65+(HX65=$D65)*$G65=IA65),"")</f>
        <v/>
      </c>
      <c r="IF65" s="478" t="str">
        <f ca="1">IF(IB65&lt;&gt;"",IF(OR(IG65&lt;&gt;2,COUNTIF($B65:$D65,HV65)=0,COUNTIF($B65:$D65,HX65)=0),0,IF(ABS((HV65=$B65)*$F65+(HV65=$D65)*$G65-(HX65=$B65)*$F65-(HX65=$D65)*$G65)&gt;=PrSettings!$M$7,(ABS((HV65=$B65)*$F65+(HV65=$D65)*$G65-(HX65=$B65)*$F65-(HX65=$D65)*$G65-HZ65+IA65)&lt;=1)*1,IF(AND(IB65,$F65=$G65,(HV65=$B65)*$F65+(HV65=$D65)*$G65&gt;=PrSettings!$M$6),(ABS(HZ65-(HV65=$B65)*$F65-(HV65=$D65)*$G65)&lt;=1)*1,IF(AND(ABS((HV65=$B65)*$F65+(HV65=$D65)*$G65-(HX65=$B65)*$F65-(HX65=$D65)*$G65-HZ65+IA65)&lt;=1,(HV65=$B65)*$F65+(HV65=$D65)*$G65+(HX65=$B65)*$F65+(HX65=$D65)*$G65&gt;=PrSettings!$M$8),(ABS(HZ65-(HV65=$B65)*$F65-(HV65=$D65)*$G65)&lt;=1)*(ABS(IA65-(HX65=$B65)*$F65-(HX65=$D65)*$G65)&lt;=1)*1,"0")))),"")</f>
        <v/>
      </c>
      <c r="IG65" s="545" t="str">
        <f ca="1">IF(($C$65&amp;$E$65&lt;&gt;"")*(HV65&amp;HX65&lt;&gt;""),IF(HV65=HX65,0,($B65=HV65)*($B65&lt;&gt;"")+($D65=HV65)*($D65&lt;&gt;"")+($B65=HX65)*($B65&lt;&gt;"")+($D65=HX65)*($D65&lt;&gt;"")),"")</f>
        <v/>
      </c>
      <c r="II65" s="482"/>
      <c r="IJ65" s="477" t="str">
        <f>IF(II65="","",VLOOKUP(II65,Language!$D$5:$E$63,2,0))</f>
        <v/>
      </c>
      <c r="IK65" s="483"/>
      <c r="IL65" s="477" t="str">
        <f>IF(IK65="","",VLOOKUP(IK65,Language!$D$5:$E$63,2,0))</f>
        <v/>
      </c>
      <c r="IM65" s="484"/>
      <c r="IN65" s="484"/>
      <c r="IO65" s="478" t="str">
        <f ca="1">IF(($F65&lt;&gt;"")*($G65&lt;&gt;"")*(IM65&lt;&gt;"")*(IN65&lt;&gt;""),IF(OR(IT65&lt;&gt;2,COUNTIF($B65:$D65,II65)=0,COUNTIF($B65:$D65,IK65)=0),"0",((II65=$B65)*$F65+(II65=$D65)*$G65&gt;(IK65=$B65)*$F65+(IK65=$D65)*$G65)*(IM65&gt;IN65)+((II65=$B65)*$F65+(II65=$D65)*$G65=(IK65=$B65)*$F65+(IK65=$D65)*$G65)*(IM65=IN65)+((II65=$B65)*$F65+(II65=$D65)*$G65&lt;(IK65=$B65)*$F65+(IK65=$D65)*$G65)*(IM65&lt;IN65)),"")</f>
        <v/>
      </c>
      <c r="IP65" s="544">
        <f>COUNTIF(II$65:II$65,II65)+COUNTIF(IK$65:IK$65,II65)</f>
        <v>0</v>
      </c>
      <c r="IQ65" s="478" t="str">
        <f ca="1">IF((IO65&lt;&gt;""),IF(OR($F65&lt;&gt;$G65,PrSettings!$M$4="●"),((II65=$B65)*$F65+(II65=$D65)*$G65-(IK65=$B65)*$F65-(IK65=$D65)*$G65=(IM65-IN65))*(IO65=1),0),"")</f>
        <v/>
      </c>
      <c r="IR65" s="478" t="str">
        <f ca="1">IF((IQ65&lt;&gt;""),((II65=$B65)*$F65+(II65=$D65)*$G65=IM65)*((IK65=$B65)*$F65+(IK65=$D65)*$G65=IN65),"")</f>
        <v/>
      </c>
      <c r="IS65" s="478" t="str">
        <f ca="1">IF(IO65&lt;&gt;"",IF(OR(IT65&lt;&gt;2,COUNTIF($B65:$D65,II65)=0,COUNTIF($B65:$D65,IK65)=0),0,IF(ABS((II65=$B65)*$F65+(II65=$D65)*$G65-(IK65=$B65)*$F65-(IK65=$D65)*$G65)&gt;=PrSettings!$M$7,(ABS((II65=$B65)*$F65+(II65=$D65)*$G65-(IK65=$B65)*$F65-(IK65=$D65)*$G65-IM65+IN65)&lt;=1)*1,IF(AND(IO65,$F65=$G65,(II65=$B65)*$F65+(II65=$D65)*$G65&gt;=PrSettings!$M$6),(ABS(IM65-(II65=$B65)*$F65-(II65=$D65)*$G65)&lt;=1)*1,IF(AND(ABS((II65=$B65)*$F65+(II65=$D65)*$G65-(IK65=$B65)*$F65-(IK65=$D65)*$G65-IM65+IN65)&lt;=1,(II65=$B65)*$F65+(II65=$D65)*$G65+(IK65=$B65)*$F65+(IK65=$D65)*$G65&gt;=PrSettings!$M$8),(ABS(IM65-(II65=$B65)*$F65-(II65=$D65)*$G65)&lt;=1)*(ABS(IN65-(IK65=$B65)*$F65-(IK65=$D65)*$G65)&lt;=1)*1,"0")))),"")</f>
        <v/>
      </c>
      <c r="IT65" s="545" t="str">
        <f ca="1">IF(($C$65&amp;$E$65&lt;&gt;"")*(II65&amp;IK65&lt;&gt;""),IF(II65=IK65,0,($B65=II65)*($B65&lt;&gt;"")+($D65=II65)*($D65&lt;&gt;"")+($B65=IK65)*($B65&lt;&gt;"")+($D65=IK65)*($D65&lt;&gt;"")),"")</f>
        <v/>
      </c>
      <c r="IV65" s="482"/>
      <c r="IW65" s="477" t="str">
        <f>IF(IV65="","",VLOOKUP(IV65,Language!$D$5:$E$63,2,0))</f>
        <v/>
      </c>
      <c r="IX65" s="483"/>
      <c r="IY65" s="477" t="str">
        <f>IF(IX65="","",VLOOKUP(IX65,Language!$D$5:$E$63,2,0))</f>
        <v/>
      </c>
      <c r="IZ65" s="484"/>
      <c r="JA65" s="484"/>
      <c r="JB65" s="478" t="str">
        <f ca="1">IF(($F65&lt;&gt;"")*($G65&lt;&gt;"")*(IZ65&lt;&gt;"")*(JA65&lt;&gt;""),IF(OR(JG65&lt;&gt;2,COUNTIF($B65:$D65,IV65)=0,COUNTIF($B65:$D65,IX65)=0),"0",((IV65=$B65)*$F65+(IV65=$D65)*$G65&gt;(IX65=$B65)*$F65+(IX65=$D65)*$G65)*(IZ65&gt;JA65)+((IV65=$B65)*$F65+(IV65=$D65)*$G65=(IX65=$B65)*$F65+(IX65=$D65)*$G65)*(IZ65=JA65)+((IV65=$B65)*$F65+(IV65=$D65)*$G65&lt;(IX65=$B65)*$F65+(IX65=$D65)*$G65)*(IZ65&lt;JA65)),"")</f>
        <v/>
      </c>
      <c r="JC65" s="544">
        <f>COUNTIF(IV$65:IV$65,IV65)+COUNTIF(IX$65:IX$65,IV65)</f>
        <v>0</v>
      </c>
      <c r="JD65" s="478" t="str">
        <f ca="1">IF((JB65&lt;&gt;""),IF(OR($F65&lt;&gt;$G65,PrSettings!$M$4="●"),((IV65=$B65)*$F65+(IV65=$D65)*$G65-(IX65=$B65)*$F65-(IX65=$D65)*$G65=(IZ65-JA65))*(JB65=1),0),"")</f>
        <v/>
      </c>
      <c r="JE65" s="478" t="str">
        <f ca="1">IF((JD65&lt;&gt;""),((IV65=$B65)*$F65+(IV65=$D65)*$G65=IZ65)*((IX65=$B65)*$F65+(IX65=$D65)*$G65=JA65),"")</f>
        <v/>
      </c>
      <c r="JF65" s="478" t="str">
        <f ca="1">IF(JB65&lt;&gt;"",IF(OR(JG65&lt;&gt;2,COUNTIF($B65:$D65,IV65)=0,COUNTIF($B65:$D65,IX65)=0),0,IF(ABS((IV65=$B65)*$F65+(IV65=$D65)*$G65-(IX65=$B65)*$F65-(IX65=$D65)*$G65)&gt;=PrSettings!$M$7,(ABS((IV65=$B65)*$F65+(IV65=$D65)*$G65-(IX65=$B65)*$F65-(IX65=$D65)*$G65-IZ65+JA65)&lt;=1)*1,IF(AND(JB65,$F65=$G65,(IV65=$B65)*$F65+(IV65=$D65)*$G65&gt;=PrSettings!$M$6),(ABS(IZ65-(IV65=$B65)*$F65-(IV65=$D65)*$G65)&lt;=1)*1,IF(AND(ABS((IV65=$B65)*$F65+(IV65=$D65)*$G65-(IX65=$B65)*$F65-(IX65=$D65)*$G65-IZ65+JA65)&lt;=1,(IV65=$B65)*$F65+(IV65=$D65)*$G65+(IX65=$B65)*$F65+(IX65=$D65)*$G65&gt;=PrSettings!$M$8),(ABS(IZ65-(IV65=$B65)*$F65-(IV65=$D65)*$G65)&lt;=1)*(ABS(JA65-(IX65=$B65)*$F65-(IX65=$D65)*$G65)&lt;=1)*1,"0")))),"")</f>
        <v/>
      </c>
      <c r="JG65" s="545" t="str">
        <f ca="1">IF(($C$65&amp;$E$65&lt;&gt;"")*(IV65&amp;IX65&lt;&gt;""),IF(IV65=IX65,0,($B65=IV65)*($B65&lt;&gt;"")+($D65=IV65)*($D65&lt;&gt;"")+($B65=IX65)*($B65&lt;&gt;"")+($D65=IX65)*($D65&lt;&gt;"")),"")</f>
        <v/>
      </c>
      <c r="JI65" s="482"/>
      <c r="JJ65" s="477" t="str">
        <f>IF(JI65="","",VLOOKUP(JI65,Language!$D$5:$E$63,2,0))</f>
        <v/>
      </c>
      <c r="JK65" s="483"/>
      <c r="JL65" s="477" t="str">
        <f>IF(JK65="","",VLOOKUP(JK65,Language!$D$5:$E$63,2,0))</f>
        <v/>
      </c>
      <c r="JM65" s="484"/>
      <c r="JN65" s="484"/>
      <c r="JO65" s="478" t="str">
        <f ca="1">IF(($F65&lt;&gt;"")*($G65&lt;&gt;"")*(JM65&lt;&gt;"")*(JN65&lt;&gt;""),IF(OR(JT65&lt;&gt;2,COUNTIF($B65:$D65,JI65)=0,COUNTIF($B65:$D65,JK65)=0),"0",((JI65=$B65)*$F65+(JI65=$D65)*$G65&gt;(JK65=$B65)*$F65+(JK65=$D65)*$G65)*(JM65&gt;JN65)+((JI65=$B65)*$F65+(JI65=$D65)*$G65=(JK65=$B65)*$F65+(JK65=$D65)*$G65)*(JM65=JN65)+((JI65=$B65)*$F65+(JI65=$D65)*$G65&lt;(JK65=$B65)*$F65+(JK65=$D65)*$G65)*(JM65&lt;JN65)),"")</f>
        <v/>
      </c>
      <c r="JP65" s="544">
        <f>COUNTIF(JI$65:JI$65,JI65)+COUNTIF(JK$65:JK$65,JI65)</f>
        <v>0</v>
      </c>
      <c r="JQ65" s="478" t="str">
        <f ca="1">IF((JO65&lt;&gt;""),IF(OR($F65&lt;&gt;$G65,PrSettings!$M$4="●"),((JI65=$B65)*$F65+(JI65=$D65)*$G65-(JK65=$B65)*$F65-(JK65=$D65)*$G65=(JM65-JN65))*(JO65=1),0),"")</f>
        <v/>
      </c>
      <c r="JR65" s="478" t="str">
        <f ca="1">IF((JQ65&lt;&gt;""),((JI65=$B65)*$F65+(JI65=$D65)*$G65=JM65)*((JK65=$B65)*$F65+(JK65=$D65)*$G65=JN65),"")</f>
        <v/>
      </c>
      <c r="JS65" s="478" t="str">
        <f ca="1">IF(JO65&lt;&gt;"",IF(OR(JT65&lt;&gt;2,COUNTIF($B65:$D65,JI65)=0,COUNTIF($B65:$D65,JK65)=0),0,IF(ABS((JI65=$B65)*$F65+(JI65=$D65)*$G65-(JK65=$B65)*$F65-(JK65=$D65)*$G65)&gt;=PrSettings!$M$7,(ABS((JI65=$B65)*$F65+(JI65=$D65)*$G65-(JK65=$B65)*$F65-(JK65=$D65)*$G65-JM65+JN65)&lt;=1)*1,IF(AND(JO65,$F65=$G65,(JI65=$B65)*$F65+(JI65=$D65)*$G65&gt;=PrSettings!$M$6),(ABS(JM65-(JI65=$B65)*$F65-(JI65=$D65)*$G65)&lt;=1)*1,IF(AND(ABS((JI65=$B65)*$F65+(JI65=$D65)*$G65-(JK65=$B65)*$F65-(JK65=$D65)*$G65-JM65+JN65)&lt;=1,(JI65=$B65)*$F65+(JI65=$D65)*$G65+(JK65=$B65)*$F65+(JK65=$D65)*$G65&gt;=PrSettings!$M$8),(ABS(JM65-(JI65=$B65)*$F65-(JI65=$D65)*$G65)&lt;=1)*(ABS(JN65-(JK65=$B65)*$F65-(JK65=$D65)*$G65)&lt;=1)*1,"0")))),"")</f>
        <v/>
      </c>
      <c r="JT65" s="545" t="str">
        <f ca="1">IF(($C$65&amp;$E$65&lt;&gt;"")*(JI65&amp;JK65&lt;&gt;""),IF(JI65=JK65,0,($B65=JI65)*($B65&lt;&gt;"")+($D65=JI65)*($D65&lt;&gt;"")+($B65=JK65)*($B65&lt;&gt;"")+($D65=JK65)*($D65&lt;&gt;"")),"")</f>
        <v/>
      </c>
      <c r="JV65" s="482"/>
      <c r="JW65" s="477" t="str">
        <f>IF(JV65="","",VLOOKUP(JV65,Language!$D$5:$E$63,2,0))</f>
        <v/>
      </c>
      <c r="JX65" s="483"/>
      <c r="JY65" s="477" t="str">
        <f>IF(JX65="","",VLOOKUP(JX65,Language!$D$5:$E$63,2,0))</f>
        <v/>
      </c>
      <c r="JZ65" s="484"/>
      <c r="KA65" s="484"/>
      <c r="KB65" s="478" t="str">
        <f ca="1">IF(($F65&lt;&gt;"")*($G65&lt;&gt;"")*(JZ65&lt;&gt;"")*(KA65&lt;&gt;""),IF(OR(KG65&lt;&gt;2,COUNTIF($B65:$D65,JV65)=0,COUNTIF($B65:$D65,JX65)=0),"0",((JV65=$B65)*$F65+(JV65=$D65)*$G65&gt;(JX65=$B65)*$F65+(JX65=$D65)*$G65)*(JZ65&gt;KA65)+((JV65=$B65)*$F65+(JV65=$D65)*$G65=(JX65=$B65)*$F65+(JX65=$D65)*$G65)*(JZ65=KA65)+((JV65=$B65)*$F65+(JV65=$D65)*$G65&lt;(JX65=$B65)*$F65+(JX65=$D65)*$G65)*(JZ65&lt;KA65)),"")</f>
        <v/>
      </c>
      <c r="KC65" s="544">
        <f>COUNTIF(JV$65:JV$65,JV65)+COUNTIF(JX$65:JX$65,JV65)</f>
        <v>0</v>
      </c>
      <c r="KD65" s="478" t="str">
        <f ca="1">IF((KB65&lt;&gt;""),IF(OR($F65&lt;&gt;$G65,PrSettings!$M$4="●"),((JV65=$B65)*$F65+(JV65=$D65)*$G65-(JX65=$B65)*$F65-(JX65=$D65)*$G65=(JZ65-KA65))*(KB65=1),0),"")</f>
        <v/>
      </c>
      <c r="KE65" s="478" t="str">
        <f ca="1">IF((KD65&lt;&gt;""),((JV65=$B65)*$F65+(JV65=$D65)*$G65=JZ65)*((JX65=$B65)*$F65+(JX65=$D65)*$G65=KA65),"")</f>
        <v/>
      </c>
      <c r="KF65" s="478" t="str">
        <f ca="1">IF(KB65&lt;&gt;"",IF(OR(KG65&lt;&gt;2,COUNTIF($B65:$D65,JV65)=0,COUNTIF($B65:$D65,JX65)=0),0,IF(ABS((JV65=$B65)*$F65+(JV65=$D65)*$G65-(JX65=$B65)*$F65-(JX65=$D65)*$G65)&gt;=PrSettings!$M$7,(ABS((JV65=$B65)*$F65+(JV65=$D65)*$G65-(JX65=$B65)*$F65-(JX65=$D65)*$G65-JZ65+KA65)&lt;=1)*1,IF(AND(KB65,$F65=$G65,(JV65=$B65)*$F65+(JV65=$D65)*$G65&gt;=PrSettings!$M$6),(ABS(JZ65-(JV65=$B65)*$F65-(JV65=$D65)*$G65)&lt;=1)*1,IF(AND(ABS((JV65=$B65)*$F65+(JV65=$D65)*$G65-(JX65=$B65)*$F65-(JX65=$D65)*$G65-JZ65+KA65)&lt;=1,(JV65=$B65)*$F65+(JV65=$D65)*$G65+(JX65=$B65)*$F65+(JX65=$D65)*$G65&gt;=PrSettings!$M$8),(ABS(JZ65-(JV65=$B65)*$F65-(JV65=$D65)*$G65)&lt;=1)*(ABS(KA65-(JX65=$B65)*$F65-(JX65=$D65)*$G65)&lt;=1)*1,"0")))),"")</f>
        <v/>
      </c>
      <c r="KG65" s="545" t="str">
        <f ca="1">IF(($C$65&amp;$E$65&lt;&gt;"")*(JV65&amp;JX65&lt;&gt;""),IF(JV65=JX65,0,($B65=JV65)*($B65&lt;&gt;"")+($D65=JV65)*($D65&lt;&gt;"")+($B65=JX65)*($B65&lt;&gt;"")+($D65=JX65)*($D65&lt;&gt;"")),"")</f>
        <v/>
      </c>
      <c r="KI65" s="482"/>
      <c r="KJ65" s="477" t="str">
        <f>IF(KI65="","",VLOOKUP(KI65,Language!$D$5:$E$63,2,0))</f>
        <v/>
      </c>
      <c r="KK65" s="483"/>
      <c r="KL65" s="477" t="str">
        <f>IF(KK65="","",VLOOKUP(KK65,Language!$D$5:$E$63,2,0))</f>
        <v/>
      </c>
      <c r="KM65" s="484"/>
      <c r="KN65" s="484"/>
      <c r="KO65" s="478" t="str">
        <f ca="1">IF(($F65&lt;&gt;"")*($G65&lt;&gt;"")*(KM65&lt;&gt;"")*(KN65&lt;&gt;""),IF(OR(KT65&lt;&gt;2,COUNTIF($B65:$D65,KI65)=0,COUNTIF($B65:$D65,KK65)=0),"0",((KI65=$B65)*$F65+(KI65=$D65)*$G65&gt;(KK65=$B65)*$F65+(KK65=$D65)*$G65)*(KM65&gt;KN65)+((KI65=$B65)*$F65+(KI65=$D65)*$G65=(KK65=$B65)*$F65+(KK65=$D65)*$G65)*(KM65=KN65)+((KI65=$B65)*$F65+(KI65=$D65)*$G65&lt;(KK65=$B65)*$F65+(KK65=$D65)*$G65)*(KM65&lt;KN65)),"")</f>
        <v/>
      </c>
      <c r="KP65" s="544">
        <f>COUNTIF(KI$65:KI$65,KI65)+COUNTIF(KK$65:KK$65,KI65)</f>
        <v>0</v>
      </c>
      <c r="KQ65" s="478" t="str">
        <f ca="1">IF((KO65&lt;&gt;""),IF(OR($F65&lt;&gt;$G65,PrSettings!$M$4="●"),((KI65=$B65)*$F65+(KI65=$D65)*$G65-(KK65=$B65)*$F65-(KK65=$D65)*$G65=(KM65-KN65))*(KO65=1),0),"")</f>
        <v/>
      </c>
      <c r="KR65" s="478" t="str">
        <f ca="1">IF((KQ65&lt;&gt;""),((KI65=$B65)*$F65+(KI65=$D65)*$G65=KM65)*((KK65=$B65)*$F65+(KK65=$D65)*$G65=KN65),"")</f>
        <v/>
      </c>
      <c r="KS65" s="478" t="str">
        <f ca="1">IF(KO65&lt;&gt;"",IF(OR(KT65&lt;&gt;2,COUNTIF($B65:$D65,KI65)=0,COUNTIF($B65:$D65,KK65)=0),0,IF(ABS((KI65=$B65)*$F65+(KI65=$D65)*$G65-(KK65=$B65)*$F65-(KK65=$D65)*$G65)&gt;=PrSettings!$M$7,(ABS((KI65=$B65)*$F65+(KI65=$D65)*$G65-(KK65=$B65)*$F65-(KK65=$D65)*$G65-KM65+KN65)&lt;=1)*1,IF(AND(KO65,$F65=$G65,(KI65=$B65)*$F65+(KI65=$D65)*$G65&gt;=PrSettings!$M$6),(ABS(KM65-(KI65=$B65)*$F65-(KI65=$D65)*$G65)&lt;=1)*1,IF(AND(ABS((KI65=$B65)*$F65+(KI65=$D65)*$G65-(KK65=$B65)*$F65-(KK65=$D65)*$G65-KM65+KN65)&lt;=1,(KI65=$B65)*$F65+(KI65=$D65)*$G65+(KK65=$B65)*$F65+(KK65=$D65)*$G65&gt;=PrSettings!$M$8),(ABS(KM65-(KI65=$B65)*$F65-(KI65=$D65)*$G65)&lt;=1)*(ABS(KN65-(KK65=$B65)*$F65-(KK65=$D65)*$G65)&lt;=1)*1,"0")))),"")</f>
        <v/>
      </c>
      <c r="KT65" s="545" t="str">
        <f ca="1">IF(($C$65&amp;$E$65&lt;&gt;"")*(KI65&amp;KK65&lt;&gt;""),IF(KI65=KK65,0,($B65=KI65)*($B65&lt;&gt;"")+($D65=KI65)*($D65&lt;&gt;"")+($B65=KK65)*($B65&lt;&gt;"")+($D65=KK65)*($D65&lt;&gt;"")),"")</f>
        <v/>
      </c>
      <c r="KV65" s="482"/>
      <c r="KW65" s="477" t="str">
        <f>IF(KV65="","",VLOOKUP(KV65,Language!$D$5:$E$63,2,0))</f>
        <v/>
      </c>
      <c r="KX65" s="483"/>
      <c r="KY65" s="477" t="str">
        <f>IF(KX65="","",VLOOKUP(KX65,Language!$D$5:$E$63,2,0))</f>
        <v/>
      </c>
      <c r="KZ65" s="484"/>
      <c r="LA65" s="484"/>
      <c r="LB65" s="478" t="str">
        <f ca="1">IF(($F65&lt;&gt;"")*($G65&lt;&gt;"")*(KZ65&lt;&gt;"")*(LA65&lt;&gt;""),IF(OR(LG65&lt;&gt;2,COUNTIF($B65:$D65,KV65)=0,COUNTIF($B65:$D65,KX65)=0),"0",((KV65=$B65)*$F65+(KV65=$D65)*$G65&gt;(KX65=$B65)*$F65+(KX65=$D65)*$G65)*(KZ65&gt;LA65)+((KV65=$B65)*$F65+(KV65=$D65)*$G65=(KX65=$B65)*$F65+(KX65=$D65)*$G65)*(KZ65=LA65)+((KV65=$B65)*$F65+(KV65=$D65)*$G65&lt;(KX65=$B65)*$F65+(KX65=$D65)*$G65)*(KZ65&lt;LA65)),"")</f>
        <v/>
      </c>
      <c r="LC65" s="544">
        <f>COUNTIF(KV$65:KV$65,KV65)+COUNTIF(KX$65:KX$65,KV65)</f>
        <v>0</v>
      </c>
      <c r="LD65" s="478" t="str">
        <f ca="1">IF((LB65&lt;&gt;""),IF(OR($F65&lt;&gt;$G65,PrSettings!$M$4="●"),((KV65=$B65)*$F65+(KV65=$D65)*$G65-(KX65=$B65)*$F65-(KX65=$D65)*$G65=(KZ65-LA65))*(LB65=1),0),"")</f>
        <v/>
      </c>
      <c r="LE65" s="478" t="str">
        <f ca="1">IF((LD65&lt;&gt;""),((KV65=$B65)*$F65+(KV65=$D65)*$G65=KZ65)*((KX65=$B65)*$F65+(KX65=$D65)*$G65=LA65),"")</f>
        <v/>
      </c>
      <c r="LF65" s="478" t="str">
        <f ca="1">IF(LB65&lt;&gt;"",IF(OR(LG65&lt;&gt;2,COUNTIF($B65:$D65,KV65)=0,COUNTIF($B65:$D65,KX65)=0),0,IF(ABS((KV65=$B65)*$F65+(KV65=$D65)*$G65-(KX65=$B65)*$F65-(KX65=$D65)*$G65)&gt;=PrSettings!$M$7,(ABS((KV65=$B65)*$F65+(KV65=$D65)*$G65-(KX65=$B65)*$F65-(KX65=$D65)*$G65-KZ65+LA65)&lt;=1)*1,IF(AND(LB65,$F65=$G65,(KV65=$B65)*$F65+(KV65=$D65)*$G65&gt;=PrSettings!$M$6),(ABS(KZ65-(KV65=$B65)*$F65-(KV65=$D65)*$G65)&lt;=1)*1,IF(AND(ABS((KV65=$B65)*$F65+(KV65=$D65)*$G65-(KX65=$B65)*$F65-(KX65=$D65)*$G65-KZ65+LA65)&lt;=1,(KV65=$B65)*$F65+(KV65=$D65)*$G65+(KX65=$B65)*$F65+(KX65=$D65)*$G65&gt;=PrSettings!$M$8),(ABS(KZ65-(KV65=$B65)*$F65-(KV65=$D65)*$G65)&lt;=1)*(ABS(LA65-(KX65=$B65)*$F65-(KX65=$D65)*$G65)&lt;=1)*1,"0")))),"")</f>
        <v/>
      </c>
      <c r="LG65" s="545" t="str">
        <f ca="1">IF(($C$65&amp;$E$65&lt;&gt;"")*(KV65&amp;KX65&lt;&gt;""),IF(KV65=KX65,0,($B65=KV65)*($B65&lt;&gt;"")+($D65=KV65)*($D65&lt;&gt;"")+($B65=KX65)*($B65&lt;&gt;"")+($D65=KX65)*($D65&lt;&gt;"")),"")</f>
        <v/>
      </c>
      <c r="LI65" s="482"/>
      <c r="LJ65" s="477" t="str">
        <f>IF(LI65="","",VLOOKUP(LI65,Language!$D$5:$E$63,2,0))</f>
        <v/>
      </c>
      <c r="LK65" s="483"/>
      <c r="LL65" s="477" t="str">
        <f>IF(LK65="","",VLOOKUP(LK65,Language!$D$5:$E$63,2,0))</f>
        <v/>
      </c>
      <c r="LM65" s="484"/>
      <c r="LN65" s="484"/>
      <c r="LO65" s="478" t="str">
        <f ca="1">IF(($F65&lt;&gt;"")*($G65&lt;&gt;"")*(LM65&lt;&gt;"")*(LN65&lt;&gt;""),IF(OR(LT65&lt;&gt;2,COUNTIF($B65:$D65,LI65)=0,COUNTIF($B65:$D65,LK65)=0),"0",((LI65=$B65)*$F65+(LI65=$D65)*$G65&gt;(LK65=$B65)*$F65+(LK65=$D65)*$G65)*(LM65&gt;LN65)+((LI65=$B65)*$F65+(LI65=$D65)*$G65=(LK65=$B65)*$F65+(LK65=$D65)*$G65)*(LM65=LN65)+((LI65=$B65)*$F65+(LI65=$D65)*$G65&lt;(LK65=$B65)*$F65+(LK65=$D65)*$G65)*(LM65&lt;LN65)),"")</f>
        <v/>
      </c>
      <c r="LP65" s="544">
        <f>COUNTIF(LI$65:LI$65,LI65)+COUNTIF(LK$65:LK$65,LI65)</f>
        <v>0</v>
      </c>
      <c r="LQ65" s="478" t="str">
        <f ca="1">IF((LO65&lt;&gt;""),IF(OR($F65&lt;&gt;$G65,PrSettings!$M$4="●"),((LI65=$B65)*$F65+(LI65=$D65)*$G65-(LK65=$B65)*$F65-(LK65=$D65)*$G65=(LM65-LN65))*(LO65=1),0),"")</f>
        <v/>
      </c>
      <c r="LR65" s="478" t="str">
        <f ca="1">IF((LQ65&lt;&gt;""),((LI65=$B65)*$F65+(LI65=$D65)*$G65=LM65)*((LK65=$B65)*$F65+(LK65=$D65)*$G65=LN65),"")</f>
        <v/>
      </c>
      <c r="LS65" s="478" t="str">
        <f ca="1">IF(LO65&lt;&gt;"",IF(OR(LT65&lt;&gt;2,COUNTIF($B65:$D65,LI65)=0,COUNTIF($B65:$D65,LK65)=0),0,IF(ABS((LI65=$B65)*$F65+(LI65=$D65)*$G65-(LK65=$B65)*$F65-(LK65=$D65)*$G65)&gt;=PrSettings!$M$7,(ABS((LI65=$B65)*$F65+(LI65=$D65)*$G65-(LK65=$B65)*$F65-(LK65=$D65)*$G65-LM65+LN65)&lt;=1)*1,IF(AND(LO65,$F65=$G65,(LI65=$B65)*$F65+(LI65=$D65)*$G65&gt;=PrSettings!$M$6),(ABS(LM65-(LI65=$B65)*$F65-(LI65=$D65)*$G65)&lt;=1)*1,IF(AND(ABS((LI65=$B65)*$F65+(LI65=$D65)*$G65-(LK65=$B65)*$F65-(LK65=$D65)*$G65-LM65+LN65)&lt;=1,(LI65=$B65)*$F65+(LI65=$D65)*$G65+(LK65=$B65)*$F65+(LK65=$D65)*$G65&gt;=PrSettings!$M$8),(ABS(LM65-(LI65=$B65)*$F65-(LI65=$D65)*$G65)&lt;=1)*(ABS(LN65-(LK65=$B65)*$F65-(LK65=$D65)*$G65)&lt;=1)*1,"0")))),"")</f>
        <v/>
      </c>
      <c r="LT65" s="545" t="str">
        <f ca="1">IF(($C$65&amp;$E$65&lt;&gt;"")*(LI65&amp;LK65&lt;&gt;""),IF(LI65=LK65,0,($B65=LI65)*($B65&lt;&gt;"")+($D65=LI65)*($D65&lt;&gt;"")+($B65=LK65)*($B65&lt;&gt;"")+($D65=LK65)*($D65&lt;&gt;"")),"")</f>
        <v/>
      </c>
      <c r="LV65" s="482"/>
      <c r="LW65" s="477" t="str">
        <f>IF(LV65="","",VLOOKUP(LV65,Language!$D$5:$E$63,2,0))</f>
        <v/>
      </c>
      <c r="LX65" s="483"/>
      <c r="LY65" s="477" t="str">
        <f>IF(LX65="","",VLOOKUP(LX65,Language!$D$5:$E$63,2,0))</f>
        <v/>
      </c>
      <c r="LZ65" s="484"/>
      <c r="MA65" s="484"/>
      <c r="MB65" s="478" t="str">
        <f ca="1">IF(($F65&lt;&gt;"")*($G65&lt;&gt;"")*(LZ65&lt;&gt;"")*(MA65&lt;&gt;""),IF(OR(MG65&lt;&gt;2,COUNTIF($B65:$D65,LV65)=0,COUNTIF($B65:$D65,LX65)=0),"0",((LV65=$B65)*$F65+(LV65=$D65)*$G65&gt;(LX65=$B65)*$F65+(LX65=$D65)*$G65)*(LZ65&gt;MA65)+((LV65=$B65)*$F65+(LV65=$D65)*$G65=(LX65=$B65)*$F65+(LX65=$D65)*$G65)*(LZ65=MA65)+((LV65=$B65)*$F65+(LV65=$D65)*$G65&lt;(LX65=$B65)*$F65+(LX65=$D65)*$G65)*(LZ65&lt;MA65)),"")</f>
        <v/>
      </c>
      <c r="MC65" s="544">
        <f>COUNTIF(LV$65:LV$65,LV65)+COUNTIF(LX$65:LX$65,LV65)</f>
        <v>0</v>
      </c>
      <c r="MD65" s="478" t="str">
        <f ca="1">IF((MB65&lt;&gt;""),IF(OR($F65&lt;&gt;$G65,PrSettings!$M$4="●"),((LV65=$B65)*$F65+(LV65=$D65)*$G65-(LX65=$B65)*$F65-(LX65=$D65)*$G65=(LZ65-MA65))*(MB65=1),0),"")</f>
        <v/>
      </c>
      <c r="ME65" s="478" t="str">
        <f ca="1">IF((MD65&lt;&gt;""),((LV65=$B65)*$F65+(LV65=$D65)*$G65=LZ65)*((LX65=$B65)*$F65+(LX65=$D65)*$G65=MA65),"")</f>
        <v/>
      </c>
      <c r="MF65" s="478" t="str">
        <f ca="1">IF(MB65&lt;&gt;"",IF(OR(MG65&lt;&gt;2,COUNTIF($B65:$D65,LV65)=0,COUNTIF($B65:$D65,LX65)=0),0,IF(ABS((LV65=$B65)*$F65+(LV65=$D65)*$G65-(LX65=$B65)*$F65-(LX65=$D65)*$G65)&gt;=PrSettings!$M$7,(ABS((LV65=$B65)*$F65+(LV65=$D65)*$G65-(LX65=$B65)*$F65-(LX65=$D65)*$G65-LZ65+MA65)&lt;=1)*1,IF(AND(MB65,$F65=$G65,(LV65=$B65)*$F65+(LV65=$D65)*$G65&gt;=PrSettings!$M$6),(ABS(LZ65-(LV65=$B65)*$F65-(LV65=$D65)*$G65)&lt;=1)*1,IF(AND(ABS((LV65=$B65)*$F65+(LV65=$D65)*$G65-(LX65=$B65)*$F65-(LX65=$D65)*$G65-LZ65+MA65)&lt;=1,(LV65=$B65)*$F65+(LV65=$D65)*$G65+(LX65=$B65)*$F65+(LX65=$D65)*$G65&gt;=PrSettings!$M$8),(ABS(LZ65-(LV65=$B65)*$F65-(LV65=$D65)*$G65)&lt;=1)*(ABS(MA65-(LX65=$B65)*$F65-(LX65=$D65)*$G65)&lt;=1)*1,"0")))),"")</f>
        <v/>
      </c>
      <c r="MG65" s="545" t="str">
        <f ca="1">IF(($C$65&amp;$E$65&lt;&gt;"")*(LV65&amp;LX65&lt;&gt;""),IF(LV65=LX65,0,($B65=LV65)*($B65&lt;&gt;"")+($D65=LV65)*($D65&lt;&gt;"")+($B65=LX65)*($B65&lt;&gt;"")+($D65=LX65)*($D65&lt;&gt;"")),"")</f>
        <v/>
      </c>
    </row>
    <row r="66" spans="2:345" ht="40.5" customHeight="1" thickTop="1" x14ac:dyDescent="0.25">
      <c r="I66" s="569">
        <f ca="1">IFERROR(VLOOKUP(I57,$B$57:$F$60,5,0),0)</f>
        <v>0</v>
      </c>
      <c r="J66" s="569">
        <f ca="1">IFERROR(VLOOKUP(I62,$B$62:$F$63,5,0),0)</f>
        <v>0</v>
      </c>
      <c r="K66" s="569">
        <f ca="1">IFERROR(VLOOKUP(I57,$D$57:$G$60,4,0),0)</f>
        <v>0</v>
      </c>
      <c r="L66" s="485"/>
      <c r="M66" s="486"/>
      <c r="N66" s="486"/>
      <c r="O66" s="434" t="str">
        <f>Language!$E$186</f>
        <v>Final</v>
      </c>
      <c r="P66" s="434" t="str">
        <f>Language!$E$178</f>
        <v>W/D/L</v>
      </c>
      <c r="Q66" s="434" t="str">
        <f>Language!$E$179</f>
        <v>GD</v>
      </c>
      <c r="R66" s="434" t="str">
        <f>Language!$E$180</f>
        <v>exact</v>
      </c>
      <c r="S66" s="434" t="str">
        <f>Language!$E$191</f>
        <v>many g.</v>
      </c>
      <c r="T66" s="435" t="str">
        <f>Language!$E$181</f>
        <v>teams</v>
      </c>
      <c r="V66" s="569">
        <f ca="1">IFERROR(VLOOKUP(V57,$B$57:$F$60,5,0),0)</f>
        <v>0</v>
      </c>
      <c r="W66" s="569">
        <f ca="1">IFERROR(VLOOKUP(V62,$B$62:$F$63,5,0),0)</f>
        <v>0</v>
      </c>
      <c r="X66" s="569">
        <f ca="1">IFERROR(VLOOKUP(V57,$D$57:$G$60,4,0),0)</f>
        <v>0</v>
      </c>
      <c r="Y66" s="485"/>
      <c r="Z66" s="486"/>
      <c r="AA66" s="486"/>
      <c r="AB66" s="434" t="str">
        <f>Language!$E$186</f>
        <v>Final</v>
      </c>
      <c r="AC66" s="434" t="str">
        <f>Language!$E$178</f>
        <v>W/D/L</v>
      </c>
      <c r="AD66" s="434" t="str">
        <f>Language!$E$179</f>
        <v>GD</v>
      </c>
      <c r="AE66" s="434" t="str">
        <f>Language!$E$180</f>
        <v>exact</v>
      </c>
      <c r="AF66" s="434" t="str">
        <f>Language!$E$191</f>
        <v>many g.</v>
      </c>
      <c r="AG66" s="435" t="str">
        <f>Language!$E$181</f>
        <v>teams</v>
      </c>
      <c r="AI66" s="569">
        <f ca="1">IFERROR(VLOOKUP(AI57,$B$57:$F$60,5,0),0)</f>
        <v>0</v>
      </c>
      <c r="AJ66" s="569">
        <f ca="1">IFERROR(VLOOKUP(AI62,$B$62:$F$63,5,0),0)</f>
        <v>0</v>
      </c>
      <c r="AK66" s="569">
        <f ca="1">IFERROR(VLOOKUP(AI57,$D$57:$G$60,4,0),0)</f>
        <v>0</v>
      </c>
      <c r="AL66" s="485"/>
      <c r="AM66" s="486"/>
      <c r="AN66" s="486"/>
      <c r="AO66" s="434" t="str">
        <f>Language!$E$186</f>
        <v>Final</v>
      </c>
      <c r="AP66" s="434" t="str">
        <f>Language!$E$178</f>
        <v>W/D/L</v>
      </c>
      <c r="AQ66" s="434" t="str">
        <f>Language!$E$179</f>
        <v>GD</v>
      </c>
      <c r="AR66" s="434" t="str">
        <f>Language!$E$180</f>
        <v>exact</v>
      </c>
      <c r="AS66" s="434" t="str">
        <f>Language!$E$191</f>
        <v>many g.</v>
      </c>
      <c r="AT66" s="435" t="str">
        <f>Language!$E$181</f>
        <v>teams</v>
      </c>
      <c r="AV66" s="569">
        <f ca="1">IFERROR(VLOOKUP(AV57,$B$57:$F$60,5,0),0)</f>
        <v>0</v>
      </c>
      <c r="AW66" s="569">
        <f ca="1">IFERROR(VLOOKUP(AV62,$B$62:$F$63,5,0),0)</f>
        <v>0</v>
      </c>
      <c r="AX66" s="569">
        <f ca="1">IFERROR(VLOOKUP(AV57,$D$57:$G$60,4,0),0)</f>
        <v>0</v>
      </c>
      <c r="AY66" s="485"/>
      <c r="AZ66" s="486"/>
      <c r="BA66" s="486"/>
      <c r="BB66" s="434" t="str">
        <f>Language!$E$186</f>
        <v>Final</v>
      </c>
      <c r="BC66" s="434" t="str">
        <f>Language!$E$178</f>
        <v>W/D/L</v>
      </c>
      <c r="BD66" s="434" t="str">
        <f>Language!$E$179</f>
        <v>GD</v>
      </c>
      <c r="BE66" s="434" t="str">
        <f>Language!$E$180</f>
        <v>exact</v>
      </c>
      <c r="BF66" s="434" t="str">
        <f>Language!$E$191</f>
        <v>many g.</v>
      </c>
      <c r="BG66" s="435" t="str">
        <f>Language!$E$181</f>
        <v>teams</v>
      </c>
      <c r="BI66" s="569">
        <f ca="1">IFERROR(VLOOKUP(BI57,$B$57:$F$60,5,0),0)</f>
        <v>0</v>
      </c>
      <c r="BJ66" s="569">
        <f ca="1">IFERROR(VLOOKUP(BI62,$B$62:$F$63,5,0),0)</f>
        <v>0</v>
      </c>
      <c r="BK66" s="569">
        <f ca="1">IFERROR(VLOOKUP(BI57,$D$57:$G$60,4,0),0)</f>
        <v>0</v>
      </c>
      <c r="BL66" s="485"/>
      <c r="BM66" s="486"/>
      <c r="BN66" s="486"/>
      <c r="BO66" s="434" t="str">
        <f>Language!$E$186</f>
        <v>Final</v>
      </c>
      <c r="BP66" s="434" t="str">
        <f>Language!$E$178</f>
        <v>W/D/L</v>
      </c>
      <c r="BQ66" s="434" t="str">
        <f>Language!$E$179</f>
        <v>GD</v>
      </c>
      <c r="BR66" s="434" t="str">
        <f>Language!$E$180</f>
        <v>exact</v>
      </c>
      <c r="BS66" s="434" t="str">
        <f>Language!$E$191</f>
        <v>many g.</v>
      </c>
      <c r="BT66" s="435" t="str">
        <f>Language!$E$181</f>
        <v>teams</v>
      </c>
      <c r="BV66" s="569">
        <f ca="1">IFERROR(VLOOKUP(BV57,$B$57:$F$60,5,0),0)</f>
        <v>0</v>
      </c>
      <c r="BW66" s="569">
        <f ca="1">IFERROR(VLOOKUP(BV62,$B$62:$F$63,5,0),0)</f>
        <v>0</v>
      </c>
      <c r="BX66" s="569">
        <f ca="1">IFERROR(VLOOKUP(BV57,$D$57:$G$60,4,0),0)</f>
        <v>0</v>
      </c>
      <c r="BY66" s="485"/>
      <c r="BZ66" s="486"/>
      <c r="CA66" s="486"/>
      <c r="CB66" s="434" t="str">
        <f>Language!$E$186</f>
        <v>Final</v>
      </c>
      <c r="CC66" s="434" t="str">
        <f>Language!$E$178</f>
        <v>W/D/L</v>
      </c>
      <c r="CD66" s="434" t="str">
        <f>Language!$E$179</f>
        <v>GD</v>
      </c>
      <c r="CE66" s="434" t="str">
        <f>Language!$E$180</f>
        <v>exact</v>
      </c>
      <c r="CF66" s="434" t="str">
        <f>Language!$E$191</f>
        <v>many g.</v>
      </c>
      <c r="CG66" s="435" t="str">
        <f>Language!$E$181</f>
        <v>teams</v>
      </c>
      <c r="CI66" s="569">
        <f ca="1">IFERROR(VLOOKUP(CI57,$B$57:$F$60,5,0),0)</f>
        <v>0</v>
      </c>
      <c r="CJ66" s="569">
        <f ca="1">IFERROR(VLOOKUP(CI62,$B$62:$F$63,5,0),0)</f>
        <v>0</v>
      </c>
      <c r="CK66" s="569">
        <f ca="1">IFERROR(VLOOKUP(CI57,$D$57:$G$60,4,0),0)</f>
        <v>0</v>
      </c>
      <c r="CL66" s="485"/>
      <c r="CM66" s="486"/>
      <c r="CN66" s="486"/>
      <c r="CO66" s="434" t="str">
        <f>Language!$E$186</f>
        <v>Final</v>
      </c>
      <c r="CP66" s="434" t="str">
        <f>Language!$E$178</f>
        <v>W/D/L</v>
      </c>
      <c r="CQ66" s="434" t="str">
        <f>Language!$E$179</f>
        <v>GD</v>
      </c>
      <c r="CR66" s="434" t="str">
        <f>Language!$E$180</f>
        <v>exact</v>
      </c>
      <c r="CS66" s="434" t="str">
        <f>Language!$E$191</f>
        <v>many g.</v>
      </c>
      <c r="CT66" s="435" t="str">
        <f>Language!$E$181</f>
        <v>teams</v>
      </c>
      <c r="CV66" s="569">
        <f ca="1">IFERROR(VLOOKUP(CV57,$B$57:$F$60,5,0),0)</f>
        <v>0</v>
      </c>
      <c r="CW66" s="569">
        <f ca="1">IFERROR(VLOOKUP(CV62,$B$62:$F$63,5,0),0)</f>
        <v>0</v>
      </c>
      <c r="CX66" s="569">
        <f ca="1">IFERROR(VLOOKUP(CV57,$D$57:$G$60,4,0),0)</f>
        <v>0</v>
      </c>
      <c r="CY66" s="485"/>
      <c r="CZ66" s="486"/>
      <c r="DA66" s="486"/>
      <c r="DB66" s="434" t="str">
        <f>Language!$E$186</f>
        <v>Final</v>
      </c>
      <c r="DC66" s="434" t="str">
        <f>Language!$E$178</f>
        <v>W/D/L</v>
      </c>
      <c r="DD66" s="434" t="str">
        <f>Language!$E$179</f>
        <v>GD</v>
      </c>
      <c r="DE66" s="434" t="str">
        <f>Language!$E$180</f>
        <v>exact</v>
      </c>
      <c r="DF66" s="434" t="str">
        <f>Language!$E$191</f>
        <v>many g.</v>
      </c>
      <c r="DG66" s="435" t="str">
        <f>Language!$E$181</f>
        <v>teams</v>
      </c>
      <c r="DI66" s="569">
        <f ca="1">IFERROR(VLOOKUP(DI57,$B$57:$F$60,5,0),0)</f>
        <v>0</v>
      </c>
      <c r="DJ66" s="569">
        <f ca="1">IFERROR(VLOOKUP(DI62,$B$62:$F$63,5,0),0)</f>
        <v>0</v>
      </c>
      <c r="DK66" s="569">
        <f ca="1">IFERROR(VLOOKUP(DI57,$D$57:$G$60,4,0),0)</f>
        <v>0</v>
      </c>
      <c r="DL66" s="485"/>
      <c r="DM66" s="486"/>
      <c r="DN66" s="486"/>
      <c r="DO66" s="434" t="str">
        <f>Language!$E$186</f>
        <v>Final</v>
      </c>
      <c r="DP66" s="434" t="str">
        <f>Language!$E$178</f>
        <v>W/D/L</v>
      </c>
      <c r="DQ66" s="434" t="str">
        <f>Language!$E$179</f>
        <v>GD</v>
      </c>
      <c r="DR66" s="434" t="str">
        <f>Language!$E$180</f>
        <v>exact</v>
      </c>
      <c r="DS66" s="434" t="str">
        <f>Language!$E$191</f>
        <v>many g.</v>
      </c>
      <c r="DT66" s="435" t="str">
        <f>Language!$E$181</f>
        <v>teams</v>
      </c>
      <c r="DV66" s="569">
        <f ca="1">IFERROR(VLOOKUP(DV57,$B$57:$F$60,5,0),0)</f>
        <v>0</v>
      </c>
      <c r="DW66" s="569">
        <f ca="1">IFERROR(VLOOKUP(DV62,$B$62:$F$63,5,0),0)</f>
        <v>0</v>
      </c>
      <c r="DX66" s="569">
        <f ca="1">IFERROR(VLOOKUP(DV57,$D$57:$G$60,4,0),0)</f>
        <v>0</v>
      </c>
      <c r="DY66" s="485"/>
      <c r="DZ66" s="486"/>
      <c r="EA66" s="486"/>
      <c r="EB66" s="434" t="str">
        <f>Language!$E$186</f>
        <v>Final</v>
      </c>
      <c r="EC66" s="434" t="str">
        <f>Language!$E$178</f>
        <v>W/D/L</v>
      </c>
      <c r="ED66" s="434" t="str">
        <f>Language!$E$179</f>
        <v>GD</v>
      </c>
      <c r="EE66" s="434" t="str">
        <f>Language!$E$180</f>
        <v>exact</v>
      </c>
      <c r="EF66" s="434" t="str">
        <f>Language!$E$191</f>
        <v>many g.</v>
      </c>
      <c r="EG66" s="435" t="str">
        <f>Language!$E$181</f>
        <v>teams</v>
      </c>
      <c r="EI66" s="569">
        <f ca="1">IFERROR(VLOOKUP(EI57,$B$57:$F$60,5,0),0)</f>
        <v>0</v>
      </c>
      <c r="EJ66" s="569">
        <f ca="1">IFERROR(VLOOKUP(EI62,$B$62:$F$63,5,0),0)</f>
        <v>0</v>
      </c>
      <c r="EK66" s="569">
        <f ca="1">IFERROR(VLOOKUP(EI57,$D$57:$G$60,4,0),0)</f>
        <v>0</v>
      </c>
      <c r="EL66" s="485"/>
      <c r="EM66" s="486"/>
      <c r="EN66" s="486"/>
      <c r="EO66" s="434" t="str">
        <f>Language!$E$186</f>
        <v>Final</v>
      </c>
      <c r="EP66" s="434" t="str">
        <f>Language!$E$178</f>
        <v>W/D/L</v>
      </c>
      <c r="EQ66" s="434" t="str">
        <f>Language!$E$179</f>
        <v>GD</v>
      </c>
      <c r="ER66" s="434" t="str">
        <f>Language!$E$180</f>
        <v>exact</v>
      </c>
      <c r="ES66" s="434" t="str">
        <f>Language!$E$191</f>
        <v>many g.</v>
      </c>
      <c r="ET66" s="435" t="str">
        <f>Language!$E$181</f>
        <v>teams</v>
      </c>
      <c r="EV66" s="569">
        <f ca="1">IFERROR(VLOOKUP(EV57,$B$57:$F$60,5,0),0)</f>
        <v>0</v>
      </c>
      <c r="EW66" s="569">
        <f ca="1">IFERROR(VLOOKUP(EV62,$B$62:$F$63,5,0),0)</f>
        <v>0</v>
      </c>
      <c r="EX66" s="569">
        <f ca="1">IFERROR(VLOOKUP(EV57,$D$57:$G$60,4,0),0)</f>
        <v>0</v>
      </c>
      <c r="EY66" s="485"/>
      <c r="EZ66" s="486"/>
      <c r="FA66" s="486"/>
      <c r="FB66" s="434" t="str">
        <f>Language!$E$186</f>
        <v>Final</v>
      </c>
      <c r="FC66" s="434" t="str">
        <f>Language!$E$178</f>
        <v>W/D/L</v>
      </c>
      <c r="FD66" s="434" t="str">
        <f>Language!$E$179</f>
        <v>GD</v>
      </c>
      <c r="FE66" s="434" t="str">
        <f>Language!$E$180</f>
        <v>exact</v>
      </c>
      <c r="FF66" s="434" t="str">
        <f>Language!$E$191</f>
        <v>many g.</v>
      </c>
      <c r="FG66" s="435" t="str">
        <f>Language!$E$181</f>
        <v>teams</v>
      </c>
      <c r="FI66" s="569">
        <f ca="1">IFERROR(VLOOKUP(FI57,$B$57:$F$60,5,0),0)</f>
        <v>0</v>
      </c>
      <c r="FJ66" s="569">
        <f ca="1">IFERROR(VLOOKUP(FI62,$B$62:$F$63,5,0),0)</f>
        <v>0</v>
      </c>
      <c r="FK66" s="569">
        <f ca="1">IFERROR(VLOOKUP(FI57,$D$57:$G$60,4,0),0)</f>
        <v>0</v>
      </c>
      <c r="FL66" s="485"/>
      <c r="FM66" s="486"/>
      <c r="FN66" s="486"/>
      <c r="FO66" s="434" t="str">
        <f>Language!$E$186</f>
        <v>Final</v>
      </c>
      <c r="FP66" s="434" t="str">
        <f>Language!$E$178</f>
        <v>W/D/L</v>
      </c>
      <c r="FQ66" s="434" t="str">
        <f>Language!$E$179</f>
        <v>GD</v>
      </c>
      <c r="FR66" s="434" t="str">
        <f>Language!$E$180</f>
        <v>exact</v>
      </c>
      <c r="FS66" s="434" t="str">
        <f>Language!$E$191</f>
        <v>many g.</v>
      </c>
      <c r="FT66" s="435" t="str">
        <f>Language!$E$181</f>
        <v>teams</v>
      </c>
      <c r="FV66" s="569">
        <f ca="1">IFERROR(VLOOKUP(FV57,$B$57:$F$60,5,0),0)</f>
        <v>0</v>
      </c>
      <c r="FW66" s="569">
        <f ca="1">IFERROR(VLOOKUP(FV62,$B$62:$F$63,5,0),0)</f>
        <v>0</v>
      </c>
      <c r="FX66" s="569">
        <f ca="1">IFERROR(VLOOKUP(FV57,$D$57:$G$60,4,0),0)</f>
        <v>0</v>
      </c>
      <c r="FY66" s="485"/>
      <c r="FZ66" s="486"/>
      <c r="GA66" s="486"/>
      <c r="GB66" s="434" t="str">
        <f>Language!$E$186</f>
        <v>Final</v>
      </c>
      <c r="GC66" s="434" t="str">
        <f>Language!$E$178</f>
        <v>W/D/L</v>
      </c>
      <c r="GD66" s="434" t="str">
        <f>Language!$E$179</f>
        <v>GD</v>
      </c>
      <c r="GE66" s="434" t="str">
        <f>Language!$E$180</f>
        <v>exact</v>
      </c>
      <c r="GF66" s="434" t="str">
        <f>Language!$E$191</f>
        <v>many g.</v>
      </c>
      <c r="GG66" s="435" t="str">
        <f>Language!$E$181</f>
        <v>teams</v>
      </c>
      <c r="GI66" s="569">
        <f ca="1">IFERROR(VLOOKUP(GI57,$B$57:$F$60,5,0),0)</f>
        <v>0</v>
      </c>
      <c r="GJ66" s="569">
        <f ca="1">IFERROR(VLOOKUP(GI62,$B$62:$F$63,5,0),0)</f>
        <v>0</v>
      </c>
      <c r="GK66" s="569">
        <f ca="1">IFERROR(VLOOKUP(GI57,$D$57:$G$60,4,0),0)</f>
        <v>0</v>
      </c>
      <c r="GL66" s="485"/>
      <c r="GM66" s="486"/>
      <c r="GN66" s="486"/>
      <c r="GO66" s="434" t="str">
        <f>Language!$E$186</f>
        <v>Final</v>
      </c>
      <c r="GP66" s="434" t="str">
        <f>Language!$E$178</f>
        <v>W/D/L</v>
      </c>
      <c r="GQ66" s="434" t="str">
        <f>Language!$E$179</f>
        <v>GD</v>
      </c>
      <c r="GR66" s="434" t="str">
        <f>Language!$E$180</f>
        <v>exact</v>
      </c>
      <c r="GS66" s="434" t="str">
        <f>Language!$E$191</f>
        <v>many g.</v>
      </c>
      <c r="GT66" s="435" t="str">
        <f>Language!$E$181</f>
        <v>teams</v>
      </c>
      <c r="GV66" s="569">
        <f ca="1">IFERROR(VLOOKUP(GV57,$B$57:$F$60,5,0),0)</f>
        <v>0</v>
      </c>
      <c r="GW66" s="569">
        <f ca="1">IFERROR(VLOOKUP(GV62,$B$62:$F$63,5,0),0)</f>
        <v>0</v>
      </c>
      <c r="GX66" s="569">
        <f ca="1">IFERROR(VLOOKUP(GV57,$D$57:$G$60,4,0),0)</f>
        <v>0</v>
      </c>
      <c r="GY66" s="485"/>
      <c r="GZ66" s="486"/>
      <c r="HA66" s="486"/>
      <c r="HB66" s="434" t="str">
        <f>Language!$E$186</f>
        <v>Final</v>
      </c>
      <c r="HC66" s="434" t="str">
        <f>Language!$E$178</f>
        <v>W/D/L</v>
      </c>
      <c r="HD66" s="434" t="str">
        <f>Language!$E$179</f>
        <v>GD</v>
      </c>
      <c r="HE66" s="434" t="str">
        <f>Language!$E$180</f>
        <v>exact</v>
      </c>
      <c r="HF66" s="434" t="str">
        <f>Language!$E$191</f>
        <v>many g.</v>
      </c>
      <c r="HG66" s="435" t="str">
        <f>Language!$E$181</f>
        <v>teams</v>
      </c>
      <c r="HI66" s="569">
        <f ca="1">IFERROR(VLOOKUP(HI57,$B$57:$F$60,5,0),0)</f>
        <v>0</v>
      </c>
      <c r="HJ66" s="569">
        <f ca="1">IFERROR(VLOOKUP(HI62,$B$62:$F$63,5,0),0)</f>
        <v>0</v>
      </c>
      <c r="HK66" s="569">
        <f ca="1">IFERROR(VLOOKUP(HI57,$D$57:$G$60,4,0),0)</f>
        <v>0</v>
      </c>
      <c r="HL66" s="485"/>
      <c r="HM66" s="486"/>
      <c r="HN66" s="486"/>
      <c r="HO66" s="434" t="str">
        <f>Language!$E$186</f>
        <v>Final</v>
      </c>
      <c r="HP66" s="434" t="str">
        <f>Language!$E$178</f>
        <v>W/D/L</v>
      </c>
      <c r="HQ66" s="434" t="str">
        <f>Language!$E$179</f>
        <v>GD</v>
      </c>
      <c r="HR66" s="434" t="str">
        <f>Language!$E$180</f>
        <v>exact</v>
      </c>
      <c r="HS66" s="434" t="str">
        <f>Language!$E$191</f>
        <v>many g.</v>
      </c>
      <c r="HT66" s="435" t="str">
        <f>Language!$E$181</f>
        <v>teams</v>
      </c>
      <c r="HV66" s="569">
        <f ca="1">IFERROR(VLOOKUP(HV57,$B$57:$F$60,5,0),0)</f>
        <v>0</v>
      </c>
      <c r="HW66" s="569">
        <f ca="1">IFERROR(VLOOKUP(HV62,$B$62:$F$63,5,0),0)</f>
        <v>0</v>
      </c>
      <c r="HX66" s="569">
        <f ca="1">IFERROR(VLOOKUP(HV57,$D$57:$G$60,4,0),0)</f>
        <v>0</v>
      </c>
      <c r="HY66" s="485"/>
      <c r="HZ66" s="486"/>
      <c r="IA66" s="486"/>
      <c r="IB66" s="434" t="str">
        <f>Language!$E$186</f>
        <v>Final</v>
      </c>
      <c r="IC66" s="434" t="str">
        <f>Language!$E$178</f>
        <v>W/D/L</v>
      </c>
      <c r="ID66" s="434" t="str">
        <f>Language!$E$179</f>
        <v>GD</v>
      </c>
      <c r="IE66" s="434" t="str">
        <f>Language!$E$180</f>
        <v>exact</v>
      </c>
      <c r="IF66" s="434" t="str">
        <f>Language!$E$191</f>
        <v>many g.</v>
      </c>
      <c r="IG66" s="435" t="str">
        <f>Language!$E$181</f>
        <v>teams</v>
      </c>
      <c r="II66" s="569">
        <f ca="1">IFERROR(VLOOKUP(II57,$B$57:$F$60,5,0),0)</f>
        <v>0</v>
      </c>
      <c r="IJ66" s="569">
        <f ca="1">IFERROR(VLOOKUP(II62,$B$62:$F$63,5,0),0)</f>
        <v>0</v>
      </c>
      <c r="IK66" s="569">
        <f ca="1">IFERROR(VLOOKUP(II57,$D$57:$G$60,4,0),0)</f>
        <v>0</v>
      </c>
      <c r="IL66" s="485"/>
      <c r="IM66" s="486"/>
      <c r="IN66" s="486"/>
      <c r="IO66" s="434" t="str">
        <f>Language!$E$186</f>
        <v>Final</v>
      </c>
      <c r="IP66" s="434" t="str">
        <f>Language!$E$178</f>
        <v>W/D/L</v>
      </c>
      <c r="IQ66" s="434" t="str">
        <f>Language!$E$179</f>
        <v>GD</v>
      </c>
      <c r="IR66" s="434" t="str">
        <f>Language!$E$180</f>
        <v>exact</v>
      </c>
      <c r="IS66" s="434" t="str">
        <f>Language!$E$191</f>
        <v>many g.</v>
      </c>
      <c r="IT66" s="435" t="str">
        <f>Language!$E$181</f>
        <v>teams</v>
      </c>
      <c r="IV66" s="569">
        <f ca="1">IFERROR(VLOOKUP(IV57,$B$57:$F$60,5,0),0)</f>
        <v>0</v>
      </c>
      <c r="IW66" s="569">
        <f ca="1">IFERROR(VLOOKUP(IV62,$B$62:$F$63,5,0),0)</f>
        <v>0</v>
      </c>
      <c r="IX66" s="569">
        <f ca="1">IFERROR(VLOOKUP(IV57,$D$57:$G$60,4,0),0)</f>
        <v>0</v>
      </c>
      <c r="IY66" s="485"/>
      <c r="IZ66" s="486"/>
      <c r="JA66" s="486"/>
      <c r="JB66" s="434" t="str">
        <f>Language!$E$186</f>
        <v>Final</v>
      </c>
      <c r="JC66" s="434" t="str">
        <f>Language!$E$178</f>
        <v>W/D/L</v>
      </c>
      <c r="JD66" s="434" t="str">
        <f>Language!$E$179</f>
        <v>GD</v>
      </c>
      <c r="JE66" s="434" t="str">
        <f>Language!$E$180</f>
        <v>exact</v>
      </c>
      <c r="JF66" s="434" t="str">
        <f>Language!$E$191</f>
        <v>many g.</v>
      </c>
      <c r="JG66" s="435" t="str">
        <f>Language!$E$181</f>
        <v>teams</v>
      </c>
      <c r="JI66" s="569">
        <f ca="1">IFERROR(VLOOKUP(JI57,$B$57:$F$60,5,0),0)</f>
        <v>0</v>
      </c>
      <c r="JJ66" s="569">
        <f ca="1">IFERROR(VLOOKUP(JI62,$B$62:$F$63,5,0),0)</f>
        <v>0</v>
      </c>
      <c r="JK66" s="569">
        <f ca="1">IFERROR(VLOOKUP(JI57,$D$57:$G$60,4,0),0)</f>
        <v>0</v>
      </c>
      <c r="JL66" s="485"/>
      <c r="JM66" s="486"/>
      <c r="JN66" s="486"/>
      <c r="JO66" s="434" t="str">
        <f>Language!$E$186</f>
        <v>Final</v>
      </c>
      <c r="JP66" s="434" t="str">
        <f>Language!$E$178</f>
        <v>W/D/L</v>
      </c>
      <c r="JQ66" s="434" t="str">
        <f>Language!$E$179</f>
        <v>GD</v>
      </c>
      <c r="JR66" s="434" t="str">
        <f>Language!$E$180</f>
        <v>exact</v>
      </c>
      <c r="JS66" s="434" t="str">
        <f>Language!$E$191</f>
        <v>many g.</v>
      </c>
      <c r="JT66" s="435" t="str">
        <f>Language!$E$181</f>
        <v>teams</v>
      </c>
      <c r="JV66" s="569">
        <f ca="1">IFERROR(VLOOKUP(JV57,$B$57:$F$60,5,0),0)</f>
        <v>0</v>
      </c>
      <c r="JW66" s="569">
        <f ca="1">IFERROR(VLOOKUP(JV62,$B$62:$F$63,5,0),0)</f>
        <v>0</v>
      </c>
      <c r="JX66" s="569">
        <f ca="1">IFERROR(VLOOKUP(JV57,$D$57:$G$60,4,0),0)</f>
        <v>0</v>
      </c>
      <c r="JY66" s="485"/>
      <c r="JZ66" s="486"/>
      <c r="KA66" s="486"/>
      <c r="KB66" s="434" t="str">
        <f>Language!$E$186</f>
        <v>Final</v>
      </c>
      <c r="KC66" s="434" t="str">
        <f>Language!$E$178</f>
        <v>W/D/L</v>
      </c>
      <c r="KD66" s="434" t="str">
        <f>Language!$E$179</f>
        <v>GD</v>
      </c>
      <c r="KE66" s="434" t="str">
        <f>Language!$E$180</f>
        <v>exact</v>
      </c>
      <c r="KF66" s="434" t="str">
        <f>Language!$E$191</f>
        <v>many g.</v>
      </c>
      <c r="KG66" s="435" t="str">
        <f>Language!$E$181</f>
        <v>teams</v>
      </c>
      <c r="KI66" s="569">
        <f ca="1">IFERROR(VLOOKUP(KI57,$B$57:$F$60,5,0),0)</f>
        <v>0</v>
      </c>
      <c r="KJ66" s="569">
        <f ca="1">IFERROR(VLOOKUP(KI62,$B$62:$F$63,5,0),0)</f>
        <v>0</v>
      </c>
      <c r="KK66" s="569">
        <f ca="1">IFERROR(VLOOKUP(KI57,$D$57:$G$60,4,0),0)</f>
        <v>0</v>
      </c>
      <c r="KL66" s="485"/>
      <c r="KM66" s="486"/>
      <c r="KN66" s="486"/>
      <c r="KO66" s="434" t="str">
        <f>Language!$E$186</f>
        <v>Final</v>
      </c>
      <c r="KP66" s="434" t="str">
        <f>Language!$E$178</f>
        <v>W/D/L</v>
      </c>
      <c r="KQ66" s="434" t="str">
        <f>Language!$E$179</f>
        <v>GD</v>
      </c>
      <c r="KR66" s="434" t="str">
        <f>Language!$E$180</f>
        <v>exact</v>
      </c>
      <c r="KS66" s="434" t="str">
        <f>Language!$E$191</f>
        <v>many g.</v>
      </c>
      <c r="KT66" s="435" t="str">
        <f>Language!$E$181</f>
        <v>teams</v>
      </c>
      <c r="KV66" s="569">
        <f ca="1">IFERROR(VLOOKUP(KV57,$B$57:$F$60,5,0),0)</f>
        <v>0</v>
      </c>
      <c r="KW66" s="569">
        <f ca="1">IFERROR(VLOOKUP(KV62,$B$62:$F$63,5,0),0)</f>
        <v>0</v>
      </c>
      <c r="KX66" s="569">
        <f ca="1">IFERROR(VLOOKUP(KV57,$D$57:$G$60,4,0),0)</f>
        <v>0</v>
      </c>
      <c r="KY66" s="485"/>
      <c r="KZ66" s="486"/>
      <c r="LA66" s="486"/>
      <c r="LB66" s="434" t="str">
        <f>Language!$E$186</f>
        <v>Final</v>
      </c>
      <c r="LC66" s="434" t="str">
        <f>Language!$E$178</f>
        <v>W/D/L</v>
      </c>
      <c r="LD66" s="434" t="str">
        <f>Language!$E$179</f>
        <v>GD</v>
      </c>
      <c r="LE66" s="434" t="str">
        <f>Language!$E$180</f>
        <v>exact</v>
      </c>
      <c r="LF66" s="434" t="str">
        <f>Language!$E$191</f>
        <v>many g.</v>
      </c>
      <c r="LG66" s="435" t="str">
        <f>Language!$E$181</f>
        <v>teams</v>
      </c>
      <c r="LI66" s="569">
        <f ca="1">IFERROR(VLOOKUP(LI57,$B$57:$F$60,5,0),0)</f>
        <v>0</v>
      </c>
      <c r="LJ66" s="569">
        <f ca="1">IFERROR(VLOOKUP(LI62,$B$62:$F$63,5,0),0)</f>
        <v>0</v>
      </c>
      <c r="LK66" s="569">
        <f ca="1">IFERROR(VLOOKUP(LI57,$D$57:$G$60,4,0),0)</f>
        <v>0</v>
      </c>
      <c r="LL66" s="485"/>
      <c r="LM66" s="486"/>
      <c r="LN66" s="486"/>
      <c r="LO66" s="434" t="str">
        <f>Language!$E$186</f>
        <v>Final</v>
      </c>
      <c r="LP66" s="434" t="str">
        <f>Language!$E$178</f>
        <v>W/D/L</v>
      </c>
      <c r="LQ66" s="434" t="str">
        <f>Language!$E$179</f>
        <v>GD</v>
      </c>
      <c r="LR66" s="434" t="str">
        <f>Language!$E$180</f>
        <v>exact</v>
      </c>
      <c r="LS66" s="434" t="str">
        <f>Language!$E$191</f>
        <v>many g.</v>
      </c>
      <c r="LT66" s="435" t="str">
        <f>Language!$E$181</f>
        <v>teams</v>
      </c>
      <c r="LV66" s="569">
        <f ca="1">IFERROR(VLOOKUP(LV57,$B$57:$F$60,5,0),0)</f>
        <v>0</v>
      </c>
      <c r="LW66" s="569">
        <f ca="1">IFERROR(VLOOKUP(LV62,$B$62:$F$63,5,0),0)</f>
        <v>0</v>
      </c>
      <c r="LX66" s="569">
        <f ca="1">IFERROR(VLOOKUP(LV57,$D$57:$G$60,4,0),0)</f>
        <v>0</v>
      </c>
      <c r="LY66" s="485"/>
      <c r="LZ66" s="486"/>
      <c r="MA66" s="486"/>
      <c r="MB66" s="434" t="str">
        <f>Language!$E$186</f>
        <v>Final</v>
      </c>
      <c r="MC66" s="434" t="str">
        <f>Language!$E$178</f>
        <v>W/D/L</v>
      </c>
      <c r="MD66" s="434" t="str">
        <f>Language!$E$179</f>
        <v>GD</v>
      </c>
      <c r="ME66" s="434" t="str">
        <f>Language!$E$180</f>
        <v>exact</v>
      </c>
      <c r="MF66" s="434" t="str">
        <f>Language!$E$191</f>
        <v>many g.</v>
      </c>
      <c r="MG66" s="435" t="str">
        <f>Language!$E$181</f>
        <v>teams</v>
      </c>
    </row>
    <row r="67" spans="2:345" x14ac:dyDescent="0.25">
      <c r="I67" s="569">
        <f t="shared" ref="I67:I68" ca="1" si="702">IFERROR(VLOOKUP(I58,$B$57:$F$60,5,0),0)</f>
        <v>0</v>
      </c>
      <c r="J67" s="569">
        <f ca="1">IFERROR(VLOOKUP(I63,$B$62:$F$63,5,0),0)</f>
        <v>0</v>
      </c>
      <c r="K67" s="569">
        <f t="shared" ref="K67:K68" ca="1" si="703">IFERROR(VLOOKUP(I58,$D$57:$G$60,4,0),0)</f>
        <v>0</v>
      </c>
      <c r="L67" s="931" t="str">
        <f>Language!$E$216</f>
        <v>Number:</v>
      </c>
      <c r="M67" s="932"/>
      <c r="N67" s="933"/>
      <c r="O67" s="449">
        <f ca="1">SUM(O65:O65)</f>
        <v>0</v>
      </c>
      <c r="P67" s="449">
        <f ca="1">SUM(P6:P63)</f>
        <v>0</v>
      </c>
      <c r="Q67" s="449">
        <f ca="1">SUM(Q6:Q65)</f>
        <v>0</v>
      </c>
      <c r="R67" s="449">
        <f ca="1">SUM(R6:R65)</f>
        <v>0</v>
      </c>
      <c r="S67" s="449">
        <f ca="1">SUM(S6:S65)</f>
        <v>0</v>
      </c>
      <c r="T67" s="467">
        <f ca="1">SUM(T57:T65)</f>
        <v>0</v>
      </c>
      <c r="V67" s="569">
        <f t="shared" ref="V67:V68" ca="1" si="704">IFERROR(VLOOKUP(V58,$B$57:$F$60,5,0),0)</f>
        <v>0</v>
      </c>
      <c r="W67" s="569">
        <f ca="1">IFERROR(VLOOKUP(V63,$B$62:$F$63,5,0),0)</f>
        <v>0</v>
      </c>
      <c r="X67" s="569">
        <f t="shared" ref="X67:X68" ca="1" si="705">IFERROR(VLOOKUP(V58,$D$57:$G$60,4,0),0)</f>
        <v>0</v>
      </c>
      <c r="Y67" s="931" t="str">
        <f>Language!$E$216</f>
        <v>Number:</v>
      </c>
      <c r="Z67" s="932"/>
      <c r="AA67" s="933"/>
      <c r="AB67" s="449">
        <f ca="1">SUM(AB65:AB65)</f>
        <v>0</v>
      </c>
      <c r="AC67" s="449">
        <f ca="1">SUM(AC6:AC63)</f>
        <v>0</v>
      </c>
      <c r="AD67" s="449">
        <f ca="1">SUM(AD6:AD65)</f>
        <v>0</v>
      </c>
      <c r="AE67" s="449">
        <f ca="1">SUM(AE6:AE65)</f>
        <v>0</v>
      </c>
      <c r="AF67" s="449">
        <f ca="1">SUM(AF6:AF65)</f>
        <v>0</v>
      </c>
      <c r="AG67" s="467">
        <f ca="1">SUM(AG57:AG65)</f>
        <v>0</v>
      </c>
      <c r="AI67" s="569">
        <f t="shared" ref="AI67:AI68" ca="1" si="706">IFERROR(VLOOKUP(AI58,$B$57:$F$60,5,0),0)</f>
        <v>0</v>
      </c>
      <c r="AJ67" s="569">
        <f ca="1">IFERROR(VLOOKUP(AI63,$B$62:$F$63,5,0),0)</f>
        <v>0</v>
      </c>
      <c r="AK67" s="569">
        <f t="shared" ref="AK67:AK68" ca="1" si="707">IFERROR(VLOOKUP(AI58,$D$57:$G$60,4,0),0)</f>
        <v>0</v>
      </c>
      <c r="AL67" s="931" t="str">
        <f>Language!$E$216</f>
        <v>Number:</v>
      </c>
      <c r="AM67" s="932"/>
      <c r="AN67" s="933"/>
      <c r="AO67" s="449">
        <f ca="1">SUM(AO65:AO65)</f>
        <v>0</v>
      </c>
      <c r="AP67" s="449">
        <f ca="1">SUM(AP6:AP63)</f>
        <v>0</v>
      </c>
      <c r="AQ67" s="449">
        <f ca="1">SUM(AQ6:AQ65)</f>
        <v>0</v>
      </c>
      <c r="AR67" s="449">
        <f ca="1">SUM(AR6:AR65)</f>
        <v>0</v>
      </c>
      <c r="AS67" s="449">
        <f ca="1">SUM(AS6:AS65)</f>
        <v>0</v>
      </c>
      <c r="AT67" s="467">
        <f ca="1">SUM(AT57:AT65)</f>
        <v>0</v>
      </c>
      <c r="AV67" s="569">
        <f t="shared" ref="AV67:AV68" ca="1" si="708">IFERROR(VLOOKUP(AV58,$B$57:$F$60,5,0),0)</f>
        <v>0</v>
      </c>
      <c r="AW67" s="569">
        <f ca="1">IFERROR(VLOOKUP(AV63,$B$62:$F$63,5,0),0)</f>
        <v>0</v>
      </c>
      <c r="AX67" s="569">
        <f t="shared" ref="AX67:AX68" ca="1" si="709">IFERROR(VLOOKUP(AV58,$D$57:$G$60,4,0),0)</f>
        <v>0</v>
      </c>
      <c r="AY67" s="931" t="str">
        <f>Language!$E$216</f>
        <v>Number:</v>
      </c>
      <c r="AZ67" s="932"/>
      <c r="BA67" s="933"/>
      <c r="BB67" s="449">
        <f ca="1">SUM(BB65:BB65)</f>
        <v>0</v>
      </c>
      <c r="BC67" s="449">
        <f ca="1">SUM(BC6:BC63)</f>
        <v>0</v>
      </c>
      <c r="BD67" s="449">
        <f ca="1">SUM(BD6:BD65)</f>
        <v>0</v>
      </c>
      <c r="BE67" s="449">
        <f ca="1">SUM(BE6:BE65)</f>
        <v>0</v>
      </c>
      <c r="BF67" s="449">
        <f ca="1">SUM(BF6:BF65)</f>
        <v>0</v>
      </c>
      <c r="BG67" s="467">
        <f ca="1">SUM(BG57:BG65)</f>
        <v>0</v>
      </c>
      <c r="BI67" s="569">
        <f t="shared" ref="BI67:BI68" ca="1" si="710">IFERROR(VLOOKUP(BI58,$B$57:$F$60,5,0),0)</f>
        <v>0</v>
      </c>
      <c r="BJ67" s="569">
        <f ca="1">IFERROR(VLOOKUP(BI63,$B$62:$F$63,5,0),0)</f>
        <v>0</v>
      </c>
      <c r="BK67" s="569">
        <f t="shared" ref="BK67:BK68" ca="1" si="711">IFERROR(VLOOKUP(BI58,$D$57:$G$60,4,0),0)</f>
        <v>0</v>
      </c>
      <c r="BL67" s="931" t="str">
        <f>Language!$E$216</f>
        <v>Number:</v>
      </c>
      <c r="BM67" s="932"/>
      <c r="BN67" s="933"/>
      <c r="BO67" s="449">
        <f ca="1">SUM(BO65:BO65)</f>
        <v>0</v>
      </c>
      <c r="BP67" s="449">
        <f ca="1">SUM(BP6:BP63)</f>
        <v>0</v>
      </c>
      <c r="BQ67" s="449">
        <f ca="1">SUM(BQ6:BQ65)</f>
        <v>0</v>
      </c>
      <c r="BR67" s="449">
        <f ca="1">SUM(BR6:BR65)</f>
        <v>0</v>
      </c>
      <c r="BS67" s="449">
        <f ca="1">SUM(BS6:BS65)</f>
        <v>0</v>
      </c>
      <c r="BT67" s="467">
        <f ca="1">SUM(BT57:BT65)</f>
        <v>0</v>
      </c>
      <c r="BV67" s="569">
        <f t="shared" ref="BV67:BV68" ca="1" si="712">IFERROR(VLOOKUP(BV58,$B$57:$F$60,5,0),0)</f>
        <v>0</v>
      </c>
      <c r="BW67" s="569">
        <f ca="1">IFERROR(VLOOKUP(BV63,$B$62:$F$63,5,0),0)</f>
        <v>0</v>
      </c>
      <c r="BX67" s="569">
        <f t="shared" ref="BX67:BX68" ca="1" si="713">IFERROR(VLOOKUP(BV58,$D$57:$G$60,4,0),0)</f>
        <v>0</v>
      </c>
      <c r="BY67" s="931" t="str">
        <f>Language!$E$216</f>
        <v>Number:</v>
      </c>
      <c r="BZ67" s="932"/>
      <c r="CA67" s="933"/>
      <c r="CB67" s="449">
        <f ca="1">SUM(CB65:CB65)</f>
        <v>0</v>
      </c>
      <c r="CC67" s="449">
        <f ca="1">SUM(CC6:CC63)</f>
        <v>0</v>
      </c>
      <c r="CD67" s="449">
        <f ca="1">SUM(CD6:CD65)</f>
        <v>0</v>
      </c>
      <c r="CE67" s="449">
        <f ca="1">SUM(CE6:CE65)</f>
        <v>0</v>
      </c>
      <c r="CF67" s="449">
        <f ca="1">SUM(CF6:CF65)</f>
        <v>0</v>
      </c>
      <c r="CG67" s="467">
        <f ca="1">SUM(CG57:CG65)</f>
        <v>0</v>
      </c>
      <c r="CI67" s="569">
        <f t="shared" ref="CI67:CI68" ca="1" si="714">IFERROR(VLOOKUP(CI58,$B$57:$F$60,5,0),0)</f>
        <v>0</v>
      </c>
      <c r="CJ67" s="569">
        <f ca="1">IFERROR(VLOOKUP(CI63,$B$62:$F$63,5,0),0)</f>
        <v>0</v>
      </c>
      <c r="CK67" s="569">
        <f t="shared" ref="CK67:CK68" ca="1" si="715">IFERROR(VLOOKUP(CI58,$D$57:$G$60,4,0),0)</f>
        <v>0</v>
      </c>
      <c r="CL67" s="931" t="str">
        <f>Language!$E$216</f>
        <v>Number:</v>
      </c>
      <c r="CM67" s="932"/>
      <c r="CN67" s="933"/>
      <c r="CO67" s="449">
        <f ca="1">SUM(CO65:CO65)</f>
        <v>0</v>
      </c>
      <c r="CP67" s="449">
        <f ca="1">SUM(CP6:CP63)</f>
        <v>0</v>
      </c>
      <c r="CQ67" s="449">
        <f ca="1">SUM(CQ6:CQ65)</f>
        <v>0</v>
      </c>
      <c r="CR67" s="449">
        <f ca="1">SUM(CR6:CR65)</f>
        <v>0</v>
      </c>
      <c r="CS67" s="449">
        <f ca="1">SUM(CS6:CS65)</f>
        <v>0</v>
      </c>
      <c r="CT67" s="467">
        <f ca="1">SUM(CT57:CT65)</f>
        <v>0</v>
      </c>
      <c r="CV67" s="569">
        <f t="shared" ref="CV67:CV68" ca="1" si="716">IFERROR(VLOOKUP(CV58,$B$57:$F$60,5,0),0)</f>
        <v>0</v>
      </c>
      <c r="CW67" s="569">
        <f ca="1">IFERROR(VLOOKUP(CV63,$B$62:$F$63,5,0),0)</f>
        <v>0</v>
      </c>
      <c r="CX67" s="569">
        <f t="shared" ref="CX67:CX68" ca="1" si="717">IFERROR(VLOOKUP(CV58,$D$57:$G$60,4,0),0)</f>
        <v>0</v>
      </c>
      <c r="CY67" s="931" t="str">
        <f>Language!$E$216</f>
        <v>Number:</v>
      </c>
      <c r="CZ67" s="932"/>
      <c r="DA67" s="933"/>
      <c r="DB67" s="449">
        <f ca="1">SUM(DB65:DB65)</f>
        <v>0</v>
      </c>
      <c r="DC67" s="449">
        <f ca="1">SUM(DC6:DC63)</f>
        <v>0</v>
      </c>
      <c r="DD67" s="449">
        <f ca="1">SUM(DD6:DD65)</f>
        <v>0</v>
      </c>
      <c r="DE67" s="449">
        <f ca="1">SUM(DE6:DE65)</f>
        <v>0</v>
      </c>
      <c r="DF67" s="449">
        <f ca="1">SUM(DF6:DF65)</f>
        <v>0</v>
      </c>
      <c r="DG67" s="467">
        <f ca="1">SUM(DG57:DG65)</f>
        <v>0</v>
      </c>
      <c r="DI67" s="569">
        <f t="shared" ref="DI67:DI68" ca="1" si="718">IFERROR(VLOOKUP(DI58,$B$57:$F$60,5,0),0)</f>
        <v>0</v>
      </c>
      <c r="DJ67" s="569">
        <f ca="1">IFERROR(VLOOKUP(DI63,$B$62:$F$63,5,0),0)</f>
        <v>0</v>
      </c>
      <c r="DK67" s="569">
        <f t="shared" ref="DK67:DK68" ca="1" si="719">IFERROR(VLOOKUP(DI58,$D$57:$G$60,4,0),0)</f>
        <v>0</v>
      </c>
      <c r="DL67" s="931" t="str">
        <f>Language!$E$216</f>
        <v>Number:</v>
      </c>
      <c r="DM67" s="932"/>
      <c r="DN67" s="933"/>
      <c r="DO67" s="449">
        <f ca="1">SUM(DO65:DO65)</f>
        <v>0</v>
      </c>
      <c r="DP67" s="449">
        <f ca="1">SUM(DP6:DP63)</f>
        <v>0</v>
      </c>
      <c r="DQ67" s="449">
        <f ca="1">SUM(DQ6:DQ65)</f>
        <v>0</v>
      </c>
      <c r="DR67" s="449">
        <f ca="1">SUM(DR6:DR65)</f>
        <v>0</v>
      </c>
      <c r="DS67" s="449">
        <f ca="1">SUM(DS6:DS65)</f>
        <v>0</v>
      </c>
      <c r="DT67" s="467">
        <f ca="1">SUM(DT57:DT65)</f>
        <v>0</v>
      </c>
      <c r="DV67" s="569">
        <f t="shared" ref="DV67:DV68" ca="1" si="720">IFERROR(VLOOKUP(DV58,$B$57:$F$60,5,0),0)</f>
        <v>0</v>
      </c>
      <c r="DW67" s="569">
        <f ca="1">IFERROR(VLOOKUP(DV63,$B$62:$F$63,5,0),0)</f>
        <v>0</v>
      </c>
      <c r="DX67" s="569">
        <f t="shared" ref="DX67:DX68" ca="1" si="721">IFERROR(VLOOKUP(DV58,$D$57:$G$60,4,0),0)</f>
        <v>0</v>
      </c>
      <c r="DY67" s="931" t="str">
        <f>Language!$E$216</f>
        <v>Number:</v>
      </c>
      <c r="DZ67" s="932"/>
      <c r="EA67" s="933"/>
      <c r="EB67" s="449">
        <f ca="1">SUM(EB65:EB65)</f>
        <v>0</v>
      </c>
      <c r="EC67" s="449">
        <f ca="1">SUM(EC6:EC63)</f>
        <v>0</v>
      </c>
      <c r="ED67" s="449">
        <f ca="1">SUM(ED6:ED65)</f>
        <v>0</v>
      </c>
      <c r="EE67" s="449">
        <f ca="1">SUM(EE6:EE65)</f>
        <v>0</v>
      </c>
      <c r="EF67" s="449">
        <f ca="1">SUM(EF6:EF65)</f>
        <v>0</v>
      </c>
      <c r="EG67" s="467">
        <f ca="1">SUM(EG57:EG65)</f>
        <v>0</v>
      </c>
      <c r="EI67" s="569">
        <f t="shared" ref="EI67:EI68" ca="1" si="722">IFERROR(VLOOKUP(EI58,$B$57:$F$60,5,0),0)</f>
        <v>0</v>
      </c>
      <c r="EJ67" s="569">
        <f ca="1">IFERROR(VLOOKUP(EI63,$B$62:$F$63,5,0),0)</f>
        <v>0</v>
      </c>
      <c r="EK67" s="569">
        <f t="shared" ref="EK67:EK68" ca="1" si="723">IFERROR(VLOOKUP(EI58,$D$57:$G$60,4,0),0)</f>
        <v>0</v>
      </c>
      <c r="EL67" s="931" t="str">
        <f>Language!$E$216</f>
        <v>Number:</v>
      </c>
      <c r="EM67" s="932"/>
      <c r="EN67" s="933"/>
      <c r="EO67" s="449">
        <f ca="1">SUM(EO65:EO65)</f>
        <v>0</v>
      </c>
      <c r="EP67" s="449">
        <f ca="1">SUM(EP6:EP63)</f>
        <v>0</v>
      </c>
      <c r="EQ67" s="449">
        <f ca="1">SUM(EQ6:EQ65)</f>
        <v>0</v>
      </c>
      <c r="ER67" s="449">
        <f ca="1">SUM(ER6:ER65)</f>
        <v>0</v>
      </c>
      <c r="ES67" s="449">
        <f ca="1">SUM(ES6:ES65)</f>
        <v>0</v>
      </c>
      <c r="ET67" s="467">
        <f ca="1">SUM(ET57:ET65)</f>
        <v>0</v>
      </c>
      <c r="EV67" s="569">
        <f t="shared" ref="EV67:EV68" ca="1" si="724">IFERROR(VLOOKUP(EV58,$B$57:$F$60,5,0),0)</f>
        <v>0</v>
      </c>
      <c r="EW67" s="569">
        <f ca="1">IFERROR(VLOOKUP(EV63,$B$62:$F$63,5,0),0)</f>
        <v>0</v>
      </c>
      <c r="EX67" s="569">
        <f t="shared" ref="EX67:EX68" ca="1" si="725">IFERROR(VLOOKUP(EV58,$D$57:$G$60,4,0),0)</f>
        <v>0</v>
      </c>
      <c r="EY67" s="931" t="str">
        <f>Language!$E$216</f>
        <v>Number:</v>
      </c>
      <c r="EZ67" s="932"/>
      <c r="FA67" s="933"/>
      <c r="FB67" s="449">
        <f ca="1">SUM(FB65:FB65)</f>
        <v>0</v>
      </c>
      <c r="FC67" s="449">
        <f ca="1">SUM(FC6:FC63)</f>
        <v>0</v>
      </c>
      <c r="FD67" s="449">
        <f ca="1">SUM(FD6:FD65)</f>
        <v>0</v>
      </c>
      <c r="FE67" s="449">
        <f ca="1">SUM(FE6:FE65)</f>
        <v>0</v>
      </c>
      <c r="FF67" s="449">
        <f ca="1">SUM(FF6:FF65)</f>
        <v>0</v>
      </c>
      <c r="FG67" s="467">
        <f ca="1">SUM(FG57:FG65)</f>
        <v>0</v>
      </c>
      <c r="FI67" s="569">
        <f t="shared" ref="FI67:FI68" ca="1" si="726">IFERROR(VLOOKUP(FI58,$B$57:$F$60,5,0),0)</f>
        <v>0</v>
      </c>
      <c r="FJ67" s="569">
        <f ca="1">IFERROR(VLOOKUP(FI63,$B$62:$F$63,5,0),0)</f>
        <v>0</v>
      </c>
      <c r="FK67" s="569">
        <f t="shared" ref="FK67:FK68" ca="1" si="727">IFERROR(VLOOKUP(FI58,$D$57:$G$60,4,0),0)</f>
        <v>0</v>
      </c>
      <c r="FL67" s="931" t="str">
        <f>Language!$E$216</f>
        <v>Number:</v>
      </c>
      <c r="FM67" s="932"/>
      <c r="FN67" s="933"/>
      <c r="FO67" s="449">
        <f ca="1">SUM(FO65:FO65)</f>
        <v>0</v>
      </c>
      <c r="FP67" s="449">
        <f ca="1">SUM(FP6:FP63)</f>
        <v>0</v>
      </c>
      <c r="FQ67" s="449">
        <f ca="1">SUM(FQ6:FQ65)</f>
        <v>0</v>
      </c>
      <c r="FR67" s="449">
        <f ca="1">SUM(FR6:FR65)</f>
        <v>0</v>
      </c>
      <c r="FS67" s="449">
        <f ca="1">SUM(FS6:FS65)</f>
        <v>0</v>
      </c>
      <c r="FT67" s="467">
        <f ca="1">SUM(FT57:FT65)</f>
        <v>0</v>
      </c>
      <c r="FV67" s="569">
        <f t="shared" ref="FV67:FV68" ca="1" si="728">IFERROR(VLOOKUP(FV58,$B$57:$F$60,5,0),0)</f>
        <v>0</v>
      </c>
      <c r="FW67" s="569">
        <f ca="1">IFERROR(VLOOKUP(FV63,$B$62:$F$63,5,0),0)</f>
        <v>0</v>
      </c>
      <c r="FX67" s="569">
        <f t="shared" ref="FX67:FX68" ca="1" si="729">IFERROR(VLOOKUP(FV58,$D$57:$G$60,4,0),0)</f>
        <v>0</v>
      </c>
      <c r="FY67" s="931" t="str">
        <f>Language!$E$216</f>
        <v>Number:</v>
      </c>
      <c r="FZ67" s="932"/>
      <c r="GA67" s="933"/>
      <c r="GB67" s="449">
        <f ca="1">SUM(GB65:GB65)</f>
        <v>0</v>
      </c>
      <c r="GC67" s="449">
        <f ca="1">SUM(GC6:GC63)</f>
        <v>0</v>
      </c>
      <c r="GD67" s="449">
        <f ca="1">SUM(GD6:GD65)</f>
        <v>0</v>
      </c>
      <c r="GE67" s="449">
        <f ca="1">SUM(GE6:GE65)</f>
        <v>0</v>
      </c>
      <c r="GF67" s="449">
        <f ca="1">SUM(GF6:GF65)</f>
        <v>0</v>
      </c>
      <c r="GG67" s="467">
        <f ca="1">SUM(GG57:GG65)</f>
        <v>0</v>
      </c>
      <c r="GI67" s="569">
        <f t="shared" ref="GI67:GI68" ca="1" si="730">IFERROR(VLOOKUP(GI58,$B$57:$F$60,5,0),0)</f>
        <v>0</v>
      </c>
      <c r="GJ67" s="569">
        <f ca="1">IFERROR(VLOOKUP(GI63,$B$62:$F$63,5,0),0)</f>
        <v>0</v>
      </c>
      <c r="GK67" s="569">
        <f t="shared" ref="GK67:GK68" ca="1" si="731">IFERROR(VLOOKUP(GI58,$D$57:$G$60,4,0),0)</f>
        <v>0</v>
      </c>
      <c r="GL67" s="931" t="str">
        <f>Language!$E$216</f>
        <v>Number:</v>
      </c>
      <c r="GM67" s="932"/>
      <c r="GN67" s="933"/>
      <c r="GO67" s="449">
        <f ca="1">SUM(GO65:GO65)</f>
        <v>0</v>
      </c>
      <c r="GP67" s="449">
        <f ca="1">SUM(GP6:GP63)</f>
        <v>0</v>
      </c>
      <c r="GQ67" s="449">
        <f ca="1">SUM(GQ6:GQ65)</f>
        <v>0</v>
      </c>
      <c r="GR67" s="449">
        <f ca="1">SUM(GR6:GR65)</f>
        <v>0</v>
      </c>
      <c r="GS67" s="449">
        <f ca="1">SUM(GS6:GS65)</f>
        <v>0</v>
      </c>
      <c r="GT67" s="467">
        <f ca="1">SUM(GT57:GT65)</f>
        <v>0</v>
      </c>
      <c r="GV67" s="569">
        <f t="shared" ref="GV67:GV68" ca="1" si="732">IFERROR(VLOOKUP(GV58,$B$57:$F$60,5,0),0)</f>
        <v>0</v>
      </c>
      <c r="GW67" s="569">
        <f ca="1">IFERROR(VLOOKUP(GV63,$B$62:$F$63,5,0),0)</f>
        <v>0</v>
      </c>
      <c r="GX67" s="569">
        <f t="shared" ref="GX67:GX68" ca="1" si="733">IFERROR(VLOOKUP(GV58,$D$57:$G$60,4,0),0)</f>
        <v>0</v>
      </c>
      <c r="GY67" s="931" t="str">
        <f>Language!$E$216</f>
        <v>Number:</v>
      </c>
      <c r="GZ67" s="932"/>
      <c r="HA67" s="933"/>
      <c r="HB67" s="449">
        <f ca="1">SUM(HB65:HB65)</f>
        <v>0</v>
      </c>
      <c r="HC67" s="449">
        <f ca="1">SUM(HC6:HC63)</f>
        <v>0</v>
      </c>
      <c r="HD67" s="449">
        <f ca="1">SUM(HD6:HD65)</f>
        <v>0</v>
      </c>
      <c r="HE67" s="449">
        <f ca="1">SUM(HE6:HE65)</f>
        <v>0</v>
      </c>
      <c r="HF67" s="449">
        <f ca="1">SUM(HF6:HF65)</f>
        <v>0</v>
      </c>
      <c r="HG67" s="467">
        <f ca="1">SUM(HG57:HG65)</f>
        <v>0</v>
      </c>
      <c r="HI67" s="569">
        <f t="shared" ref="HI67:HI68" ca="1" si="734">IFERROR(VLOOKUP(HI58,$B$57:$F$60,5,0),0)</f>
        <v>0</v>
      </c>
      <c r="HJ67" s="569">
        <f ca="1">IFERROR(VLOOKUP(HI63,$B$62:$F$63,5,0),0)</f>
        <v>0</v>
      </c>
      <c r="HK67" s="569">
        <f t="shared" ref="HK67:HK68" ca="1" si="735">IFERROR(VLOOKUP(HI58,$D$57:$G$60,4,0),0)</f>
        <v>0</v>
      </c>
      <c r="HL67" s="931" t="str">
        <f>Language!$E$216</f>
        <v>Number:</v>
      </c>
      <c r="HM67" s="932"/>
      <c r="HN67" s="933"/>
      <c r="HO67" s="449">
        <f ca="1">SUM(HO65:HO65)</f>
        <v>0</v>
      </c>
      <c r="HP67" s="449">
        <f ca="1">SUM(HP6:HP63)</f>
        <v>0</v>
      </c>
      <c r="HQ67" s="449">
        <f ca="1">SUM(HQ6:HQ65)</f>
        <v>0</v>
      </c>
      <c r="HR67" s="449">
        <f ca="1">SUM(HR6:HR65)</f>
        <v>0</v>
      </c>
      <c r="HS67" s="449">
        <f ca="1">SUM(HS6:HS65)</f>
        <v>0</v>
      </c>
      <c r="HT67" s="467">
        <f ca="1">SUM(HT57:HT65)</f>
        <v>0</v>
      </c>
      <c r="HV67" s="569">
        <f t="shared" ref="HV67:HV68" ca="1" si="736">IFERROR(VLOOKUP(HV58,$B$57:$F$60,5,0),0)</f>
        <v>0</v>
      </c>
      <c r="HW67" s="569">
        <f ca="1">IFERROR(VLOOKUP(HV63,$B$62:$F$63,5,0),0)</f>
        <v>0</v>
      </c>
      <c r="HX67" s="569">
        <f t="shared" ref="HX67:HX68" ca="1" si="737">IFERROR(VLOOKUP(HV58,$D$57:$G$60,4,0),0)</f>
        <v>0</v>
      </c>
      <c r="HY67" s="931" t="str">
        <f>Language!$E$216</f>
        <v>Number:</v>
      </c>
      <c r="HZ67" s="932"/>
      <c r="IA67" s="933"/>
      <c r="IB67" s="449">
        <f ca="1">SUM(IB65:IB65)</f>
        <v>0</v>
      </c>
      <c r="IC67" s="449">
        <f ca="1">SUM(IC6:IC63)</f>
        <v>0</v>
      </c>
      <c r="ID67" s="449">
        <f ca="1">SUM(ID6:ID65)</f>
        <v>0</v>
      </c>
      <c r="IE67" s="449">
        <f ca="1">SUM(IE6:IE65)</f>
        <v>0</v>
      </c>
      <c r="IF67" s="449">
        <f ca="1">SUM(IF6:IF65)</f>
        <v>0</v>
      </c>
      <c r="IG67" s="467">
        <f ca="1">SUM(IG57:IG65)</f>
        <v>0</v>
      </c>
      <c r="II67" s="569">
        <f t="shared" ref="II67:II68" ca="1" si="738">IFERROR(VLOOKUP(II58,$B$57:$F$60,5,0),0)</f>
        <v>0</v>
      </c>
      <c r="IJ67" s="569">
        <f ca="1">IFERROR(VLOOKUP(II63,$B$62:$F$63,5,0),0)</f>
        <v>0</v>
      </c>
      <c r="IK67" s="569">
        <f t="shared" ref="IK67:IK68" ca="1" si="739">IFERROR(VLOOKUP(II58,$D$57:$G$60,4,0),0)</f>
        <v>0</v>
      </c>
      <c r="IL67" s="931" t="str">
        <f>Language!$E$216</f>
        <v>Number:</v>
      </c>
      <c r="IM67" s="932"/>
      <c r="IN67" s="933"/>
      <c r="IO67" s="449">
        <f ca="1">SUM(IO65:IO65)</f>
        <v>0</v>
      </c>
      <c r="IP67" s="449">
        <f ca="1">SUM(IP6:IP63)</f>
        <v>0</v>
      </c>
      <c r="IQ67" s="449">
        <f ca="1">SUM(IQ6:IQ65)</f>
        <v>0</v>
      </c>
      <c r="IR67" s="449">
        <f ca="1">SUM(IR6:IR65)</f>
        <v>0</v>
      </c>
      <c r="IS67" s="449">
        <f ca="1">SUM(IS6:IS65)</f>
        <v>0</v>
      </c>
      <c r="IT67" s="467">
        <f ca="1">SUM(IT57:IT65)</f>
        <v>0</v>
      </c>
      <c r="IV67" s="569">
        <f t="shared" ref="IV67:IV68" ca="1" si="740">IFERROR(VLOOKUP(IV58,$B$57:$F$60,5,0),0)</f>
        <v>0</v>
      </c>
      <c r="IW67" s="569">
        <f ca="1">IFERROR(VLOOKUP(IV63,$B$62:$F$63,5,0),0)</f>
        <v>0</v>
      </c>
      <c r="IX67" s="569">
        <f t="shared" ref="IX67:IX68" ca="1" si="741">IFERROR(VLOOKUP(IV58,$D$57:$G$60,4,0),0)</f>
        <v>0</v>
      </c>
      <c r="IY67" s="931" t="str">
        <f>Language!$E$216</f>
        <v>Number:</v>
      </c>
      <c r="IZ67" s="932"/>
      <c r="JA67" s="933"/>
      <c r="JB67" s="449">
        <f ca="1">SUM(JB65:JB65)</f>
        <v>0</v>
      </c>
      <c r="JC67" s="449">
        <f ca="1">SUM(JC6:JC63)</f>
        <v>0</v>
      </c>
      <c r="JD67" s="449">
        <f ca="1">SUM(JD6:JD65)</f>
        <v>0</v>
      </c>
      <c r="JE67" s="449">
        <f ca="1">SUM(JE6:JE65)</f>
        <v>0</v>
      </c>
      <c r="JF67" s="449">
        <f ca="1">SUM(JF6:JF65)</f>
        <v>0</v>
      </c>
      <c r="JG67" s="467">
        <f ca="1">SUM(JG57:JG65)</f>
        <v>0</v>
      </c>
      <c r="JI67" s="569">
        <f t="shared" ref="JI67:JI68" ca="1" si="742">IFERROR(VLOOKUP(JI58,$B$57:$F$60,5,0),0)</f>
        <v>0</v>
      </c>
      <c r="JJ67" s="569">
        <f ca="1">IFERROR(VLOOKUP(JI63,$B$62:$F$63,5,0),0)</f>
        <v>0</v>
      </c>
      <c r="JK67" s="569">
        <f t="shared" ref="JK67:JK68" ca="1" si="743">IFERROR(VLOOKUP(JI58,$D$57:$G$60,4,0),0)</f>
        <v>0</v>
      </c>
      <c r="JL67" s="931" t="str">
        <f>Language!$E$216</f>
        <v>Number:</v>
      </c>
      <c r="JM67" s="932"/>
      <c r="JN67" s="933"/>
      <c r="JO67" s="449">
        <f ca="1">SUM(JO65:JO65)</f>
        <v>0</v>
      </c>
      <c r="JP67" s="449">
        <f ca="1">SUM(JP6:JP63)</f>
        <v>0</v>
      </c>
      <c r="JQ67" s="449">
        <f ca="1">SUM(JQ6:JQ65)</f>
        <v>0</v>
      </c>
      <c r="JR67" s="449">
        <f ca="1">SUM(JR6:JR65)</f>
        <v>0</v>
      </c>
      <c r="JS67" s="449">
        <f ca="1">SUM(JS6:JS65)</f>
        <v>0</v>
      </c>
      <c r="JT67" s="467">
        <f ca="1">SUM(JT57:JT65)</f>
        <v>0</v>
      </c>
      <c r="JV67" s="569">
        <f t="shared" ref="JV67:JV68" ca="1" si="744">IFERROR(VLOOKUP(JV58,$B$57:$F$60,5,0),0)</f>
        <v>0</v>
      </c>
      <c r="JW67" s="569">
        <f ca="1">IFERROR(VLOOKUP(JV63,$B$62:$F$63,5,0),0)</f>
        <v>0</v>
      </c>
      <c r="JX67" s="569">
        <f t="shared" ref="JX67:JX68" ca="1" si="745">IFERROR(VLOOKUP(JV58,$D$57:$G$60,4,0),0)</f>
        <v>0</v>
      </c>
      <c r="JY67" s="931" t="str">
        <f>Language!$E$216</f>
        <v>Number:</v>
      </c>
      <c r="JZ67" s="932"/>
      <c r="KA67" s="933"/>
      <c r="KB67" s="449">
        <f ca="1">SUM(KB65:KB65)</f>
        <v>0</v>
      </c>
      <c r="KC67" s="449">
        <f ca="1">SUM(KC6:KC63)</f>
        <v>0</v>
      </c>
      <c r="KD67" s="449">
        <f ca="1">SUM(KD6:KD65)</f>
        <v>0</v>
      </c>
      <c r="KE67" s="449">
        <f ca="1">SUM(KE6:KE65)</f>
        <v>0</v>
      </c>
      <c r="KF67" s="449">
        <f ca="1">SUM(KF6:KF65)</f>
        <v>0</v>
      </c>
      <c r="KG67" s="467">
        <f ca="1">SUM(KG57:KG65)</f>
        <v>0</v>
      </c>
      <c r="KI67" s="569">
        <f t="shared" ref="KI67:KI68" ca="1" si="746">IFERROR(VLOOKUP(KI58,$B$57:$F$60,5,0),0)</f>
        <v>0</v>
      </c>
      <c r="KJ67" s="569">
        <f ca="1">IFERROR(VLOOKUP(KI63,$B$62:$F$63,5,0),0)</f>
        <v>0</v>
      </c>
      <c r="KK67" s="569">
        <f t="shared" ref="KK67:KK68" ca="1" si="747">IFERROR(VLOOKUP(KI58,$D$57:$G$60,4,0),0)</f>
        <v>0</v>
      </c>
      <c r="KL67" s="931" t="str">
        <f>Language!$E$216</f>
        <v>Number:</v>
      </c>
      <c r="KM67" s="932"/>
      <c r="KN67" s="933"/>
      <c r="KO67" s="449">
        <f ca="1">SUM(KO65:KO65)</f>
        <v>0</v>
      </c>
      <c r="KP67" s="449">
        <f ca="1">SUM(KP6:KP63)</f>
        <v>0</v>
      </c>
      <c r="KQ67" s="449">
        <f ca="1">SUM(KQ6:KQ65)</f>
        <v>0</v>
      </c>
      <c r="KR67" s="449">
        <f ca="1">SUM(KR6:KR65)</f>
        <v>0</v>
      </c>
      <c r="KS67" s="449">
        <f ca="1">SUM(KS6:KS65)</f>
        <v>0</v>
      </c>
      <c r="KT67" s="467">
        <f ca="1">SUM(KT57:KT65)</f>
        <v>0</v>
      </c>
      <c r="KV67" s="569">
        <f t="shared" ref="KV67:KV68" ca="1" si="748">IFERROR(VLOOKUP(KV58,$B$57:$F$60,5,0),0)</f>
        <v>0</v>
      </c>
      <c r="KW67" s="569">
        <f ca="1">IFERROR(VLOOKUP(KV63,$B$62:$F$63,5,0),0)</f>
        <v>0</v>
      </c>
      <c r="KX67" s="569">
        <f t="shared" ref="KX67:KX68" ca="1" si="749">IFERROR(VLOOKUP(KV58,$D$57:$G$60,4,0),0)</f>
        <v>0</v>
      </c>
      <c r="KY67" s="931" t="str">
        <f>Language!$E$216</f>
        <v>Number:</v>
      </c>
      <c r="KZ67" s="932"/>
      <c r="LA67" s="933"/>
      <c r="LB67" s="449">
        <f ca="1">SUM(LB65:LB65)</f>
        <v>0</v>
      </c>
      <c r="LC67" s="449">
        <f ca="1">SUM(LC6:LC63)</f>
        <v>0</v>
      </c>
      <c r="LD67" s="449">
        <f ca="1">SUM(LD6:LD65)</f>
        <v>0</v>
      </c>
      <c r="LE67" s="449">
        <f ca="1">SUM(LE6:LE65)</f>
        <v>0</v>
      </c>
      <c r="LF67" s="449">
        <f ca="1">SUM(LF6:LF65)</f>
        <v>0</v>
      </c>
      <c r="LG67" s="467">
        <f ca="1">SUM(LG57:LG65)</f>
        <v>0</v>
      </c>
      <c r="LI67" s="569">
        <f t="shared" ref="LI67:LI68" ca="1" si="750">IFERROR(VLOOKUP(LI58,$B$57:$F$60,5,0),0)</f>
        <v>0</v>
      </c>
      <c r="LJ67" s="569">
        <f ca="1">IFERROR(VLOOKUP(LI63,$B$62:$F$63,5,0),0)</f>
        <v>0</v>
      </c>
      <c r="LK67" s="569">
        <f t="shared" ref="LK67:LK68" ca="1" si="751">IFERROR(VLOOKUP(LI58,$D$57:$G$60,4,0),0)</f>
        <v>0</v>
      </c>
      <c r="LL67" s="931" t="str">
        <f>Language!$E$216</f>
        <v>Number:</v>
      </c>
      <c r="LM67" s="932"/>
      <c r="LN67" s="933"/>
      <c r="LO67" s="449">
        <f ca="1">SUM(LO65:LO65)</f>
        <v>0</v>
      </c>
      <c r="LP67" s="449">
        <f ca="1">SUM(LP6:LP63)</f>
        <v>0</v>
      </c>
      <c r="LQ67" s="449">
        <f ca="1">SUM(LQ6:LQ65)</f>
        <v>0</v>
      </c>
      <c r="LR67" s="449">
        <f ca="1">SUM(LR6:LR65)</f>
        <v>0</v>
      </c>
      <c r="LS67" s="449">
        <f ca="1">SUM(LS6:LS65)</f>
        <v>0</v>
      </c>
      <c r="LT67" s="467">
        <f ca="1">SUM(LT57:LT65)</f>
        <v>0</v>
      </c>
      <c r="LV67" s="569">
        <f t="shared" ref="LV67:LV68" ca="1" si="752">IFERROR(VLOOKUP(LV58,$B$57:$F$60,5,0),0)</f>
        <v>0</v>
      </c>
      <c r="LW67" s="569">
        <f ca="1">IFERROR(VLOOKUP(LV63,$B$62:$F$63,5,0),0)</f>
        <v>0</v>
      </c>
      <c r="LX67" s="569">
        <f t="shared" ref="LX67:LX68" ca="1" si="753">IFERROR(VLOOKUP(LV58,$D$57:$G$60,4,0),0)</f>
        <v>0</v>
      </c>
      <c r="LY67" s="931" t="str">
        <f>Language!$E$216</f>
        <v>Number:</v>
      </c>
      <c r="LZ67" s="932"/>
      <c r="MA67" s="933"/>
      <c r="MB67" s="449">
        <f ca="1">SUM(MB65:MB65)</f>
        <v>0</v>
      </c>
      <c r="MC67" s="449">
        <f ca="1">SUM(MC6:MC63)</f>
        <v>0</v>
      </c>
      <c r="MD67" s="449">
        <f ca="1">SUM(MD6:MD65)</f>
        <v>0</v>
      </c>
      <c r="ME67" s="449">
        <f ca="1">SUM(ME6:ME65)</f>
        <v>0</v>
      </c>
      <c r="MF67" s="449">
        <f ca="1">SUM(MF6:MF65)</f>
        <v>0</v>
      </c>
      <c r="MG67" s="467">
        <f ca="1">SUM(MG57:MG65)</f>
        <v>0</v>
      </c>
    </row>
    <row r="68" spans="2:345" ht="16.5" hidden="1" customHeight="1" thickBot="1" x14ac:dyDescent="0.3">
      <c r="I68" s="569">
        <f t="shared" ca="1" si="702"/>
        <v>0</v>
      </c>
      <c r="J68" s="569">
        <f ca="1">IFERROR(VLOOKUP(I62,$D$62:$G$63,4,0),0)</f>
        <v>0</v>
      </c>
      <c r="K68" s="569">
        <f t="shared" ca="1" si="703"/>
        <v>0</v>
      </c>
      <c r="L68" s="931" t="str">
        <f>Language!$E$175</f>
        <v>Points:</v>
      </c>
      <c r="M68" s="932"/>
      <c r="N68" s="933"/>
      <c r="O68" s="449">
        <f ca="1">O67*PrSettings!$F$9</f>
        <v>0</v>
      </c>
      <c r="P68" s="449">
        <f ca="1">P67*PrSettings!$F$4</f>
        <v>0</v>
      </c>
      <c r="Q68" s="449">
        <f ca="1">Q67*PrSettings!$F$5</f>
        <v>0</v>
      </c>
      <c r="R68" s="449">
        <f ca="1">R67*PrSettings!$F$6</f>
        <v>0</v>
      </c>
      <c r="S68" s="449">
        <f ca="1">S67*PrSettings!$F$7</f>
        <v>0</v>
      </c>
      <c r="T68" s="467">
        <f ca="1">T67*PrSettings!$F$8</f>
        <v>0</v>
      </c>
      <c r="V68" s="569">
        <f t="shared" ca="1" si="704"/>
        <v>0</v>
      </c>
      <c r="W68" s="569">
        <f ca="1">IFERROR(VLOOKUP(V62,$D$62:$G$63,4,0),0)</f>
        <v>0</v>
      </c>
      <c r="X68" s="569">
        <f t="shared" ca="1" si="705"/>
        <v>0</v>
      </c>
      <c r="Y68" s="931" t="str">
        <f>Language!$E$175</f>
        <v>Points:</v>
      </c>
      <c r="Z68" s="932"/>
      <c r="AA68" s="933"/>
      <c r="AB68" s="449">
        <f ca="1">AB67*PrSettings!$F$9</f>
        <v>0</v>
      </c>
      <c r="AC68" s="449">
        <f ca="1">AC67*PrSettings!$F$4</f>
        <v>0</v>
      </c>
      <c r="AD68" s="449">
        <f ca="1">AD67*PrSettings!$F$5</f>
        <v>0</v>
      </c>
      <c r="AE68" s="449">
        <f ca="1">AE67*PrSettings!$F$6</f>
        <v>0</v>
      </c>
      <c r="AF68" s="449">
        <f ca="1">AF67*PrSettings!$F$7</f>
        <v>0</v>
      </c>
      <c r="AG68" s="467">
        <f ca="1">AG67*PrSettings!$F$8</f>
        <v>0</v>
      </c>
      <c r="AI68" s="569">
        <f t="shared" ca="1" si="706"/>
        <v>0</v>
      </c>
      <c r="AJ68" s="569">
        <f ca="1">IFERROR(VLOOKUP(AI62,$D$62:$G$63,4,0),0)</f>
        <v>0</v>
      </c>
      <c r="AK68" s="569">
        <f t="shared" ca="1" si="707"/>
        <v>0</v>
      </c>
      <c r="AL68" s="931" t="str">
        <f>Language!$E$175</f>
        <v>Points:</v>
      </c>
      <c r="AM68" s="932"/>
      <c r="AN68" s="933"/>
      <c r="AO68" s="449">
        <f ca="1">AO67*PrSettings!$F$9</f>
        <v>0</v>
      </c>
      <c r="AP68" s="449">
        <f ca="1">AP67*PrSettings!$F$4</f>
        <v>0</v>
      </c>
      <c r="AQ68" s="449">
        <f ca="1">AQ67*PrSettings!$F$5</f>
        <v>0</v>
      </c>
      <c r="AR68" s="449">
        <f ca="1">AR67*PrSettings!$F$6</f>
        <v>0</v>
      </c>
      <c r="AS68" s="449">
        <f ca="1">AS67*PrSettings!$F$7</f>
        <v>0</v>
      </c>
      <c r="AT68" s="467">
        <f ca="1">AT67*PrSettings!$F$8</f>
        <v>0</v>
      </c>
      <c r="AV68" s="569">
        <f t="shared" ca="1" si="708"/>
        <v>0</v>
      </c>
      <c r="AW68" s="569">
        <f ca="1">IFERROR(VLOOKUP(AV62,$D$62:$G$63,4,0),0)</f>
        <v>0</v>
      </c>
      <c r="AX68" s="569">
        <f t="shared" ca="1" si="709"/>
        <v>0</v>
      </c>
      <c r="AY68" s="931" t="str">
        <f>Language!$E$175</f>
        <v>Points:</v>
      </c>
      <c r="AZ68" s="932"/>
      <c r="BA68" s="933"/>
      <c r="BB68" s="449">
        <f ca="1">BB67*PrSettings!$F$9</f>
        <v>0</v>
      </c>
      <c r="BC68" s="449">
        <f ca="1">BC67*PrSettings!$F$4</f>
        <v>0</v>
      </c>
      <c r="BD68" s="449">
        <f ca="1">BD67*PrSettings!$F$5</f>
        <v>0</v>
      </c>
      <c r="BE68" s="449">
        <f ca="1">BE67*PrSettings!$F$6</f>
        <v>0</v>
      </c>
      <c r="BF68" s="449">
        <f ca="1">BF67*PrSettings!$F$7</f>
        <v>0</v>
      </c>
      <c r="BG68" s="467">
        <f ca="1">BG67*PrSettings!$F$8</f>
        <v>0</v>
      </c>
      <c r="BI68" s="569">
        <f t="shared" ca="1" si="710"/>
        <v>0</v>
      </c>
      <c r="BJ68" s="569">
        <f ca="1">IFERROR(VLOOKUP(BI62,$D$62:$G$63,4,0),0)</f>
        <v>0</v>
      </c>
      <c r="BK68" s="569">
        <f t="shared" ca="1" si="711"/>
        <v>0</v>
      </c>
      <c r="BL68" s="931" t="str">
        <f>Language!$E$175</f>
        <v>Points:</v>
      </c>
      <c r="BM68" s="932"/>
      <c r="BN68" s="933"/>
      <c r="BO68" s="449">
        <f ca="1">BO67*PrSettings!$F$9</f>
        <v>0</v>
      </c>
      <c r="BP68" s="449">
        <f ca="1">BP67*PrSettings!$F$4</f>
        <v>0</v>
      </c>
      <c r="BQ68" s="449">
        <f ca="1">BQ67*PrSettings!$F$5</f>
        <v>0</v>
      </c>
      <c r="BR68" s="449">
        <f ca="1">BR67*PrSettings!$F$6</f>
        <v>0</v>
      </c>
      <c r="BS68" s="449">
        <f ca="1">BS67*PrSettings!$F$7</f>
        <v>0</v>
      </c>
      <c r="BT68" s="467">
        <f ca="1">BT67*PrSettings!$F$8</f>
        <v>0</v>
      </c>
      <c r="BV68" s="569">
        <f t="shared" ca="1" si="712"/>
        <v>0</v>
      </c>
      <c r="BW68" s="569">
        <f ca="1">IFERROR(VLOOKUP(BV62,$D$62:$G$63,4,0),0)</f>
        <v>0</v>
      </c>
      <c r="BX68" s="569">
        <f t="shared" ca="1" si="713"/>
        <v>0</v>
      </c>
      <c r="BY68" s="931" t="str">
        <f>Language!$E$175</f>
        <v>Points:</v>
      </c>
      <c r="BZ68" s="932"/>
      <c r="CA68" s="933"/>
      <c r="CB68" s="449">
        <f ca="1">CB67*PrSettings!$F$9</f>
        <v>0</v>
      </c>
      <c r="CC68" s="449">
        <f ca="1">CC67*PrSettings!$F$4</f>
        <v>0</v>
      </c>
      <c r="CD68" s="449">
        <f ca="1">CD67*PrSettings!$F$5</f>
        <v>0</v>
      </c>
      <c r="CE68" s="449">
        <f ca="1">CE67*PrSettings!$F$6</f>
        <v>0</v>
      </c>
      <c r="CF68" s="449">
        <f ca="1">CF67*PrSettings!$F$7</f>
        <v>0</v>
      </c>
      <c r="CG68" s="467">
        <f ca="1">CG67*PrSettings!$F$8</f>
        <v>0</v>
      </c>
      <c r="CI68" s="569">
        <f t="shared" ca="1" si="714"/>
        <v>0</v>
      </c>
      <c r="CJ68" s="569">
        <f ca="1">IFERROR(VLOOKUP(CI62,$D$62:$G$63,4,0),0)</f>
        <v>0</v>
      </c>
      <c r="CK68" s="569">
        <f t="shared" ca="1" si="715"/>
        <v>0</v>
      </c>
      <c r="CL68" s="931" t="str">
        <f>Language!$E$175</f>
        <v>Points:</v>
      </c>
      <c r="CM68" s="932"/>
      <c r="CN68" s="933"/>
      <c r="CO68" s="449">
        <f ca="1">CO67*PrSettings!$F$9</f>
        <v>0</v>
      </c>
      <c r="CP68" s="449">
        <f ca="1">CP67*PrSettings!$F$4</f>
        <v>0</v>
      </c>
      <c r="CQ68" s="449">
        <f ca="1">CQ67*PrSettings!$F$5</f>
        <v>0</v>
      </c>
      <c r="CR68" s="449">
        <f ca="1">CR67*PrSettings!$F$6</f>
        <v>0</v>
      </c>
      <c r="CS68" s="449">
        <f ca="1">CS67*PrSettings!$F$7</f>
        <v>0</v>
      </c>
      <c r="CT68" s="467">
        <f ca="1">CT67*PrSettings!$F$8</f>
        <v>0</v>
      </c>
      <c r="CV68" s="569">
        <f t="shared" ca="1" si="716"/>
        <v>0</v>
      </c>
      <c r="CW68" s="569">
        <f ca="1">IFERROR(VLOOKUP(CV62,$D$62:$G$63,4,0),0)</f>
        <v>0</v>
      </c>
      <c r="CX68" s="569">
        <f t="shared" ca="1" si="717"/>
        <v>0</v>
      </c>
      <c r="CY68" s="931" t="str">
        <f>Language!$E$175</f>
        <v>Points:</v>
      </c>
      <c r="CZ68" s="932"/>
      <c r="DA68" s="933"/>
      <c r="DB68" s="449">
        <f ca="1">DB67*PrSettings!$F$9</f>
        <v>0</v>
      </c>
      <c r="DC68" s="449">
        <f ca="1">DC67*PrSettings!$F$4</f>
        <v>0</v>
      </c>
      <c r="DD68" s="449">
        <f ca="1">DD67*PrSettings!$F$5</f>
        <v>0</v>
      </c>
      <c r="DE68" s="449">
        <f ca="1">DE67*PrSettings!$F$6</f>
        <v>0</v>
      </c>
      <c r="DF68" s="449">
        <f ca="1">DF67*PrSettings!$F$7</f>
        <v>0</v>
      </c>
      <c r="DG68" s="467">
        <f ca="1">DG67*PrSettings!$F$8</f>
        <v>0</v>
      </c>
      <c r="DI68" s="569">
        <f t="shared" ca="1" si="718"/>
        <v>0</v>
      </c>
      <c r="DJ68" s="569">
        <f ca="1">IFERROR(VLOOKUP(DI62,$D$62:$G$63,4,0),0)</f>
        <v>0</v>
      </c>
      <c r="DK68" s="569">
        <f t="shared" ca="1" si="719"/>
        <v>0</v>
      </c>
      <c r="DL68" s="931" t="str">
        <f>Language!$E$175</f>
        <v>Points:</v>
      </c>
      <c r="DM68" s="932"/>
      <c r="DN68" s="933"/>
      <c r="DO68" s="449">
        <f ca="1">DO67*PrSettings!$F$9</f>
        <v>0</v>
      </c>
      <c r="DP68" s="449">
        <f ca="1">DP67*PrSettings!$F$4</f>
        <v>0</v>
      </c>
      <c r="DQ68" s="449">
        <f ca="1">DQ67*PrSettings!$F$5</f>
        <v>0</v>
      </c>
      <c r="DR68" s="449">
        <f ca="1">DR67*PrSettings!$F$6</f>
        <v>0</v>
      </c>
      <c r="DS68" s="449">
        <f ca="1">DS67*PrSettings!$F$7</f>
        <v>0</v>
      </c>
      <c r="DT68" s="467">
        <f ca="1">DT67*PrSettings!$F$8</f>
        <v>0</v>
      </c>
      <c r="DV68" s="569">
        <f t="shared" ca="1" si="720"/>
        <v>0</v>
      </c>
      <c r="DW68" s="569">
        <f ca="1">IFERROR(VLOOKUP(DV62,$D$62:$G$63,4,0),0)</f>
        <v>0</v>
      </c>
      <c r="DX68" s="569">
        <f t="shared" ca="1" si="721"/>
        <v>0</v>
      </c>
      <c r="DY68" s="931" t="str">
        <f>Language!$E$175</f>
        <v>Points:</v>
      </c>
      <c r="DZ68" s="932"/>
      <c r="EA68" s="933"/>
      <c r="EB68" s="449">
        <f ca="1">EB67*PrSettings!$F$9</f>
        <v>0</v>
      </c>
      <c r="EC68" s="449">
        <f ca="1">EC67*PrSettings!$F$4</f>
        <v>0</v>
      </c>
      <c r="ED68" s="449">
        <f ca="1">ED67*PrSettings!$F$5</f>
        <v>0</v>
      </c>
      <c r="EE68" s="449">
        <f ca="1">EE67*PrSettings!$F$6</f>
        <v>0</v>
      </c>
      <c r="EF68" s="449">
        <f ca="1">EF67*PrSettings!$F$7</f>
        <v>0</v>
      </c>
      <c r="EG68" s="467">
        <f ca="1">EG67*PrSettings!$F$8</f>
        <v>0</v>
      </c>
      <c r="EI68" s="569">
        <f t="shared" ca="1" si="722"/>
        <v>0</v>
      </c>
      <c r="EJ68" s="569">
        <f ca="1">IFERROR(VLOOKUP(EI62,$D$62:$G$63,4,0),0)</f>
        <v>0</v>
      </c>
      <c r="EK68" s="569">
        <f t="shared" ca="1" si="723"/>
        <v>0</v>
      </c>
      <c r="EL68" s="931" t="str">
        <f>Language!$E$175</f>
        <v>Points:</v>
      </c>
      <c r="EM68" s="932"/>
      <c r="EN68" s="933"/>
      <c r="EO68" s="449">
        <f ca="1">EO67*PrSettings!$F$9</f>
        <v>0</v>
      </c>
      <c r="EP68" s="449">
        <f ca="1">EP67*PrSettings!$F$4</f>
        <v>0</v>
      </c>
      <c r="EQ68" s="449">
        <f ca="1">EQ67*PrSettings!$F$5</f>
        <v>0</v>
      </c>
      <c r="ER68" s="449">
        <f ca="1">ER67*PrSettings!$F$6</f>
        <v>0</v>
      </c>
      <c r="ES68" s="449">
        <f ca="1">ES67*PrSettings!$F$7</f>
        <v>0</v>
      </c>
      <c r="ET68" s="467">
        <f ca="1">ET67*PrSettings!$F$8</f>
        <v>0</v>
      </c>
      <c r="EV68" s="569">
        <f t="shared" ca="1" si="724"/>
        <v>0</v>
      </c>
      <c r="EW68" s="569">
        <f ca="1">IFERROR(VLOOKUP(EV62,$D$62:$G$63,4,0),0)</f>
        <v>0</v>
      </c>
      <c r="EX68" s="569">
        <f t="shared" ca="1" si="725"/>
        <v>0</v>
      </c>
      <c r="EY68" s="931" t="str">
        <f>Language!$E$175</f>
        <v>Points:</v>
      </c>
      <c r="EZ68" s="932"/>
      <c r="FA68" s="933"/>
      <c r="FB68" s="449">
        <f ca="1">FB67*PrSettings!$F$9</f>
        <v>0</v>
      </c>
      <c r="FC68" s="449">
        <f ca="1">FC67*PrSettings!$F$4</f>
        <v>0</v>
      </c>
      <c r="FD68" s="449">
        <f ca="1">FD67*PrSettings!$F$5</f>
        <v>0</v>
      </c>
      <c r="FE68" s="449">
        <f ca="1">FE67*PrSettings!$F$6</f>
        <v>0</v>
      </c>
      <c r="FF68" s="449">
        <f ca="1">FF67*PrSettings!$F$7</f>
        <v>0</v>
      </c>
      <c r="FG68" s="467">
        <f ca="1">FG67*PrSettings!$F$8</f>
        <v>0</v>
      </c>
      <c r="FI68" s="569">
        <f t="shared" ca="1" si="726"/>
        <v>0</v>
      </c>
      <c r="FJ68" s="569">
        <f ca="1">IFERROR(VLOOKUP(FI62,$D$62:$G$63,4,0),0)</f>
        <v>0</v>
      </c>
      <c r="FK68" s="569">
        <f t="shared" ca="1" si="727"/>
        <v>0</v>
      </c>
      <c r="FL68" s="931" t="str">
        <f>Language!$E$175</f>
        <v>Points:</v>
      </c>
      <c r="FM68" s="932"/>
      <c r="FN68" s="933"/>
      <c r="FO68" s="449">
        <f ca="1">FO67*PrSettings!$F$9</f>
        <v>0</v>
      </c>
      <c r="FP68" s="449">
        <f ca="1">FP67*PrSettings!$F$4</f>
        <v>0</v>
      </c>
      <c r="FQ68" s="449">
        <f ca="1">FQ67*PrSettings!$F$5</f>
        <v>0</v>
      </c>
      <c r="FR68" s="449">
        <f ca="1">FR67*PrSettings!$F$6</f>
        <v>0</v>
      </c>
      <c r="FS68" s="449">
        <f ca="1">FS67*PrSettings!$F$7</f>
        <v>0</v>
      </c>
      <c r="FT68" s="467">
        <f ca="1">FT67*PrSettings!$F$8</f>
        <v>0</v>
      </c>
      <c r="FV68" s="569">
        <f t="shared" ca="1" si="728"/>
        <v>0</v>
      </c>
      <c r="FW68" s="569">
        <f ca="1">IFERROR(VLOOKUP(FV62,$D$62:$G$63,4,0),0)</f>
        <v>0</v>
      </c>
      <c r="FX68" s="569">
        <f t="shared" ca="1" si="729"/>
        <v>0</v>
      </c>
      <c r="FY68" s="931" t="str">
        <f>Language!$E$175</f>
        <v>Points:</v>
      </c>
      <c r="FZ68" s="932"/>
      <c r="GA68" s="933"/>
      <c r="GB68" s="449">
        <f ca="1">GB67*PrSettings!$F$9</f>
        <v>0</v>
      </c>
      <c r="GC68" s="449">
        <f ca="1">GC67*PrSettings!$F$4</f>
        <v>0</v>
      </c>
      <c r="GD68" s="449">
        <f ca="1">GD67*PrSettings!$F$5</f>
        <v>0</v>
      </c>
      <c r="GE68" s="449">
        <f ca="1">GE67*PrSettings!$F$6</f>
        <v>0</v>
      </c>
      <c r="GF68" s="449">
        <f ca="1">GF67*PrSettings!$F$7</f>
        <v>0</v>
      </c>
      <c r="GG68" s="467">
        <f ca="1">GG67*PrSettings!$F$8</f>
        <v>0</v>
      </c>
      <c r="GI68" s="569">
        <f t="shared" ca="1" si="730"/>
        <v>0</v>
      </c>
      <c r="GJ68" s="569">
        <f ca="1">IFERROR(VLOOKUP(GI62,$D$62:$G$63,4,0),0)</f>
        <v>0</v>
      </c>
      <c r="GK68" s="569">
        <f t="shared" ca="1" si="731"/>
        <v>0</v>
      </c>
      <c r="GL68" s="931" t="str">
        <f>Language!$E$175</f>
        <v>Points:</v>
      </c>
      <c r="GM68" s="932"/>
      <c r="GN68" s="933"/>
      <c r="GO68" s="449">
        <f ca="1">GO67*PrSettings!$F$9</f>
        <v>0</v>
      </c>
      <c r="GP68" s="449">
        <f ca="1">GP67*PrSettings!$F$4</f>
        <v>0</v>
      </c>
      <c r="GQ68" s="449">
        <f ca="1">GQ67*PrSettings!$F$5</f>
        <v>0</v>
      </c>
      <c r="GR68" s="449">
        <f ca="1">GR67*PrSettings!$F$6</f>
        <v>0</v>
      </c>
      <c r="GS68" s="449">
        <f ca="1">GS67*PrSettings!$F$7</f>
        <v>0</v>
      </c>
      <c r="GT68" s="467">
        <f ca="1">GT67*PrSettings!$F$8</f>
        <v>0</v>
      </c>
      <c r="GV68" s="569">
        <f t="shared" ca="1" si="732"/>
        <v>0</v>
      </c>
      <c r="GW68" s="569">
        <f ca="1">IFERROR(VLOOKUP(GV62,$D$62:$G$63,4,0),0)</f>
        <v>0</v>
      </c>
      <c r="GX68" s="569">
        <f t="shared" ca="1" si="733"/>
        <v>0</v>
      </c>
      <c r="GY68" s="931" t="str">
        <f>Language!$E$175</f>
        <v>Points:</v>
      </c>
      <c r="GZ68" s="932"/>
      <c r="HA68" s="933"/>
      <c r="HB68" s="449">
        <f ca="1">HB67*PrSettings!$F$9</f>
        <v>0</v>
      </c>
      <c r="HC68" s="449">
        <f ca="1">HC67*PrSettings!$F$4</f>
        <v>0</v>
      </c>
      <c r="HD68" s="449">
        <f ca="1">HD67*PrSettings!$F$5</f>
        <v>0</v>
      </c>
      <c r="HE68" s="449">
        <f ca="1">HE67*PrSettings!$F$6</f>
        <v>0</v>
      </c>
      <c r="HF68" s="449">
        <f ca="1">HF67*PrSettings!$F$7</f>
        <v>0</v>
      </c>
      <c r="HG68" s="467">
        <f ca="1">HG67*PrSettings!$F$8</f>
        <v>0</v>
      </c>
      <c r="HI68" s="569">
        <f t="shared" ca="1" si="734"/>
        <v>0</v>
      </c>
      <c r="HJ68" s="569">
        <f ca="1">IFERROR(VLOOKUP(HI62,$D$62:$G$63,4,0),0)</f>
        <v>0</v>
      </c>
      <c r="HK68" s="569">
        <f t="shared" ca="1" si="735"/>
        <v>0</v>
      </c>
      <c r="HL68" s="931" t="str">
        <f>Language!$E$175</f>
        <v>Points:</v>
      </c>
      <c r="HM68" s="932"/>
      <c r="HN68" s="933"/>
      <c r="HO68" s="449">
        <f ca="1">HO67*PrSettings!$F$9</f>
        <v>0</v>
      </c>
      <c r="HP68" s="449">
        <f ca="1">HP67*PrSettings!$F$4</f>
        <v>0</v>
      </c>
      <c r="HQ68" s="449">
        <f ca="1">HQ67*PrSettings!$F$5</f>
        <v>0</v>
      </c>
      <c r="HR68" s="449">
        <f ca="1">HR67*PrSettings!$F$6</f>
        <v>0</v>
      </c>
      <c r="HS68" s="449">
        <f ca="1">HS67*PrSettings!$F$7</f>
        <v>0</v>
      </c>
      <c r="HT68" s="467">
        <f ca="1">HT67*PrSettings!$F$8</f>
        <v>0</v>
      </c>
      <c r="HV68" s="569">
        <f t="shared" ca="1" si="736"/>
        <v>0</v>
      </c>
      <c r="HW68" s="569">
        <f ca="1">IFERROR(VLOOKUP(HV62,$D$62:$G$63,4,0),0)</f>
        <v>0</v>
      </c>
      <c r="HX68" s="569">
        <f t="shared" ca="1" si="737"/>
        <v>0</v>
      </c>
      <c r="HY68" s="931" t="str">
        <f>Language!$E$175</f>
        <v>Points:</v>
      </c>
      <c r="HZ68" s="932"/>
      <c r="IA68" s="933"/>
      <c r="IB68" s="449">
        <f ca="1">IB67*PrSettings!$F$9</f>
        <v>0</v>
      </c>
      <c r="IC68" s="449">
        <f ca="1">IC67*PrSettings!$F$4</f>
        <v>0</v>
      </c>
      <c r="ID68" s="449">
        <f ca="1">ID67*PrSettings!$F$5</f>
        <v>0</v>
      </c>
      <c r="IE68" s="449">
        <f ca="1">IE67*PrSettings!$F$6</f>
        <v>0</v>
      </c>
      <c r="IF68" s="449">
        <f ca="1">IF67*PrSettings!$F$7</f>
        <v>0</v>
      </c>
      <c r="IG68" s="467">
        <f ca="1">IG67*PrSettings!$F$8</f>
        <v>0</v>
      </c>
      <c r="II68" s="569">
        <f t="shared" ca="1" si="738"/>
        <v>0</v>
      </c>
      <c r="IJ68" s="569">
        <f ca="1">IFERROR(VLOOKUP(II62,$D$62:$G$63,4,0),0)</f>
        <v>0</v>
      </c>
      <c r="IK68" s="569">
        <f t="shared" ca="1" si="739"/>
        <v>0</v>
      </c>
      <c r="IL68" s="931" t="str">
        <f>Language!$E$175</f>
        <v>Points:</v>
      </c>
      <c r="IM68" s="932"/>
      <c r="IN68" s="933"/>
      <c r="IO68" s="449">
        <f ca="1">IO67*PrSettings!$F$9</f>
        <v>0</v>
      </c>
      <c r="IP68" s="449">
        <f ca="1">IP67*PrSettings!$F$4</f>
        <v>0</v>
      </c>
      <c r="IQ68" s="449">
        <f ca="1">IQ67*PrSettings!$F$5</f>
        <v>0</v>
      </c>
      <c r="IR68" s="449">
        <f ca="1">IR67*PrSettings!$F$6</f>
        <v>0</v>
      </c>
      <c r="IS68" s="449">
        <f ca="1">IS67*PrSettings!$F$7</f>
        <v>0</v>
      </c>
      <c r="IT68" s="467">
        <f ca="1">IT67*PrSettings!$F$8</f>
        <v>0</v>
      </c>
      <c r="IV68" s="569">
        <f t="shared" ca="1" si="740"/>
        <v>0</v>
      </c>
      <c r="IW68" s="569">
        <f ca="1">IFERROR(VLOOKUP(IV62,$D$62:$G$63,4,0),0)</f>
        <v>0</v>
      </c>
      <c r="IX68" s="569">
        <f t="shared" ca="1" si="741"/>
        <v>0</v>
      </c>
      <c r="IY68" s="931" t="str">
        <f>Language!$E$175</f>
        <v>Points:</v>
      </c>
      <c r="IZ68" s="932"/>
      <c r="JA68" s="933"/>
      <c r="JB68" s="449">
        <f ca="1">JB67*PrSettings!$F$9</f>
        <v>0</v>
      </c>
      <c r="JC68" s="449">
        <f ca="1">JC67*PrSettings!$F$4</f>
        <v>0</v>
      </c>
      <c r="JD68" s="449">
        <f ca="1">JD67*PrSettings!$F$5</f>
        <v>0</v>
      </c>
      <c r="JE68" s="449">
        <f ca="1">JE67*PrSettings!$F$6</f>
        <v>0</v>
      </c>
      <c r="JF68" s="449">
        <f ca="1">JF67*PrSettings!$F$7</f>
        <v>0</v>
      </c>
      <c r="JG68" s="467">
        <f ca="1">JG67*PrSettings!$F$8</f>
        <v>0</v>
      </c>
      <c r="JI68" s="569">
        <f t="shared" ca="1" si="742"/>
        <v>0</v>
      </c>
      <c r="JJ68" s="569">
        <f ca="1">IFERROR(VLOOKUP(JI62,$D$62:$G$63,4,0),0)</f>
        <v>0</v>
      </c>
      <c r="JK68" s="569">
        <f t="shared" ca="1" si="743"/>
        <v>0</v>
      </c>
      <c r="JL68" s="931" t="str">
        <f>Language!$E$175</f>
        <v>Points:</v>
      </c>
      <c r="JM68" s="932"/>
      <c r="JN68" s="933"/>
      <c r="JO68" s="449">
        <f ca="1">JO67*PrSettings!$F$9</f>
        <v>0</v>
      </c>
      <c r="JP68" s="449">
        <f ca="1">JP67*PrSettings!$F$4</f>
        <v>0</v>
      </c>
      <c r="JQ68" s="449">
        <f ca="1">JQ67*PrSettings!$F$5</f>
        <v>0</v>
      </c>
      <c r="JR68" s="449">
        <f ca="1">JR67*PrSettings!$F$6</f>
        <v>0</v>
      </c>
      <c r="JS68" s="449">
        <f ca="1">JS67*PrSettings!$F$7</f>
        <v>0</v>
      </c>
      <c r="JT68" s="467">
        <f ca="1">JT67*PrSettings!$F$8</f>
        <v>0</v>
      </c>
      <c r="JV68" s="569">
        <f t="shared" ca="1" si="744"/>
        <v>0</v>
      </c>
      <c r="JW68" s="569">
        <f ca="1">IFERROR(VLOOKUP(JV62,$D$62:$G$63,4,0),0)</f>
        <v>0</v>
      </c>
      <c r="JX68" s="569">
        <f t="shared" ca="1" si="745"/>
        <v>0</v>
      </c>
      <c r="JY68" s="931" t="str">
        <f>Language!$E$175</f>
        <v>Points:</v>
      </c>
      <c r="JZ68" s="932"/>
      <c r="KA68" s="933"/>
      <c r="KB68" s="449">
        <f ca="1">KB67*PrSettings!$F$9</f>
        <v>0</v>
      </c>
      <c r="KC68" s="449">
        <f ca="1">KC67*PrSettings!$F$4</f>
        <v>0</v>
      </c>
      <c r="KD68" s="449">
        <f ca="1">KD67*PrSettings!$F$5</f>
        <v>0</v>
      </c>
      <c r="KE68" s="449">
        <f ca="1">KE67*PrSettings!$F$6</f>
        <v>0</v>
      </c>
      <c r="KF68" s="449">
        <f ca="1">KF67*PrSettings!$F$7</f>
        <v>0</v>
      </c>
      <c r="KG68" s="467">
        <f ca="1">KG67*PrSettings!$F$8</f>
        <v>0</v>
      </c>
      <c r="KI68" s="569">
        <f t="shared" ca="1" si="746"/>
        <v>0</v>
      </c>
      <c r="KJ68" s="569">
        <f ca="1">IFERROR(VLOOKUP(KI62,$D$62:$G$63,4,0),0)</f>
        <v>0</v>
      </c>
      <c r="KK68" s="569">
        <f t="shared" ca="1" si="747"/>
        <v>0</v>
      </c>
      <c r="KL68" s="931" t="str">
        <f>Language!$E$175</f>
        <v>Points:</v>
      </c>
      <c r="KM68" s="932"/>
      <c r="KN68" s="933"/>
      <c r="KO68" s="449">
        <f ca="1">KO67*PrSettings!$F$9</f>
        <v>0</v>
      </c>
      <c r="KP68" s="449">
        <f ca="1">KP67*PrSettings!$F$4</f>
        <v>0</v>
      </c>
      <c r="KQ68" s="449">
        <f ca="1">KQ67*PrSettings!$F$5</f>
        <v>0</v>
      </c>
      <c r="KR68" s="449">
        <f ca="1">KR67*PrSettings!$F$6</f>
        <v>0</v>
      </c>
      <c r="KS68" s="449">
        <f ca="1">KS67*PrSettings!$F$7</f>
        <v>0</v>
      </c>
      <c r="KT68" s="467">
        <f ca="1">KT67*PrSettings!$F$8</f>
        <v>0</v>
      </c>
      <c r="KV68" s="569">
        <f t="shared" ca="1" si="748"/>
        <v>0</v>
      </c>
      <c r="KW68" s="569">
        <f ca="1">IFERROR(VLOOKUP(KV62,$D$62:$G$63,4,0),0)</f>
        <v>0</v>
      </c>
      <c r="KX68" s="569">
        <f t="shared" ca="1" si="749"/>
        <v>0</v>
      </c>
      <c r="KY68" s="931" t="str">
        <f>Language!$E$175</f>
        <v>Points:</v>
      </c>
      <c r="KZ68" s="932"/>
      <c r="LA68" s="933"/>
      <c r="LB68" s="449">
        <f ca="1">LB67*PrSettings!$F$9</f>
        <v>0</v>
      </c>
      <c r="LC68" s="449">
        <f ca="1">LC67*PrSettings!$F$4</f>
        <v>0</v>
      </c>
      <c r="LD68" s="449">
        <f ca="1">LD67*PrSettings!$F$5</f>
        <v>0</v>
      </c>
      <c r="LE68" s="449">
        <f ca="1">LE67*PrSettings!$F$6</f>
        <v>0</v>
      </c>
      <c r="LF68" s="449">
        <f ca="1">LF67*PrSettings!$F$7</f>
        <v>0</v>
      </c>
      <c r="LG68" s="467">
        <f ca="1">LG67*PrSettings!$F$8</f>
        <v>0</v>
      </c>
      <c r="LI68" s="569">
        <f t="shared" ca="1" si="750"/>
        <v>0</v>
      </c>
      <c r="LJ68" s="569">
        <f ca="1">IFERROR(VLOOKUP(LI62,$D$62:$G$63,4,0),0)</f>
        <v>0</v>
      </c>
      <c r="LK68" s="569">
        <f t="shared" ca="1" si="751"/>
        <v>0</v>
      </c>
      <c r="LL68" s="931" t="str">
        <f>Language!$E$175</f>
        <v>Points:</v>
      </c>
      <c r="LM68" s="932"/>
      <c r="LN68" s="933"/>
      <c r="LO68" s="449">
        <f ca="1">LO67*PrSettings!$F$9</f>
        <v>0</v>
      </c>
      <c r="LP68" s="449">
        <f ca="1">LP67*PrSettings!$F$4</f>
        <v>0</v>
      </c>
      <c r="LQ68" s="449">
        <f ca="1">LQ67*PrSettings!$F$5</f>
        <v>0</v>
      </c>
      <c r="LR68" s="449">
        <f ca="1">LR67*PrSettings!$F$6</f>
        <v>0</v>
      </c>
      <c r="LS68" s="449">
        <f ca="1">LS67*PrSettings!$F$7</f>
        <v>0</v>
      </c>
      <c r="LT68" s="467">
        <f ca="1">LT67*PrSettings!$F$8</f>
        <v>0</v>
      </c>
      <c r="LV68" s="569">
        <f t="shared" ca="1" si="752"/>
        <v>0</v>
      </c>
      <c r="LW68" s="569">
        <f ca="1">IFERROR(VLOOKUP(LV62,$D$62:$G$63,4,0),0)</f>
        <v>0</v>
      </c>
      <c r="LX68" s="569">
        <f t="shared" ca="1" si="753"/>
        <v>0</v>
      </c>
      <c r="LY68" s="931" t="str">
        <f>Language!$E$175</f>
        <v>Points:</v>
      </c>
      <c r="LZ68" s="932"/>
      <c r="MA68" s="933"/>
      <c r="MB68" s="449">
        <f ca="1">MB67*PrSettings!$F$9</f>
        <v>0</v>
      </c>
      <c r="MC68" s="449">
        <f ca="1">MC67*PrSettings!$F$4</f>
        <v>0</v>
      </c>
      <c r="MD68" s="449">
        <f ca="1">MD67*PrSettings!$F$5</f>
        <v>0</v>
      </c>
      <c r="ME68" s="449">
        <f ca="1">ME67*PrSettings!$F$6</f>
        <v>0</v>
      </c>
      <c r="MF68" s="449">
        <f ca="1">MF67*PrSettings!$F$7</f>
        <v>0</v>
      </c>
      <c r="MG68" s="467">
        <f ca="1">MG67*PrSettings!$F$8</f>
        <v>0</v>
      </c>
    </row>
    <row r="69" spans="2:345" ht="16.5" customHeight="1" thickBot="1" x14ac:dyDescent="0.3">
      <c r="F69" s="721"/>
      <c r="G69" s="721"/>
      <c r="H69" s="722"/>
      <c r="I69" s="569"/>
      <c r="J69" s="569"/>
      <c r="K69" s="569"/>
      <c r="L69" s="912" t="str">
        <f>Language!$E$175</f>
        <v>Points:</v>
      </c>
      <c r="M69" s="913"/>
      <c r="N69" s="914"/>
      <c r="O69" s="723">
        <f ca="1">O67*PrSettings!$F$9</f>
        <v>0</v>
      </c>
      <c r="P69" s="724">
        <f ca="1">P67*PrSettings!$F$4</f>
        <v>0</v>
      </c>
      <c r="Q69" s="724">
        <f ca="1">Q67*PrSettings!$F$5</f>
        <v>0</v>
      </c>
      <c r="R69" s="724">
        <f ca="1">R67*PrSettings!$F$6</f>
        <v>0</v>
      </c>
      <c r="S69" s="724">
        <f ca="1">S67*PrSettings!$F$7</f>
        <v>0</v>
      </c>
      <c r="T69" s="725">
        <f ca="1">T67*PrSettings!$F$8</f>
        <v>0</v>
      </c>
      <c r="V69" s="569"/>
      <c r="W69" s="569"/>
      <c r="X69" s="569"/>
      <c r="Y69" s="912" t="str">
        <f>Language!$E$175</f>
        <v>Points:</v>
      </c>
      <c r="Z69" s="913"/>
      <c r="AA69" s="914"/>
      <c r="AB69" s="723">
        <f ca="1">AB67*PrSettings!$F$9</f>
        <v>0</v>
      </c>
      <c r="AC69" s="724">
        <f ca="1">AC67*PrSettings!$F$4</f>
        <v>0</v>
      </c>
      <c r="AD69" s="724">
        <f ca="1">AD67*PrSettings!$F$5</f>
        <v>0</v>
      </c>
      <c r="AE69" s="724">
        <f ca="1">AE67*PrSettings!$F$6</f>
        <v>0</v>
      </c>
      <c r="AF69" s="724">
        <f ca="1">AF67*PrSettings!$F$7</f>
        <v>0</v>
      </c>
      <c r="AG69" s="725">
        <f ca="1">AG67*PrSettings!$F$8</f>
        <v>0</v>
      </c>
      <c r="AI69" s="569"/>
      <c r="AJ69" s="569"/>
      <c r="AK69" s="569"/>
      <c r="AL69" s="912" t="str">
        <f>Language!$E$175</f>
        <v>Points:</v>
      </c>
      <c r="AM69" s="913"/>
      <c r="AN69" s="914"/>
      <c r="AO69" s="723">
        <f ca="1">AO67*PrSettings!$F$9</f>
        <v>0</v>
      </c>
      <c r="AP69" s="724">
        <f ca="1">AP67*PrSettings!$F$4</f>
        <v>0</v>
      </c>
      <c r="AQ69" s="724">
        <f ca="1">AQ67*PrSettings!$F$5</f>
        <v>0</v>
      </c>
      <c r="AR69" s="724">
        <f ca="1">AR67*PrSettings!$F$6</f>
        <v>0</v>
      </c>
      <c r="AS69" s="724">
        <f ca="1">AS67*PrSettings!$F$7</f>
        <v>0</v>
      </c>
      <c r="AT69" s="725">
        <f ca="1">AT67*PrSettings!$F$8</f>
        <v>0</v>
      </c>
      <c r="AV69" s="569"/>
      <c r="AW69" s="569"/>
      <c r="AX69" s="569"/>
      <c r="AY69" s="912" t="str">
        <f>Language!$E$175</f>
        <v>Points:</v>
      </c>
      <c r="AZ69" s="913"/>
      <c r="BA69" s="914"/>
      <c r="BB69" s="723">
        <f ca="1">BB67*PrSettings!$F$9</f>
        <v>0</v>
      </c>
      <c r="BC69" s="724">
        <f ca="1">BC67*PrSettings!$F$4</f>
        <v>0</v>
      </c>
      <c r="BD69" s="724">
        <f ca="1">BD67*PrSettings!$F$5</f>
        <v>0</v>
      </c>
      <c r="BE69" s="724">
        <f ca="1">BE67*PrSettings!$F$6</f>
        <v>0</v>
      </c>
      <c r="BF69" s="724">
        <f ca="1">BF67*PrSettings!$F$7</f>
        <v>0</v>
      </c>
      <c r="BG69" s="725">
        <f ca="1">BG67*PrSettings!$F$8</f>
        <v>0</v>
      </c>
      <c r="BI69" s="569"/>
      <c r="BJ69" s="569"/>
      <c r="BK69" s="569"/>
      <c r="BL69" s="912" t="str">
        <f>Language!$E$175</f>
        <v>Points:</v>
      </c>
      <c r="BM69" s="913"/>
      <c r="BN69" s="914"/>
      <c r="BO69" s="723">
        <f ca="1">BO67*PrSettings!$F$9</f>
        <v>0</v>
      </c>
      <c r="BP69" s="724">
        <f ca="1">BP67*PrSettings!$F$4</f>
        <v>0</v>
      </c>
      <c r="BQ69" s="724">
        <f ca="1">BQ67*PrSettings!$F$5</f>
        <v>0</v>
      </c>
      <c r="BR69" s="724">
        <f ca="1">BR67*PrSettings!$F$6</f>
        <v>0</v>
      </c>
      <c r="BS69" s="724">
        <f ca="1">BS67*PrSettings!$F$7</f>
        <v>0</v>
      </c>
      <c r="BT69" s="725">
        <f ca="1">BT67*PrSettings!$F$8</f>
        <v>0</v>
      </c>
      <c r="BV69" s="569"/>
      <c r="BW69" s="569"/>
      <c r="BX69" s="569"/>
      <c r="BY69" s="912" t="str">
        <f>Language!$E$175</f>
        <v>Points:</v>
      </c>
      <c r="BZ69" s="913"/>
      <c r="CA69" s="914"/>
      <c r="CB69" s="723">
        <f ca="1">CB67*PrSettings!$F$9</f>
        <v>0</v>
      </c>
      <c r="CC69" s="724">
        <f ca="1">CC67*PrSettings!$F$4</f>
        <v>0</v>
      </c>
      <c r="CD69" s="724">
        <f ca="1">CD67*PrSettings!$F$5</f>
        <v>0</v>
      </c>
      <c r="CE69" s="724">
        <f ca="1">CE67*PrSettings!$F$6</f>
        <v>0</v>
      </c>
      <c r="CF69" s="724">
        <f ca="1">CF67*PrSettings!$F$7</f>
        <v>0</v>
      </c>
      <c r="CG69" s="725">
        <f ca="1">CG67*PrSettings!$F$8</f>
        <v>0</v>
      </c>
      <c r="CI69" s="569"/>
      <c r="CJ69" s="569"/>
      <c r="CK69" s="569"/>
      <c r="CL69" s="912" t="str">
        <f>Language!$E$175</f>
        <v>Points:</v>
      </c>
      <c r="CM69" s="913"/>
      <c r="CN69" s="914"/>
      <c r="CO69" s="723">
        <f ca="1">CO67*PrSettings!$F$9</f>
        <v>0</v>
      </c>
      <c r="CP69" s="724">
        <f ca="1">CP67*PrSettings!$F$4</f>
        <v>0</v>
      </c>
      <c r="CQ69" s="724">
        <f ca="1">CQ67*PrSettings!$F$5</f>
        <v>0</v>
      </c>
      <c r="CR69" s="724">
        <f ca="1">CR67*PrSettings!$F$6</f>
        <v>0</v>
      </c>
      <c r="CS69" s="724">
        <f ca="1">CS67*PrSettings!$F$7</f>
        <v>0</v>
      </c>
      <c r="CT69" s="725">
        <f ca="1">CT67*PrSettings!$F$8</f>
        <v>0</v>
      </c>
      <c r="CV69" s="569"/>
      <c r="CW69" s="569"/>
      <c r="CX69" s="569"/>
      <c r="CY69" s="912" t="str">
        <f>Language!$E$175</f>
        <v>Points:</v>
      </c>
      <c r="CZ69" s="913"/>
      <c r="DA69" s="914"/>
      <c r="DB69" s="723">
        <f ca="1">DB67*PrSettings!$F$9</f>
        <v>0</v>
      </c>
      <c r="DC69" s="724">
        <f ca="1">DC67*PrSettings!$F$4</f>
        <v>0</v>
      </c>
      <c r="DD69" s="724">
        <f ca="1">DD67*PrSettings!$F$5</f>
        <v>0</v>
      </c>
      <c r="DE69" s="724">
        <f ca="1">DE67*PrSettings!$F$6</f>
        <v>0</v>
      </c>
      <c r="DF69" s="724">
        <f ca="1">DF67*PrSettings!$F$7</f>
        <v>0</v>
      </c>
      <c r="DG69" s="725">
        <f ca="1">DG67*PrSettings!$F$8</f>
        <v>0</v>
      </c>
      <c r="DI69" s="569"/>
      <c r="DJ69" s="569"/>
      <c r="DK69" s="569"/>
      <c r="DL69" s="912" t="str">
        <f>Language!$E$175</f>
        <v>Points:</v>
      </c>
      <c r="DM69" s="913"/>
      <c r="DN69" s="914"/>
      <c r="DO69" s="723">
        <f ca="1">DO67*PrSettings!$F$9</f>
        <v>0</v>
      </c>
      <c r="DP69" s="724">
        <f ca="1">DP67*PrSettings!$F$4</f>
        <v>0</v>
      </c>
      <c r="DQ69" s="724">
        <f ca="1">DQ67*PrSettings!$F$5</f>
        <v>0</v>
      </c>
      <c r="DR69" s="724">
        <f ca="1">DR67*PrSettings!$F$6</f>
        <v>0</v>
      </c>
      <c r="DS69" s="724">
        <f ca="1">DS67*PrSettings!$F$7</f>
        <v>0</v>
      </c>
      <c r="DT69" s="725">
        <f ca="1">DT67*PrSettings!$F$8</f>
        <v>0</v>
      </c>
      <c r="DV69" s="569"/>
      <c r="DW69" s="569"/>
      <c r="DX69" s="569"/>
      <c r="DY69" s="912" t="str">
        <f>Language!$E$175</f>
        <v>Points:</v>
      </c>
      <c r="DZ69" s="913"/>
      <c r="EA69" s="914"/>
      <c r="EB69" s="723">
        <f ca="1">EB67*PrSettings!$F$9</f>
        <v>0</v>
      </c>
      <c r="EC69" s="724">
        <f ca="1">EC67*PrSettings!$F$4</f>
        <v>0</v>
      </c>
      <c r="ED69" s="724">
        <f ca="1">ED67*PrSettings!$F$5</f>
        <v>0</v>
      </c>
      <c r="EE69" s="724">
        <f ca="1">EE67*PrSettings!$F$6</f>
        <v>0</v>
      </c>
      <c r="EF69" s="724">
        <f ca="1">EF67*PrSettings!$F$7</f>
        <v>0</v>
      </c>
      <c r="EG69" s="725">
        <f ca="1">EG67*PrSettings!$F$8</f>
        <v>0</v>
      </c>
      <c r="EI69" s="569"/>
      <c r="EJ69" s="569"/>
      <c r="EK69" s="569"/>
      <c r="EL69" s="912" t="str">
        <f>Language!$E$175</f>
        <v>Points:</v>
      </c>
      <c r="EM69" s="913"/>
      <c r="EN69" s="914"/>
      <c r="EO69" s="723">
        <f ca="1">EO67*PrSettings!$F$9</f>
        <v>0</v>
      </c>
      <c r="EP69" s="724">
        <f ca="1">EP67*PrSettings!$F$4</f>
        <v>0</v>
      </c>
      <c r="EQ69" s="724">
        <f ca="1">EQ67*PrSettings!$F$5</f>
        <v>0</v>
      </c>
      <c r="ER69" s="724">
        <f ca="1">ER67*PrSettings!$F$6</f>
        <v>0</v>
      </c>
      <c r="ES69" s="724">
        <f ca="1">ES67*PrSettings!$F$7</f>
        <v>0</v>
      </c>
      <c r="ET69" s="725">
        <f ca="1">ET67*PrSettings!$F$8</f>
        <v>0</v>
      </c>
      <c r="EV69" s="569"/>
      <c r="EW69" s="569"/>
      <c r="EX69" s="569"/>
      <c r="EY69" s="912" t="str">
        <f>Language!$E$175</f>
        <v>Points:</v>
      </c>
      <c r="EZ69" s="913"/>
      <c r="FA69" s="914"/>
      <c r="FB69" s="723">
        <f ca="1">FB67*PrSettings!$F$9</f>
        <v>0</v>
      </c>
      <c r="FC69" s="724">
        <f ca="1">FC67*PrSettings!$F$4</f>
        <v>0</v>
      </c>
      <c r="FD69" s="724">
        <f ca="1">FD67*PrSettings!$F$5</f>
        <v>0</v>
      </c>
      <c r="FE69" s="724">
        <f ca="1">FE67*PrSettings!$F$6</f>
        <v>0</v>
      </c>
      <c r="FF69" s="724">
        <f ca="1">FF67*PrSettings!$F$7</f>
        <v>0</v>
      </c>
      <c r="FG69" s="725">
        <f ca="1">FG67*PrSettings!$F$8</f>
        <v>0</v>
      </c>
      <c r="FI69" s="569"/>
      <c r="FJ69" s="569"/>
      <c r="FK69" s="569"/>
      <c r="FL69" s="912" t="str">
        <f>Language!$E$175</f>
        <v>Points:</v>
      </c>
      <c r="FM69" s="913"/>
      <c r="FN69" s="914"/>
      <c r="FO69" s="723">
        <f ca="1">FO67*PrSettings!$F$9</f>
        <v>0</v>
      </c>
      <c r="FP69" s="724">
        <f ca="1">FP67*PrSettings!$F$4</f>
        <v>0</v>
      </c>
      <c r="FQ69" s="724">
        <f ca="1">FQ67*PrSettings!$F$5</f>
        <v>0</v>
      </c>
      <c r="FR69" s="724">
        <f ca="1">FR67*PrSettings!$F$6</f>
        <v>0</v>
      </c>
      <c r="FS69" s="724">
        <f ca="1">FS67*PrSettings!$F$7</f>
        <v>0</v>
      </c>
      <c r="FT69" s="725">
        <f ca="1">FT67*PrSettings!$F$8</f>
        <v>0</v>
      </c>
      <c r="FV69" s="569"/>
      <c r="FW69" s="569"/>
      <c r="FX69" s="569"/>
      <c r="FY69" s="912" t="str">
        <f>Language!$E$175</f>
        <v>Points:</v>
      </c>
      <c r="FZ69" s="913"/>
      <c r="GA69" s="914"/>
      <c r="GB69" s="723">
        <f ca="1">GB67*PrSettings!$F$9</f>
        <v>0</v>
      </c>
      <c r="GC69" s="724">
        <f ca="1">GC67*PrSettings!$F$4</f>
        <v>0</v>
      </c>
      <c r="GD69" s="724">
        <f ca="1">GD67*PrSettings!$F$5</f>
        <v>0</v>
      </c>
      <c r="GE69" s="724">
        <f ca="1">GE67*PrSettings!$F$6</f>
        <v>0</v>
      </c>
      <c r="GF69" s="724">
        <f ca="1">GF67*PrSettings!$F$7</f>
        <v>0</v>
      </c>
      <c r="GG69" s="725">
        <f ca="1">GG67*PrSettings!$F$8</f>
        <v>0</v>
      </c>
      <c r="GI69" s="569"/>
      <c r="GJ69" s="569"/>
      <c r="GK69" s="569"/>
      <c r="GL69" s="912" t="str">
        <f>Language!$E$175</f>
        <v>Points:</v>
      </c>
      <c r="GM69" s="913"/>
      <c r="GN69" s="914"/>
      <c r="GO69" s="723">
        <f ca="1">GO67*PrSettings!$F$9</f>
        <v>0</v>
      </c>
      <c r="GP69" s="724">
        <f ca="1">GP67*PrSettings!$F$4</f>
        <v>0</v>
      </c>
      <c r="GQ69" s="724">
        <f ca="1">GQ67*PrSettings!$F$5</f>
        <v>0</v>
      </c>
      <c r="GR69" s="724">
        <f ca="1">GR67*PrSettings!$F$6</f>
        <v>0</v>
      </c>
      <c r="GS69" s="724">
        <f ca="1">GS67*PrSettings!$F$7</f>
        <v>0</v>
      </c>
      <c r="GT69" s="725">
        <f ca="1">GT67*PrSettings!$F$8</f>
        <v>0</v>
      </c>
      <c r="GV69" s="569"/>
      <c r="GW69" s="569"/>
      <c r="GX69" s="569"/>
      <c r="GY69" s="912" t="str">
        <f>Language!$E$175</f>
        <v>Points:</v>
      </c>
      <c r="GZ69" s="913"/>
      <c r="HA69" s="914"/>
      <c r="HB69" s="723">
        <f ca="1">HB67*PrSettings!$F$9</f>
        <v>0</v>
      </c>
      <c r="HC69" s="724">
        <f ca="1">HC67*PrSettings!$F$4</f>
        <v>0</v>
      </c>
      <c r="HD69" s="724">
        <f ca="1">HD67*PrSettings!$F$5</f>
        <v>0</v>
      </c>
      <c r="HE69" s="724">
        <f ca="1">HE67*PrSettings!$F$6</f>
        <v>0</v>
      </c>
      <c r="HF69" s="724">
        <f ca="1">HF67*PrSettings!$F$7</f>
        <v>0</v>
      </c>
      <c r="HG69" s="725">
        <f ca="1">HG67*PrSettings!$F$8</f>
        <v>0</v>
      </c>
      <c r="HI69" s="569"/>
      <c r="HJ69" s="569"/>
      <c r="HK69" s="569"/>
      <c r="HL69" s="912" t="str">
        <f>Language!$E$175</f>
        <v>Points:</v>
      </c>
      <c r="HM69" s="913"/>
      <c r="HN69" s="914"/>
      <c r="HO69" s="723">
        <f ca="1">HO67*PrSettings!$F$9</f>
        <v>0</v>
      </c>
      <c r="HP69" s="724">
        <f ca="1">HP67*PrSettings!$F$4</f>
        <v>0</v>
      </c>
      <c r="HQ69" s="724">
        <f ca="1">HQ67*PrSettings!$F$5</f>
        <v>0</v>
      </c>
      <c r="HR69" s="724">
        <f ca="1">HR67*PrSettings!$F$6</f>
        <v>0</v>
      </c>
      <c r="HS69" s="724">
        <f ca="1">HS67*PrSettings!$F$7</f>
        <v>0</v>
      </c>
      <c r="HT69" s="725">
        <f ca="1">HT67*PrSettings!$F$8</f>
        <v>0</v>
      </c>
      <c r="HV69" s="569"/>
      <c r="HW69" s="569"/>
      <c r="HX69" s="569"/>
      <c r="HY69" s="912" t="str">
        <f>Language!$E$175</f>
        <v>Points:</v>
      </c>
      <c r="HZ69" s="913"/>
      <c r="IA69" s="914"/>
      <c r="IB69" s="723">
        <f ca="1">IB67*PrSettings!$F$9</f>
        <v>0</v>
      </c>
      <c r="IC69" s="724">
        <f ca="1">IC67*PrSettings!$F$4</f>
        <v>0</v>
      </c>
      <c r="ID69" s="724">
        <f ca="1">ID67*PrSettings!$F$5</f>
        <v>0</v>
      </c>
      <c r="IE69" s="724">
        <f ca="1">IE67*PrSettings!$F$6</f>
        <v>0</v>
      </c>
      <c r="IF69" s="724">
        <f ca="1">IF67*PrSettings!$F$7</f>
        <v>0</v>
      </c>
      <c r="IG69" s="725">
        <f ca="1">IG67*PrSettings!$F$8</f>
        <v>0</v>
      </c>
      <c r="II69" s="569"/>
      <c r="IJ69" s="569"/>
      <c r="IK69" s="569"/>
      <c r="IL69" s="912" t="str">
        <f>Language!$E$175</f>
        <v>Points:</v>
      </c>
      <c r="IM69" s="913"/>
      <c r="IN69" s="914"/>
      <c r="IO69" s="723">
        <f ca="1">IO67*PrSettings!$F$9</f>
        <v>0</v>
      </c>
      <c r="IP69" s="724">
        <f ca="1">IP67*PrSettings!$F$4</f>
        <v>0</v>
      </c>
      <c r="IQ69" s="724">
        <f ca="1">IQ67*PrSettings!$F$5</f>
        <v>0</v>
      </c>
      <c r="IR69" s="724">
        <f ca="1">IR67*PrSettings!$F$6</f>
        <v>0</v>
      </c>
      <c r="IS69" s="724">
        <f ca="1">IS67*PrSettings!$F$7</f>
        <v>0</v>
      </c>
      <c r="IT69" s="725">
        <f ca="1">IT67*PrSettings!$F$8</f>
        <v>0</v>
      </c>
      <c r="IV69" s="569"/>
      <c r="IW69" s="569"/>
      <c r="IX69" s="569"/>
      <c r="IY69" s="912" t="str">
        <f>Language!$E$175</f>
        <v>Points:</v>
      </c>
      <c r="IZ69" s="913"/>
      <c r="JA69" s="914"/>
      <c r="JB69" s="723">
        <f ca="1">JB67*PrSettings!$F$9</f>
        <v>0</v>
      </c>
      <c r="JC69" s="724">
        <f ca="1">JC67*PrSettings!$F$4</f>
        <v>0</v>
      </c>
      <c r="JD69" s="724">
        <f ca="1">JD67*PrSettings!$F$5</f>
        <v>0</v>
      </c>
      <c r="JE69" s="724">
        <f ca="1">JE67*PrSettings!$F$6</f>
        <v>0</v>
      </c>
      <c r="JF69" s="724">
        <f ca="1">JF67*PrSettings!$F$7</f>
        <v>0</v>
      </c>
      <c r="JG69" s="725">
        <f ca="1">JG67*PrSettings!$F$8</f>
        <v>0</v>
      </c>
      <c r="JI69" s="569"/>
      <c r="JJ69" s="569"/>
      <c r="JK69" s="569"/>
      <c r="JL69" s="912" t="str">
        <f>Language!$E$175</f>
        <v>Points:</v>
      </c>
      <c r="JM69" s="913"/>
      <c r="JN69" s="914"/>
      <c r="JO69" s="723">
        <f ca="1">JO67*PrSettings!$F$9</f>
        <v>0</v>
      </c>
      <c r="JP69" s="724">
        <f ca="1">JP67*PrSettings!$F$4</f>
        <v>0</v>
      </c>
      <c r="JQ69" s="724">
        <f ca="1">JQ67*PrSettings!$F$5</f>
        <v>0</v>
      </c>
      <c r="JR69" s="724">
        <f ca="1">JR67*PrSettings!$F$6</f>
        <v>0</v>
      </c>
      <c r="JS69" s="724">
        <f ca="1">JS67*PrSettings!$F$7</f>
        <v>0</v>
      </c>
      <c r="JT69" s="725">
        <f ca="1">JT67*PrSettings!$F$8</f>
        <v>0</v>
      </c>
      <c r="JV69" s="569"/>
      <c r="JW69" s="569"/>
      <c r="JX69" s="569"/>
      <c r="JY69" s="912" t="str">
        <f>Language!$E$175</f>
        <v>Points:</v>
      </c>
      <c r="JZ69" s="913"/>
      <c r="KA69" s="914"/>
      <c r="KB69" s="723">
        <f ca="1">KB67*PrSettings!$F$9</f>
        <v>0</v>
      </c>
      <c r="KC69" s="724">
        <f ca="1">KC67*PrSettings!$F$4</f>
        <v>0</v>
      </c>
      <c r="KD69" s="724">
        <f ca="1">KD67*PrSettings!$F$5</f>
        <v>0</v>
      </c>
      <c r="KE69" s="724">
        <f ca="1">KE67*PrSettings!$F$6</f>
        <v>0</v>
      </c>
      <c r="KF69" s="724">
        <f ca="1">KF67*PrSettings!$F$7</f>
        <v>0</v>
      </c>
      <c r="KG69" s="725">
        <f ca="1">KG67*PrSettings!$F$8</f>
        <v>0</v>
      </c>
      <c r="KI69" s="569"/>
      <c r="KJ69" s="569"/>
      <c r="KK69" s="569"/>
      <c r="KL69" s="912" t="str">
        <f>Language!$E$175</f>
        <v>Points:</v>
      </c>
      <c r="KM69" s="913"/>
      <c r="KN69" s="914"/>
      <c r="KO69" s="723">
        <f ca="1">KO67*PrSettings!$F$9</f>
        <v>0</v>
      </c>
      <c r="KP69" s="724">
        <f ca="1">KP67*PrSettings!$F$4</f>
        <v>0</v>
      </c>
      <c r="KQ69" s="724">
        <f ca="1">KQ67*PrSettings!$F$5</f>
        <v>0</v>
      </c>
      <c r="KR69" s="724">
        <f ca="1">KR67*PrSettings!$F$6</f>
        <v>0</v>
      </c>
      <c r="KS69" s="724">
        <f ca="1">KS67*PrSettings!$F$7</f>
        <v>0</v>
      </c>
      <c r="KT69" s="725">
        <f ca="1">KT67*PrSettings!$F$8</f>
        <v>0</v>
      </c>
      <c r="KV69" s="569"/>
      <c r="KW69" s="569"/>
      <c r="KX69" s="569"/>
      <c r="KY69" s="912" t="str">
        <f>Language!$E$175</f>
        <v>Points:</v>
      </c>
      <c r="KZ69" s="913"/>
      <c r="LA69" s="914"/>
      <c r="LB69" s="723">
        <f ca="1">LB67*PrSettings!$F$9</f>
        <v>0</v>
      </c>
      <c r="LC69" s="724">
        <f ca="1">LC67*PrSettings!$F$4</f>
        <v>0</v>
      </c>
      <c r="LD69" s="724">
        <f ca="1">LD67*PrSettings!$F$5</f>
        <v>0</v>
      </c>
      <c r="LE69" s="724">
        <f ca="1">LE67*PrSettings!$F$6</f>
        <v>0</v>
      </c>
      <c r="LF69" s="724">
        <f ca="1">LF67*PrSettings!$F$7</f>
        <v>0</v>
      </c>
      <c r="LG69" s="725">
        <f ca="1">LG67*PrSettings!$F$8</f>
        <v>0</v>
      </c>
      <c r="LI69" s="569"/>
      <c r="LJ69" s="569"/>
      <c r="LK69" s="569"/>
      <c r="LL69" s="912" t="str">
        <f>Language!$E$175</f>
        <v>Points:</v>
      </c>
      <c r="LM69" s="913"/>
      <c r="LN69" s="914"/>
      <c r="LO69" s="723">
        <f ca="1">LO67*PrSettings!$F$9</f>
        <v>0</v>
      </c>
      <c r="LP69" s="724">
        <f ca="1">LP67*PrSettings!$F$4</f>
        <v>0</v>
      </c>
      <c r="LQ69" s="724">
        <f ca="1">LQ67*PrSettings!$F$5</f>
        <v>0</v>
      </c>
      <c r="LR69" s="724">
        <f ca="1">LR67*PrSettings!$F$6</f>
        <v>0</v>
      </c>
      <c r="LS69" s="724">
        <f ca="1">LS67*PrSettings!$F$7</f>
        <v>0</v>
      </c>
      <c r="LT69" s="725">
        <f ca="1">LT67*PrSettings!$F$8</f>
        <v>0</v>
      </c>
      <c r="LV69" s="569"/>
      <c r="LW69" s="569"/>
      <c r="LX69" s="569"/>
      <c r="LY69" s="912" t="str">
        <f>Language!$E$175</f>
        <v>Points:</v>
      </c>
      <c r="LZ69" s="913"/>
      <c r="MA69" s="914"/>
      <c r="MB69" s="723">
        <f ca="1">MB67*PrSettings!$F$9</f>
        <v>0</v>
      </c>
      <c r="MC69" s="724">
        <f ca="1">MC67*PrSettings!$F$4</f>
        <v>0</v>
      </c>
      <c r="MD69" s="724">
        <f ca="1">MD67*PrSettings!$F$5</f>
        <v>0</v>
      </c>
      <c r="ME69" s="724">
        <f ca="1">ME67*PrSettings!$F$6</f>
        <v>0</v>
      </c>
      <c r="MF69" s="724">
        <f ca="1">MF67*PrSettings!$F$7</f>
        <v>0</v>
      </c>
      <c r="MG69" s="725">
        <f ca="1">MG67*PrSettings!$F$8</f>
        <v>0</v>
      </c>
    </row>
    <row r="70" spans="2:345" ht="22.5" customHeight="1" thickTop="1" thickBot="1" x14ac:dyDescent="0.3">
      <c r="I70" s="569">
        <f ca="1">IFERROR(VLOOKUP(I60,$B$57:$F$60,5,0),0)</f>
        <v>0</v>
      </c>
      <c r="J70" s="569">
        <f ca="1">IFERROR(VLOOKUP(I63,$D$62:$G$63,4,0),0)</f>
        <v>0</v>
      </c>
      <c r="K70" s="569">
        <f ca="1">IFERROR(VLOOKUP(I60,$D$57:$G$60,4,0),0)</f>
        <v>0</v>
      </c>
      <c r="L70" s="915" t="str">
        <f>Language!$E$176</f>
        <v>Sum:</v>
      </c>
      <c r="M70" s="916"/>
      <c r="N70" s="917"/>
      <c r="O70" s="918">
        <f ca="1">SUM(O68:T68)</f>
        <v>0</v>
      </c>
      <c r="P70" s="919"/>
      <c r="Q70" s="919"/>
      <c r="R70" s="919"/>
      <c r="S70" s="919"/>
      <c r="T70" s="920"/>
      <c r="V70" s="569">
        <f ca="1">IFERROR(VLOOKUP(V60,$B$57:$F$60,5,0),0)</f>
        <v>0</v>
      </c>
      <c r="W70" s="569">
        <f ca="1">IFERROR(VLOOKUP(V63,$D$62:$G$63,4,0),0)</f>
        <v>0</v>
      </c>
      <c r="X70" s="569">
        <f ca="1">IFERROR(VLOOKUP(V60,$D$57:$G$60,4,0),0)</f>
        <v>0</v>
      </c>
      <c r="Y70" s="915" t="str">
        <f>Language!$E$176</f>
        <v>Sum:</v>
      </c>
      <c r="Z70" s="916"/>
      <c r="AA70" s="917"/>
      <c r="AB70" s="918">
        <f ca="1">SUM(AB68:AG68)</f>
        <v>0</v>
      </c>
      <c r="AC70" s="919"/>
      <c r="AD70" s="919"/>
      <c r="AE70" s="919"/>
      <c r="AF70" s="919"/>
      <c r="AG70" s="920"/>
      <c r="AI70" s="569">
        <f ca="1">IFERROR(VLOOKUP(AI60,$B$57:$F$60,5,0),0)</f>
        <v>0</v>
      </c>
      <c r="AJ70" s="569">
        <f ca="1">IFERROR(VLOOKUP(AI63,$D$62:$G$63,4,0),0)</f>
        <v>0</v>
      </c>
      <c r="AK70" s="569">
        <f ca="1">IFERROR(VLOOKUP(AI60,$D$57:$G$60,4,0),0)</f>
        <v>0</v>
      </c>
      <c r="AL70" s="915" t="str">
        <f>Language!$E$176</f>
        <v>Sum:</v>
      </c>
      <c r="AM70" s="916"/>
      <c r="AN70" s="917"/>
      <c r="AO70" s="918">
        <f ca="1">SUM(AO68:AT68)</f>
        <v>0</v>
      </c>
      <c r="AP70" s="919"/>
      <c r="AQ70" s="919"/>
      <c r="AR70" s="919"/>
      <c r="AS70" s="919"/>
      <c r="AT70" s="920"/>
      <c r="AV70" s="569">
        <f ca="1">IFERROR(VLOOKUP(AV60,$B$57:$F$60,5,0),0)</f>
        <v>0</v>
      </c>
      <c r="AW70" s="569">
        <f ca="1">IFERROR(VLOOKUP(AV63,$D$62:$G$63,4,0),0)</f>
        <v>0</v>
      </c>
      <c r="AX70" s="569">
        <f ca="1">IFERROR(VLOOKUP(AV60,$D$57:$G$60,4,0),0)</f>
        <v>0</v>
      </c>
      <c r="AY70" s="915" t="str">
        <f>Language!$E$176</f>
        <v>Sum:</v>
      </c>
      <c r="AZ70" s="916"/>
      <c r="BA70" s="917"/>
      <c r="BB70" s="918">
        <f ca="1">SUM(BB68:BG68)</f>
        <v>0</v>
      </c>
      <c r="BC70" s="919"/>
      <c r="BD70" s="919"/>
      <c r="BE70" s="919"/>
      <c r="BF70" s="919"/>
      <c r="BG70" s="920"/>
      <c r="BI70" s="569">
        <f ca="1">IFERROR(VLOOKUP(BI60,$B$57:$F$60,5,0),0)</f>
        <v>0</v>
      </c>
      <c r="BJ70" s="569">
        <f ca="1">IFERROR(VLOOKUP(BI63,$D$62:$G$63,4,0),0)</f>
        <v>0</v>
      </c>
      <c r="BK70" s="569">
        <f ca="1">IFERROR(VLOOKUP(BI60,$D$57:$G$60,4,0),0)</f>
        <v>0</v>
      </c>
      <c r="BL70" s="915" t="str">
        <f>Language!$E$176</f>
        <v>Sum:</v>
      </c>
      <c r="BM70" s="916"/>
      <c r="BN70" s="917"/>
      <c r="BO70" s="918">
        <f ca="1">SUM(BO68:BT68)</f>
        <v>0</v>
      </c>
      <c r="BP70" s="919"/>
      <c r="BQ70" s="919"/>
      <c r="BR70" s="919"/>
      <c r="BS70" s="919"/>
      <c r="BT70" s="920"/>
      <c r="BV70" s="569">
        <f ca="1">IFERROR(VLOOKUP(BV60,$B$57:$F$60,5,0),0)</f>
        <v>0</v>
      </c>
      <c r="BW70" s="569">
        <f ca="1">IFERROR(VLOOKUP(BV63,$D$62:$G$63,4,0),0)</f>
        <v>0</v>
      </c>
      <c r="BX70" s="569">
        <f ca="1">IFERROR(VLOOKUP(BV60,$D$57:$G$60,4,0),0)</f>
        <v>0</v>
      </c>
      <c r="BY70" s="915" t="str">
        <f>Language!$E$176</f>
        <v>Sum:</v>
      </c>
      <c r="BZ70" s="916"/>
      <c r="CA70" s="917"/>
      <c r="CB70" s="918">
        <f ca="1">SUM(CB68:CG68)</f>
        <v>0</v>
      </c>
      <c r="CC70" s="919"/>
      <c r="CD70" s="919"/>
      <c r="CE70" s="919"/>
      <c r="CF70" s="919"/>
      <c r="CG70" s="920"/>
      <c r="CI70" s="569">
        <f ca="1">IFERROR(VLOOKUP(CI60,$B$57:$F$60,5,0),0)</f>
        <v>0</v>
      </c>
      <c r="CJ70" s="569">
        <f ca="1">IFERROR(VLOOKUP(CI63,$D$62:$G$63,4,0),0)</f>
        <v>0</v>
      </c>
      <c r="CK70" s="569">
        <f ca="1">IFERROR(VLOOKUP(CI60,$D$57:$G$60,4,0),0)</f>
        <v>0</v>
      </c>
      <c r="CL70" s="915" t="str">
        <f>Language!$E$176</f>
        <v>Sum:</v>
      </c>
      <c r="CM70" s="916"/>
      <c r="CN70" s="917"/>
      <c r="CO70" s="918">
        <f ca="1">SUM(CO68:CT68)</f>
        <v>0</v>
      </c>
      <c r="CP70" s="919"/>
      <c r="CQ70" s="919"/>
      <c r="CR70" s="919"/>
      <c r="CS70" s="919"/>
      <c r="CT70" s="920"/>
      <c r="CV70" s="569">
        <f ca="1">IFERROR(VLOOKUP(CV60,$B$57:$F$60,5,0),0)</f>
        <v>0</v>
      </c>
      <c r="CW70" s="569">
        <f ca="1">IFERROR(VLOOKUP(CV63,$D$62:$G$63,4,0),0)</f>
        <v>0</v>
      </c>
      <c r="CX70" s="569">
        <f ca="1">IFERROR(VLOOKUP(CV60,$D$57:$G$60,4,0),0)</f>
        <v>0</v>
      </c>
      <c r="CY70" s="915" t="str">
        <f>Language!$E$176</f>
        <v>Sum:</v>
      </c>
      <c r="CZ70" s="916"/>
      <c r="DA70" s="917"/>
      <c r="DB70" s="918">
        <f ca="1">SUM(DB68:DG68)</f>
        <v>0</v>
      </c>
      <c r="DC70" s="919"/>
      <c r="DD70" s="919"/>
      <c r="DE70" s="919"/>
      <c r="DF70" s="919"/>
      <c r="DG70" s="920"/>
      <c r="DI70" s="569">
        <f ca="1">IFERROR(VLOOKUP(DI60,$B$57:$F$60,5,0),0)</f>
        <v>0</v>
      </c>
      <c r="DJ70" s="569">
        <f ca="1">IFERROR(VLOOKUP(DI63,$D$62:$G$63,4,0),0)</f>
        <v>0</v>
      </c>
      <c r="DK70" s="569">
        <f ca="1">IFERROR(VLOOKUP(DI60,$D$57:$G$60,4,0),0)</f>
        <v>0</v>
      </c>
      <c r="DL70" s="915" t="str">
        <f>Language!$E$176</f>
        <v>Sum:</v>
      </c>
      <c r="DM70" s="916"/>
      <c r="DN70" s="917"/>
      <c r="DO70" s="918">
        <f ca="1">SUM(DO68:DT68)</f>
        <v>0</v>
      </c>
      <c r="DP70" s="919"/>
      <c r="DQ70" s="919"/>
      <c r="DR70" s="919"/>
      <c r="DS70" s="919"/>
      <c r="DT70" s="920"/>
      <c r="DV70" s="569">
        <f ca="1">IFERROR(VLOOKUP(DV60,$B$57:$F$60,5,0),0)</f>
        <v>0</v>
      </c>
      <c r="DW70" s="569">
        <f ca="1">IFERROR(VLOOKUP(DV63,$D$62:$G$63,4,0),0)</f>
        <v>0</v>
      </c>
      <c r="DX70" s="569">
        <f ca="1">IFERROR(VLOOKUP(DV60,$D$57:$G$60,4,0),0)</f>
        <v>0</v>
      </c>
      <c r="DY70" s="915" t="str">
        <f>Language!$E$176</f>
        <v>Sum:</v>
      </c>
      <c r="DZ70" s="916"/>
      <c r="EA70" s="917"/>
      <c r="EB70" s="918">
        <f ca="1">SUM(EB68:EG68)</f>
        <v>0</v>
      </c>
      <c r="EC70" s="919"/>
      <c r="ED70" s="919"/>
      <c r="EE70" s="919"/>
      <c r="EF70" s="919"/>
      <c r="EG70" s="920"/>
      <c r="EI70" s="569">
        <f ca="1">IFERROR(VLOOKUP(EI60,$B$57:$F$60,5,0),0)</f>
        <v>0</v>
      </c>
      <c r="EJ70" s="569">
        <f ca="1">IFERROR(VLOOKUP(EI63,$D$62:$G$63,4,0),0)</f>
        <v>0</v>
      </c>
      <c r="EK70" s="569">
        <f ca="1">IFERROR(VLOOKUP(EI60,$D$57:$G$60,4,0),0)</f>
        <v>0</v>
      </c>
      <c r="EL70" s="915" t="str">
        <f>Language!$E$176</f>
        <v>Sum:</v>
      </c>
      <c r="EM70" s="916"/>
      <c r="EN70" s="917"/>
      <c r="EO70" s="918">
        <f ca="1">SUM(EO68:ET68)</f>
        <v>0</v>
      </c>
      <c r="EP70" s="919"/>
      <c r="EQ70" s="919"/>
      <c r="ER70" s="919"/>
      <c r="ES70" s="919"/>
      <c r="ET70" s="920"/>
      <c r="EV70" s="569">
        <f ca="1">IFERROR(VLOOKUP(EV60,$B$57:$F$60,5,0),0)</f>
        <v>0</v>
      </c>
      <c r="EW70" s="569">
        <f ca="1">IFERROR(VLOOKUP(EV63,$D$62:$G$63,4,0),0)</f>
        <v>0</v>
      </c>
      <c r="EX70" s="569">
        <f ca="1">IFERROR(VLOOKUP(EV60,$D$57:$G$60,4,0),0)</f>
        <v>0</v>
      </c>
      <c r="EY70" s="915" t="str">
        <f>Language!$E$176</f>
        <v>Sum:</v>
      </c>
      <c r="EZ70" s="916"/>
      <c r="FA70" s="917"/>
      <c r="FB70" s="918">
        <f ca="1">SUM(FB68:FG68)</f>
        <v>0</v>
      </c>
      <c r="FC70" s="919"/>
      <c r="FD70" s="919"/>
      <c r="FE70" s="919"/>
      <c r="FF70" s="919"/>
      <c r="FG70" s="920"/>
      <c r="FI70" s="569">
        <f ca="1">IFERROR(VLOOKUP(FI60,$B$57:$F$60,5,0),0)</f>
        <v>0</v>
      </c>
      <c r="FJ70" s="569">
        <f ca="1">IFERROR(VLOOKUP(FI63,$D$62:$G$63,4,0),0)</f>
        <v>0</v>
      </c>
      <c r="FK70" s="569">
        <f ca="1">IFERROR(VLOOKUP(FI60,$D$57:$G$60,4,0),0)</f>
        <v>0</v>
      </c>
      <c r="FL70" s="915" t="str">
        <f>Language!$E$176</f>
        <v>Sum:</v>
      </c>
      <c r="FM70" s="916"/>
      <c r="FN70" s="917"/>
      <c r="FO70" s="918">
        <f ca="1">SUM(FO68:FT68)</f>
        <v>0</v>
      </c>
      <c r="FP70" s="919"/>
      <c r="FQ70" s="919"/>
      <c r="FR70" s="919"/>
      <c r="FS70" s="919"/>
      <c r="FT70" s="920"/>
      <c r="FV70" s="569">
        <f ca="1">IFERROR(VLOOKUP(FV60,$B$57:$F$60,5,0),0)</f>
        <v>0</v>
      </c>
      <c r="FW70" s="569">
        <f ca="1">IFERROR(VLOOKUP(FV63,$D$62:$G$63,4,0),0)</f>
        <v>0</v>
      </c>
      <c r="FX70" s="569">
        <f ca="1">IFERROR(VLOOKUP(FV60,$D$57:$G$60,4,0),0)</f>
        <v>0</v>
      </c>
      <c r="FY70" s="915" t="str">
        <f>Language!$E$176</f>
        <v>Sum:</v>
      </c>
      <c r="FZ70" s="916"/>
      <c r="GA70" s="917"/>
      <c r="GB70" s="918">
        <f ca="1">SUM(GB68:GG68)</f>
        <v>0</v>
      </c>
      <c r="GC70" s="919"/>
      <c r="GD70" s="919"/>
      <c r="GE70" s="919"/>
      <c r="GF70" s="919"/>
      <c r="GG70" s="920"/>
      <c r="GI70" s="569">
        <f ca="1">IFERROR(VLOOKUP(GI60,$B$57:$F$60,5,0),0)</f>
        <v>0</v>
      </c>
      <c r="GJ70" s="569">
        <f ca="1">IFERROR(VLOOKUP(GI63,$D$62:$G$63,4,0),0)</f>
        <v>0</v>
      </c>
      <c r="GK70" s="569">
        <f ca="1">IFERROR(VLOOKUP(GI60,$D$57:$G$60,4,0),0)</f>
        <v>0</v>
      </c>
      <c r="GL70" s="915" t="str">
        <f>Language!$E$176</f>
        <v>Sum:</v>
      </c>
      <c r="GM70" s="916"/>
      <c r="GN70" s="917"/>
      <c r="GO70" s="918">
        <f ca="1">SUM(GO68:GT68)</f>
        <v>0</v>
      </c>
      <c r="GP70" s="919"/>
      <c r="GQ70" s="919"/>
      <c r="GR70" s="919"/>
      <c r="GS70" s="919"/>
      <c r="GT70" s="920"/>
      <c r="GV70" s="569">
        <f ca="1">IFERROR(VLOOKUP(GV60,$B$57:$F$60,5,0),0)</f>
        <v>0</v>
      </c>
      <c r="GW70" s="569">
        <f ca="1">IFERROR(VLOOKUP(GV63,$D$62:$G$63,4,0),0)</f>
        <v>0</v>
      </c>
      <c r="GX70" s="569">
        <f ca="1">IFERROR(VLOOKUP(GV60,$D$57:$G$60,4,0),0)</f>
        <v>0</v>
      </c>
      <c r="GY70" s="915" t="str">
        <f>Language!$E$176</f>
        <v>Sum:</v>
      </c>
      <c r="GZ70" s="916"/>
      <c r="HA70" s="917"/>
      <c r="HB70" s="918">
        <f ca="1">SUM(HB68:HG68)</f>
        <v>0</v>
      </c>
      <c r="HC70" s="919"/>
      <c r="HD70" s="919"/>
      <c r="HE70" s="919"/>
      <c r="HF70" s="919"/>
      <c r="HG70" s="920"/>
      <c r="HI70" s="569">
        <f ca="1">IFERROR(VLOOKUP(HI60,$B$57:$F$60,5,0),0)</f>
        <v>0</v>
      </c>
      <c r="HJ70" s="569">
        <f ca="1">IFERROR(VLOOKUP(HI63,$D$62:$G$63,4,0),0)</f>
        <v>0</v>
      </c>
      <c r="HK70" s="569">
        <f ca="1">IFERROR(VLOOKUP(HI60,$D$57:$G$60,4,0),0)</f>
        <v>0</v>
      </c>
      <c r="HL70" s="915" t="str">
        <f>Language!$E$176</f>
        <v>Sum:</v>
      </c>
      <c r="HM70" s="916"/>
      <c r="HN70" s="917"/>
      <c r="HO70" s="918">
        <f ca="1">SUM(HO68:HT68)</f>
        <v>0</v>
      </c>
      <c r="HP70" s="919"/>
      <c r="HQ70" s="919"/>
      <c r="HR70" s="919"/>
      <c r="HS70" s="919"/>
      <c r="HT70" s="920"/>
      <c r="HV70" s="569">
        <f ca="1">IFERROR(VLOOKUP(HV60,$B$57:$F$60,5,0),0)</f>
        <v>0</v>
      </c>
      <c r="HW70" s="569">
        <f ca="1">IFERROR(VLOOKUP(HV63,$D$62:$G$63,4,0),0)</f>
        <v>0</v>
      </c>
      <c r="HX70" s="569">
        <f ca="1">IFERROR(VLOOKUP(HV60,$D$57:$G$60,4,0),0)</f>
        <v>0</v>
      </c>
      <c r="HY70" s="915" t="str">
        <f>Language!$E$176</f>
        <v>Sum:</v>
      </c>
      <c r="HZ70" s="916"/>
      <c r="IA70" s="917"/>
      <c r="IB70" s="918">
        <f ca="1">SUM(IB68:IG68)</f>
        <v>0</v>
      </c>
      <c r="IC70" s="919"/>
      <c r="ID70" s="919"/>
      <c r="IE70" s="919"/>
      <c r="IF70" s="919"/>
      <c r="IG70" s="920"/>
      <c r="II70" s="569">
        <f ca="1">IFERROR(VLOOKUP(II60,$B$57:$F$60,5,0),0)</f>
        <v>0</v>
      </c>
      <c r="IJ70" s="569">
        <f ca="1">IFERROR(VLOOKUP(II63,$D$62:$G$63,4,0),0)</f>
        <v>0</v>
      </c>
      <c r="IK70" s="569">
        <f ca="1">IFERROR(VLOOKUP(II60,$D$57:$G$60,4,0),0)</f>
        <v>0</v>
      </c>
      <c r="IL70" s="915" t="str">
        <f>Language!$E$176</f>
        <v>Sum:</v>
      </c>
      <c r="IM70" s="916"/>
      <c r="IN70" s="917"/>
      <c r="IO70" s="918">
        <f ca="1">SUM(IO68:IT68)</f>
        <v>0</v>
      </c>
      <c r="IP70" s="919"/>
      <c r="IQ70" s="919"/>
      <c r="IR70" s="919"/>
      <c r="IS70" s="919"/>
      <c r="IT70" s="920"/>
      <c r="IV70" s="569">
        <f ca="1">IFERROR(VLOOKUP(IV60,$B$57:$F$60,5,0),0)</f>
        <v>0</v>
      </c>
      <c r="IW70" s="569">
        <f ca="1">IFERROR(VLOOKUP(IV63,$D$62:$G$63,4,0),0)</f>
        <v>0</v>
      </c>
      <c r="IX70" s="569">
        <f ca="1">IFERROR(VLOOKUP(IV60,$D$57:$G$60,4,0),0)</f>
        <v>0</v>
      </c>
      <c r="IY70" s="915" t="str">
        <f>Language!$E$176</f>
        <v>Sum:</v>
      </c>
      <c r="IZ70" s="916"/>
      <c r="JA70" s="917"/>
      <c r="JB70" s="918">
        <f ca="1">SUM(JB68:JG68)</f>
        <v>0</v>
      </c>
      <c r="JC70" s="919"/>
      <c r="JD70" s="919"/>
      <c r="JE70" s="919"/>
      <c r="JF70" s="919"/>
      <c r="JG70" s="920"/>
      <c r="JI70" s="569">
        <f ca="1">IFERROR(VLOOKUP(JI60,$B$57:$F$60,5,0),0)</f>
        <v>0</v>
      </c>
      <c r="JJ70" s="569">
        <f ca="1">IFERROR(VLOOKUP(JI63,$D$62:$G$63,4,0),0)</f>
        <v>0</v>
      </c>
      <c r="JK70" s="569">
        <f ca="1">IFERROR(VLOOKUP(JI60,$D$57:$G$60,4,0),0)</f>
        <v>0</v>
      </c>
      <c r="JL70" s="915" t="str">
        <f>Language!$E$176</f>
        <v>Sum:</v>
      </c>
      <c r="JM70" s="916"/>
      <c r="JN70" s="917"/>
      <c r="JO70" s="918">
        <f ca="1">SUM(JO68:JT68)</f>
        <v>0</v>
      </c>
      <c r="JP70" s="919"/>
      <c r="JQ70" s="919"/>
      <c r="JR70" s="919"/>
      <c r="JS70" s="919"/>
      <c r="JT70" s="920"/>
      <c r="JV70" s="569">
        <f ca="1">IFERROR(VLOOKUP(JV60,$B$57:$F$60,5,0),0)</f>
        <v>0</v>
      </c>
      <c r="JW70" s="569">
        <f ca="1">IFERROR(VLOOKUP(JV63,$D$62:$G$63,4,0),0)</f>
        <v>0</v>
      </c>
      <c r="JX70" s="569">
        <f ca="1">IFERROR(VLOOKUP(JV60,$D$57:$G$60,4,0),0)</f>
        <v>0</v>
      </c>
      <c r="JY70" s="915" t="str">
        <f>Language!$E$176</f>
        <v>Sum:</v>
      </c>
      <c r="JZ70" s="916"/>
      <c r="KA70" s="917"/>
      <c r="KB70" s="918">
        <f ca="1">SUM(KB68:KG68)</f>
        <v>0</v>
      </c>
      <c r="KC70" s="919"/>
      <c r="KD70" s="919"/>
      <c r="KE70" s="919"/>
      <c r="KF70" s="919"/>
      <c r="KG70" s="920"/>
      <c r="KI70" s="569">
        <f ca="1">IFERROR(VLOOKUP(KI60,$B$57:$F$60,5,0),0)</f>
        <v>0</v>
      </c>
      <c r="KJ70" s="569">
        <f ca="1">IFERROR(VLOOKUP(KI63,$D$62:$G$63,4,0),0)</f>
        <v>0</v>
      </c>
      <c r="KK70" s="569">
        <f ca="1">IFERROR(VLOOKUP(KI60,$D$57:$G$60,4,0),0)</f>
        <v>0</v>
      </c>
      <c r="KL70" s="915" t="str">
        <f>Language!$E$176</f>
        <v>Sum:</v>
      </c>
      <c r="KM70" s="916"/>
      <c r="KN70" s="917"/>
      <c r="KO70" s="918">
        <f ca="1">SUM(KO68:KT68)</f>
        <v>0</v>
      </c>
      <c r="KP70" s="919"/>
      <c r="KQ70" s="919"/>
      <c r="KR70" s="919"/>
      <c r="KS70" s="919"/>
      <c r="KT70" s="920"/>
      <c r="KV70" s="569">
        <f ca="1">IFERROR(VLOOKUP(KV60,$B$57:$F$60,5,0),0)</f>
        <v>0</v>
      </c>
      <c r="KW70" s="569">
        <f ca="1">IFERROR(VLOOKUP(KV63,$D$62:$G$63,4,0),0)</f>
        <v>0</v>
      </c>
      <c r="KX70" s="569">
        <f ca="1">IFERROR(VLOOKUP(KV60,$D$57:$G$60,4,0),0)</f>
        <v>0</v>
      </c>
      <c r="KY70" s="915" t="str">
        <f>Language!$E$176</f>
        <v>Sum:</v>
      </c>
      <c r="KZ70" s="916"/>
      <c r="LA70" s="917"/>
      <c r="LB70" s="918">
        <f ca="1">SUM(LB68:LG68)</f>
        <v>0</v>
      </c>
      <c r="LC70" s="919"/>
      <c r="LD70" s="919"/>
      <c r="LE70" s="919"/>
      <c r="LF70" s="919"/>
      <c r="LG70" s="920"/>
      <c r="LI70" s="569">
        <f ca="1">IFERROR(VLOOKUP(LI60,$B$57:$F$60,5,0),0)</f>
        <v>0</v>
      </c>
      <c r="LJ70" s="569">
        <f ca="1">IFERROR(VLOOKUP(LI63,$D$62:$G$63,4,0),0)</f>
        <v>0</v>
      </c>
      <c r="LK70" s="569">
        <f ca="1">IFERROR(VLOOKUP(LI60,$D$57:$G$60,4,0),0)</f>
        <v>0</v>
      </c>
      <c r="LL70" s="915" t="str">
        <f>Language!$E$176</f>
        <v>Sum:</v>
      </c>
      <c r="LM70" s="916"/>
      <c r="LN70" s="917"/>
      <c r="LO70" s="918">
        <f ca="1">SUM(LO68:LT68)</f>
        <v>0</v>
      </c>
      <c r="LP70" s="919"/>
      <c r="LQ70" s="919"/>
      <c r="LR70" s="919"/>
      <c r="LS70" s="919"/>
      <c r="LT70" s="920"/>
      <c r="LV70" s="569">
        <f ca="1">IFERROR(VLOOKUP(LV60,$B$57:$F$60,5,0),0)</f>
        <v>0</v>
      </c>
      <c r="LW70" s="569">
        <f ca="1">IFERROR(VLOOKUP(LV63,$D$62:$G$63,4,0),0)</f>
        <v>0</v>
      </c>
      <c r="LX70" s="569">
        <f ca="1">IFERROR(VLOOKUP(LV60,$D$57:$G$60,4,0),0)</f>
        <v>0</v>
      </c>
      <c r="LY70" s="915" t="str">
        <f>Language!$E$176</f>
        <v>Sum:</v>
      </c>
      <c r="LZ70" s="916"/>
      <c r="MA70" s="917"/>
      <c r="MB70" s="918">
        <f ca="1">SUM(MB68:MG68)</f>
        <v>0</v>
      </c>
      <c r="MC70" s="919"/>
      <c r="MD70" s="919"/>
      <c r="ME70" s="919"/>
      <c r="MF70" s="919"/>
      <c r="MG70" s="920"/>
    </row>
    <row r="71" spans="2:345" ht="30.75" customHeight="1" thickTop="1" x14ac:dyDescent="0.25">
      <c r="I71" s="569">
        <f ca="1">IFERROR(VLOOKUP(K57,$B$57:$F$60,5,0),0)</f>
        <v>0</v>
      </c>
      <c r="J71" s="569">
        <f ca="1">IFERROR(VLOOKUP(K62,$B$62:$F$63,5,0),0)</f>
        <v>0</v>
      </c>
      <c r="K71" s="569">
        <f ca="1">IFERROR(VLOOKUP(K57,$D$57:$G$60,4,0),0)</f>
        <v>0</v>
      </c>
      <c r="V71" s="569">
        <f ca="1">IFERROR(VLOOKUP(X57,$B$57:$F$60,5,0),0)</f>
        <v>0</v>
      </c>
      <c r="W71" s="569">
        <f ca="1">IFERROR(VLOOKUP(X62,$B$62:$F$63,5,0),0)</f>
        <v>0</v>
      </c>
      <c r="X71" s="569">
        <f ca="1">IFERROR(VLOOKUP(X57,$D$57:$G$60,4,0),0)</f>
        <v>0</v>
      </c>
      <c r="AI71" s="569">
        <f ca="1">IFERROR(VLOOKUP(AK57,$B$57:$F$60,5,0),0)</f>
        <v>0</v>
      </c>
      <c r="AJ71" s="569">
        <f ca="1">IFERROR(VLOOKUP(AK62,$B$62:$F$63,5,0),0)</f>
        <v>0</v>
      </c>
      <c r="AK71" s="569">
        <f ca="1">IFERROR(VLOOKUP(AK57,$D$57:$G$60,4,0),0)</f>
        <v>0</v>
      </c>
      <c r="AV71" s="569">
        <f ca="1">IFERROR(VLOOKUP(AX57,$B$57:$F$60,5,0),0)</f>
        <v>0</v>
      </c>
      <c r="AW71" s="569">
        <f ca="1">IFERROR(VLOOKUP(AX62,$B$62:$F$63,5,0),0)</f>
        <v>0</v>
      </c>
      <c r="AX71" s="569">
        <f ca="1">IFERROR(VLOOKUP(AX57,$D$57:$G$60,4,0),0)</f>
        <v>0</v>
      </c>
      <c r="BI71" s="569">
        <f ca="1">IFERROR(VLOOKUP(BK57,$B$57:$F$60,5,0),0)</f>
        <v>0</v>
      </c>
      <c r="BJ71" s="569">
        <f ca="1">IFERROR(VLOOKUP(BK62,$B$62:$F$63,5,0),0)</f>
        <v>0</v>
      </c>
      <c r="BK71" s="569">
        <f ca="1">IFERROR(VLOOKUP(BK57,$D$57:$G$60,4,0),0)</f>
        <v>0</v>
      </c>
      <c r="BV71" s="569">
        <f ca="1">IFERROR(VLOOKUP(BX57,$B$57:$F$60,5,0),0)</f>
        <v>0</v>
      </c>
      <c r="BW71" s="569">
        <f ca="1">IFERROR(VLOOKUP(BX62,$B$62:$F$63,5,0),0)</f>
        <v>0</v>
      </c>
      <c r="BX71" s="569">
        <f ca="1">IFERROR(VLOOKUP(BX57,$D$57:$G$60,4,0),0)</f>
        <v>0</v>
      </c>
      <c r="CI71" s="569">
        <f ca="1">IFERROR(VLOOKUP(CK57,$B$57:$F$60,5,0),0)</f>
        <v>0</v>
      </c>
      <c r="CJ71" s="569">
        <f ca="1">IFERROR(VLOOKUP(CK62,$B$62:$F$63,5,0),0)</f>
        <v>0</v>
      </c>
      <c r="CK71" s="569">
        <f ca="1">IFERROR(VLOOKUP(CK57,$D$57:$G$60,4,0),0)</f>
        <v>0</v>
      </c>
      <c r="CV71" s="569">
        <f ca="1">IFERROR(VLOOKUP(CX57,$B$57:$F$60,5,0),0)</f>
        <v>0</v>
      </c>
      <c r="CW71" s="569">
        <f ca="1">IFERROR(VLOOKUP(CX62,$B$62:$F$63,5,0),0)</f>
        <v>0</v>
      </c>
      <c r="CX71" s="569">
        <f ca="1">IFERROR(VLOOKUP(CX57,$D$57:$G$60,4,0),0)</f>
        <v>0</v>
      </c>
      <c r="DI71" s="569">
        <f ca="1">IFERROR(VLOOKUP(DK57,$B$57:$F$60,5,0),0)</f>
        <v>0</v>
      </c>
      <c r="DJ71" s="569">
        <f ca="1">IFERROR(VLOOKUP(DK62,$B$62:$F$63,5,0),0)</f>
        <v>0</v>
      </c>
      <c r="DK71" s="569">
        <f ca="1">IFERROR(VLOOKUP(DK57,$D$57:$G$60,4,0),0)</f>
        <v>0</v>
      </c>
      <c r="DV71" s="569">
        <f ca="1">IFERROR(VLOOKUP(DX57,$B$57:$F$60,5,0),0)</f>
        <v>0</v>
      </c>
      <c r="DW71" s="569">
        <f ca="1">IFERROR(VLOOKUP(DX62,$B$62:$F$63,5,0),0)</f>
        <v>0</v>
      </c>
      <c r="DX71" s="569">
        <f ca="1">IFERROR(VLOOKUP(DX57,$D$57:$G$60,4,0),0)</f>
        <v>0</v>
      </c>
      <c r="EI71" s="569">
        <f ca="1">IFERROR(VLOOKUP(EK57,$B$57:$F$60,5,0),0)</f>
        <v>0</v>
      </c>
      <c r="EJ71" s="569">
        <f ca="1">IFERROR(VLOOKUP(EK62,$B$62:$F$63,5,0),0)</f>
        <v>0</v>
      </c>
      <c r="EK71" s="569">
        <f ca="1">IFERROR(VLOOKUP(EK57,$D$57:$G$60,4,0),0)</f>
        <v>0</v>
      </c>
      <c r="EV71" s="569">
        <f ca="1">IFERROR(VLOOKUP(EX57,$B$57:$F$60,5,0),0)</f>
        <v>0</v>
      </c>
      <c r="EW71" s="569">
        <f ca="1">IFERROR(VLOOKUP(EX62,$B$62:$F$63,5,0),0)</f>
        <v>0</v>
      </c>
      <c r="EX71" s="569">
        <f ca="1">IFERROR(VLOOKUP(EX57,$D$57:$G$60,4,0),0)</f>
        <v>0</v>
      </c>
      <c r="FI71" s="569">
        <f ca="1">IFERROR(VLOOKUP(FK57,$B$57:$F$60,5,0),0)</f>
        <v>0</v>
      </c>
      <c r="FJ71" s="569">
        <f ca="1">IFERROR(VLOOKUP(FK62,$B$62:$F$63,5,0),0)</f>
        <v>0</v>
      </c>
      <c r="FK71" s="569">
        <f ca="1">IFERROR(VLOOKUP(FK57,$D$57:$G$60,4,0),0)</f>
        <v>0</v>
      </c>
      <c r="FV71" s="569">
        <f ca="1">IFERROR(VLOOKUP(FX57,$B$57:$F$60,5,0),0)</f>
        <v>0</v>
      </c>
      <c r="FW71" s="569">
        <f ca="1">IFERROR(VLOOKUP(FX62,$B$62:$F$63,5,0),0)</f>
        <v>0</v>
      </c>
      <c r="FX71" s="569">
        <f ca="1">IFERROR(VLOOKUP(FX57,$D$57:$G$60,4,0),0)</f>
        <v>0</v>
      </c>
      <c r="GI71" s="569">
        <f ca="1">IFERROR(VLOOKUP(GK57,$B$57:$F$60,5,0),0)</f>
        <v>0</v>
      </c>
      <c r="GJ71" s="569">
        <f ca="1">IFERROR(VLOOKUP(GK62,$B$62:$F$63,5,0),0)</f>
        <v>0</v>
      </c>
      <c r="GK71" s="569">
        <f ca="1">IFERROR(VLOOKUP(GK57,$D$57:$G$60,4,0),0)</f>
        <v>0</v>
      </c>
      <c r="GV71" s="569">
        <f ca="1">IFERROR(VLOOKUP(GX57,$B$57:$F$60,5,0),0)</f>
        <v>0</v>
      </c>
      <c r="GW71" s="569">
        <f ca="1">IFERROR(VLOOKUP(GX62,$B$62:$F$63,5,0),0)</f>
        <v>0</v>
      </c>
      <c r="GX71" s="569">
        <f ca="1">IFERROR(VLOOKUP(GX57,$D$57:$G$60,4,0),0)</f>
        <v>0</v>
      </c>
      <c r="HI71" s="569">
        <f ca="1">IFERROR(VLOOKUP(HK57,$B$57:$F$60,5,0),0)</f>
        <v>0</v>
      </c>
      <c r="HJ71" s="569">
        <f ca="1">IFERROR(VLOOKUP(HK62,$B$62:$F$63,5,0),0)</f>
        <v>0</v>
      </c>
      <c r="HK71" s="569">
        <f ca="1">IFERROR(VLOOKUP(HK57,$D$57:$G$60,4,0),0)</f>
        <v>0</v>
      </c>
      <c r="HV71" s="569">
        <f ca="1">IFERROR(VLOOKUP(HX57,$B$57:$F$60,5,0),0)</f>
        <v>0</v>
      </c>
      <c r="HW71" s="569">
        <f ca="1">IFERROR(VLOOKUP(HX62,$B$62:$F$63,5,0),0)</f>
        <v>0</v>
      </c>
      <c r="HX71" s="569">
        <f ca="1">IFERROR(VLOOKUP(HX57,$D$57:$G$60,4,0),0)</f>
        <v>0</v>
      </c>
      <c r="II71" s="569">
        <f ca="1">IFERROR(VLOOKUP(IK57,$B$57:$F$60,5,0),0)</f>
        <v>0</v>
      </c>
      <c r="IJ71" s="569">
        <f ca="1">IFERROR(VLOOKUP(IK62,$B$62:$F$63,5,0),0)</f>
        <v>0</v>
      </c>
      <c r="IK71" s="569">
        <f ca="1">IFERROR(VLOOKUP(IK57,$D$57:$G$60,4,0),0)</f>
        <v>0</v>
      </c>
      <c r="IV71" s="569">
        <f ca="1">IFERROR(VLOOKUP(IX57,$B$57:$F$60,5,0),0)</f>
        <v>0</v>
      </c>
      <c r="IW71" s="569">
        <f ca="1">IFERROR(VLOOKUP(IX62,$B$62:$F$63,5,0),0)</f>
        <v>0</v>
      </c>
      <c r="IX71" s="569">
        <f ca="1">IFERROR(VLOOKUP(IX57,$D$57:$G$60,4,0),0)</f>
        <v>0</v>
      </c>
      <c r="JI71" s="569">
        <f ca="1">IFERROR(VLOOKUP(JK57,$B$57:$F$60,5,0),0)</f>
        <v>0</v>
      </c>
      <c r="JJ71" s="569">
        <f ca="1">IFERROR(VLOOKUP(JK62,$B$62:$F$63,5,0),0)</f>
        <v>0</v>
      </c>
      <c r="JK71" s="569">
        <f ca="1">IFERROR(VLOOKUP(JK57,$D$57:$G$60,4,0),0)</f>
        <v>0</v>
      </c>
      <c r="JV71" s="569">
        <f ca="1">IFERROR(VLOOKUP(JX57,$B$57:$F$60,5,0),0)</f>
        <v>0</v>
      </c>
      <c r="JW71" s="569">
        <f ca="1">IFERROR(VLOOKUP(JX62,$B$62:$F$63,5,0),0)</f>
        <v>0</v>
      </c>
      <c r="JX71" s="569">
        <f ca="1">IFERROR(VLOOKUP(JX57,$D$57:$G$60,4,0),0)</f>
        <v>0</v>
      </c>
      <c r="KI71" s="569">
        <f ca="1">IFERROR(VLOOKUP(KK57,$B$57:$F$60,5,0),0)</f>
        <v>0</v>
      </c>
      <c r="KJ71" s="569">
        <f ca="1">IFERROR(VLOOKUP(KK62,$B$62:$F$63,5,0),0)</f>
        <v>0</v>
      </c>
      <c r="KK71" s="569">
        <f ca="1">IFERROR(VLOOKUP(KK57,$D$57:$G$60,4,0),0)</f>
        <v>0</v>
      </c>
      <c r="KV71" s="569">
        <f ca="1">IFERROR(VLOOKUP(KX57,$B$57:$F$60,5,0),0)</f>
        <v>0</v>
      </c>
      <c r="KW71" s="569">
        <f ca="1">IFERROR(VLOOKUP(KX62,$B$62:$F$63,5,0),0)</f>
        <v>0</v>
      </c>
      <c r="KX71" s="569">
        <f ca="1">IFERROR(VLOOKUP(KX57,$D$57:$G$60,4,0),0)</f>
        <v>0</v>
      </c>
      <c r="LI71" s="569">
        <f ca="1">IFERROR(VLOOKUP(LK57,$B$57:$F$60,5,0),0)</f>
        <v>0</v>
      </c>
      <c r="LJ71" s="569">
        <f ca="1">IFERROR(VLOOKUP(LK62,$B$62:$F$63,5,0),0)</f>
        <v>0</v>
      </c>
      <c r="LK71" s="569">
        <f ca="1">IFERROR(VLOOKUP(LK57,$D$57:$G$60,4,0),0)</f>
        <v>0</v>
      </c>
      <c r="LV71" s="569">
        <f ca="1">IFERROR(VLOOKUP(LX57,$B$57:$F$60,5,0),0)</f>
        <v>0</v>
      </c>
      <c r="LW71" s="569">
        <f ca="1">IFERROR(VLOOKUP(LX62,$B$62:$F$63,5,0),0)</f>
        <v>0</v>
      </c>
      <c r="LX71" s="569">
        <f ca="1">IFERROR(VLOOKUP(LX57,$D$57:$G$60,4,0),0)</f>
        <v>0</v>
      </c>
    </row>
    <row r="72" spans="2:345" ht="16.5" thickBot="1" x14ac:dyDescent="0.3">
      <c r="B72" s="930" t="str">
        <f>Language!$E$188</f>
        <v>Hint</v>
      </c>
      <c r="C72" s="930"/>
      <c r="D72" s="930"/>
      <c r="E72" s="930"/>
      <c r="F72" s="930"/>
      <c r="G72" s="930"/>
      <c r="H72" s="930"/>
      <c r="I72" s="569">
        <f t="shared" ref="I72:I73" ca="1" si="754">IFERROR(VLOOKUP(K58,$B$57:$F$60,5,0),0)</f>
        <v>0</v>
      </c>
      <c r="J72" s="569">
        <f ca="1">IFERROR(VLOOKUP(K63,$B$62:$F$63,5,0),0)</f>
        <v>0</v>
      </c>
      <c r="K72" s="569">
        <f t="shared" ref="K72:K74" ca="1" si="755">IFERROR(VLOOKUP(K58,$D$57:$G$60,4,0),0)</f>
        <v>0</v>
      </c>
      <c r="L72" s="108"/>
      <c r="M72"/>
      <c r="N72"/>
      <c r="O72"/>
      <c r="P72"/>
      <c r="Q72"/>
      <c r="R72"/>
      <c r="S72"/>
      <c r="V72" s="569">
        <f t="shared" ref="V72:V73" ca="1" si="756">IFERROR(VLOOKUP(X58,$B$57:$F$60,5,0),0)</f>
        <v>0</v>
      </c>
      <c r="W72" s="569">
        <f ca="1">IFERROR(VLOOKUP(X63,$B$62:$F$63,5,0),0)</f>
        <v>0</v>
      </c>
      <c r="X72" s="569">
        <f t="shared" ref="X72:X74" ca="1" si="757">IFERROR(VLOOKUP(X58,$D$57:$G$60,4,0),0)</f>
        <v>0</v>
      </c>
      <c r="Y72" s="108"/>
      <c r="Z72"/>
      <c r="AA72"/>
      <c r="AB72"/>
      <c r="AC72"/>
      <c r="AD72"/>
      <c r="AE72"/>
      <c r="AF72"/>
      <c r="AI72" s="569">
        <f t="shared" ref="AI72:AI73" ca="1" si="758">IFERROR(VLOOKUP(AK58,$B$57:$F$60,5,0),0)</f>
        <v>0</v>
      </c>
      <c r="AJ72" s="569">
        <f ca="1">IFERROR(VLOOKUP(AK63,$B$62:$F$63,5,0),0)</f>
        <v>0</v>
      </c>
      <c r="AK72" s="569">
        <f t="shared" ref="AK72:AK74" ca="1" si="759">IFERROR(VLOOKUP(AK58,$D$57:$G$60,4,0),0)</f>
        <v>0</v>
      </c>
      <c r="AL72" s="108"/>
      <c r="AM72"/>
      <c r="AN72"/>
      <c r="AO72"/>
      <c r="AP72"/>
      <c r="AQ72"/>
      <c r="AR72"/>
      <c r="AS72"/>
      <c r="AV72" s="569">
        <f t="shared" ref="AV72:AV73" ca="1" si="760">IFERROR(VLOOKUP(AX58,$B$57:$F$60,5,0),0)</f>
        <v>0</v>
      </c>
      <c r="AW72" s="569">
        <f ca="1">IFERROR(VLOOKUP(AX63,$B$62:$F$63,5,0),0)</f>
        <v>0</v>
      </c>
      <c r="AX72" s="569">
        <f t="shared" ref="AX72:AX74" ca="1" si="761">IFERROR(VLOOKUP(AX58,$D$57:$G$60,4,0),0)</f>
        <v>0</v>
      </c>
      <c r="AY72" s="108"/>
      <c r="AZ72"/>
      <c r="BA72"/>
      <c r="BB72"/>
      <c r="BC72"/>
      <c r="BD72"/>
      <c r="BE72"/>
      <c r="BF72"/>
      <c r="BI72" s="569">
        <f t="shared" ref="BI72:BI73" ca="1" si="762">IFERROR(VLOOKUP(BK58,$B$57:$F$60,5,0),0)</f>
        <v>0</v>
      </c>
      <c r="BJ72" s="569">
        <f ca="1">IFERROR(VLOOKUP(BK63,$B$62:$F$63,5,0),0)</f>
        <v>0</v>
      </c>
      <c r="BK72" s="569">
        <f t="shared" ref="BK72:BK74" ca="1" si="763">IFERROR(VLOOKUP(BK58,$D$57:$G$60,4,0),0)</f>
        <v>0</v>
      </c>
      <c r="BL72" s="108"/>
      <c r="BM72"/>
      <c r="BN72"/>
      <c r="BO72"/>
      <c r="BP72"/>
      <c r="BQ72"/>
      <c r="BR72"/>
      <c r="BS72"/>
      <c r="BV72" s="569">
        <f t="shared" ref="BV72:BV73" ca="1" si="764">IFERROR(VLOOKUP(BX58,$B$57:$F$60,5,0),0)</f>
        <v>0</v>
      </c>
      <c r="BW72" s="569">
        <f ca="1">IFERROR(VLOOKUP(BX63,$B$62:$F$63,5,0),0)</f>
        <v>0</v>
      </c>
      <c r="BX72" s="569">
        <f t="shared" ref="BX72:BX74" ca="1" si="765">IFERROR(VLOOKUP(BX58,$D$57:$G$60,4,0),0)</f>
        <v>0</v>
      </c>
      <c r="BY72" s="108"/>
      <c r="BZ72"/>
      <c r="CA72"/>
      <c r="CB72"/>
      <c r="CC72"/>
      <c r="CD72"/>
      <c r="CE72"/>
      <c r="CF72"/>
      <c r="CI72" s="569">
        <f t="shared" ref="CI72:CI73" ca="1" si="766">IFERROR(VLOOKUP(CK58,$B$57:$F$60,5,0),0)</f>
        <v>0</v>
      </c>
      <c r="CJ72" s="569">
        <f ca="1">IFERROR(VLOOKUP(CK63,$B$62:$F$63,5,0),0)</f>
        <v>0</v>
      </c>
      <c r="CK72" s="569">
        <f t="shared" ref="CK72:CK74" ca="1" si="767">IFERROR(VLOOKUP(CK58,$D$57:$G$60,4,0),0)</f>
        <v>0</v>
      </c>
      <c r="CL72" s="108"/>
      <c r="CM72"/>
      <c r="CN72"/>
      <c r="CO72"/>
      <c r="CP72"/>
      <c r="CQ72"/>
      <c r="CR72"/>
      <c r="CS72"/>
      <c r="CV72" s="569">
        <f t="shared" ref="CV72:CV73" ca="1" si="768">IFERROR(VLOOKUP(CX58,$B$57:$F$60,5,0),0)</f>
        <v>0</v>
      </c>
      <c r="CW72" s="569">
        <f ca="1">IFERROR(VLOOKUP(CX63,$B$62:$F$63,5,0),0)</f>
        <v>0</v>
      </c>
      <c r="CX72" s="569">
        <f t="shared" ref="CX72:CX74" ca="1" si="769">IFERROR(VLOOKUP(CX58,$D$57:$G$60,4,0),0)</f>
        <v>0</v>
      </c>
      <c r="CY72" s="108"/>
      <c r="CZ72"/>
      <c r="DA72"/>
      <c r="DB72"/>
      <c r="DC72"/>
      <c r="DD72"/>
      <c r="DE72"/>
      <c r="DF72"/>
      <c r="DI72" s="569">
        <f t="shared" ref="DI72:DI73" ca="1" si="770">IFERROR(VLOOKUP(DK58,$B$57:$F$60,5,0),0)</f>
        <v>0</v>
      </c>
      <c r="DJ72" s="569">
        <f ca="1">IFERROR(VLOOKUP(DK63,$B$62:$F$63,5,0),0)</f>
        <v>0</v>
      </c>
      <c r="DK72" s="569">
        <f t="shared" ref="DK72:DK74" ca="1" si="771">IFERROR(VLOOKUP(DK58,$D$57:$G$60,4,0),0)</f>
        <v>0</v>
      </c>
      <c r="DL72" s="108"/>
      <c r="DM72"/>
      <c r="DN72"/>
      <c r="DO72"/>
      <c r="DP72"/>
      <c r="DQ72"/>
      <c r="DR72"/>
      <c r="DS72"/>
      <c r="DV72" s="569">
        <f t="shared" ref="DV72:DV73" ca="1" si="772">IFERROR(VLOOKUP(DX58,$B$57:$F$60,5,0),0)</f>
        <v>0</v>
      </c>
      <c r="DW72" s="569">
        <f ca="1">IFERROR(VLOOKUP(DX63,$B$62:$F$63,5,0),0)</f>
        <v>0</v>
      </c>
      <c r="DX72" s="569">
        <f t="shared" ref="DX72:DX74" ca="1" si="773">IFERROR(VLOOKUP(DX58,$D$57:$G$60,4,0),0)</f>
        <v>0</v>
      </c>
      <c r="DY72" s="108"/>
      <c r="DZ72"/>
      <c r="EA72"/>
      <c r="EB72"/>
      <c r="EC72"/>
      <c r="ED72"/>
      <c r="EE72"/>
      <c r="EF72"/>
      <c r="EI72" s="569">
        <f t="shared" ref="EI72:EI73" ca="1" si="774">IFERROR(VLOOKUP(EK58,$B$57:$F$60,5,0),0)</f>
        <v>0</v>
      </c>
      <c r="EJ72" s="569">
        <f ca="1">IFERROR(VLOOKUP(EK63,$B$62:$F$63,5,0),0)</f>
        <v>0</v>
      </c>
      <c r="EK72" s="569">
        <f t="shared" ref="EK72:EK74" ca="1" si="775">IFERROR(VLOOKUP(EK58,$D$57:$G$60,4,0),0)</f>
        <v>0</v>
      </c>
      <c r="EL72" s="108"/>
      <c r="EM72"/>
      <c r="EN72"/>
      <c r="EO72"/>
      <c r="EP72"/>
      <c r="EQ72"/>
      <c r="ER72"/>
      <c r="ES72"/>
      <c r="EV72" s="569">
        <f t="shared" ref="EV72:EV73" ca="1" si="776">IFERROR(VLOOKUP(EX58,$B$57:$F$60,5,0),0)</f>
        <v>0</v>
      </c>
      <c r="EW72" s="569">
        <f ca="1">IFERROR(VLOOKUP(EX63,$B$62:$F$63,5,0),0)</f>
        <v>0</v>
      </c>
      <c r="EX72" s="569">
        <f t="shared" ref="EX72:EX74" ca="1" si="777">IFERROR(VLOOKUP(EX58,$D$57:$G$60,4,0),0)</f>
        <v>0</v>
      </c>
      <c r="EY72" s="108"/>
      <c r="EZ72"/>
      <c r="FA72"/>
      <c r="FB72"/>
      <c r="FC72"/>
      <c r="FD72"/>
      <c r="FE72"/>
      <c r="FF72"/>
      <c r="FI72" s="569">
        <f t="shared" ref="FI72:FI73" ca="1" si="778">IFERROR(VLOOKUP(FK58,$B$57:$F$60,5,0),0)</f>
        <v>0</v>
      </c>
      <c r="FJ72" s="569">
        <f ca="1">IFERROR(VLOOKUP(FK63,$B$62:$F$63,5,0),0)</f>
        <v>0</v>
      </c>
      <c r="FK72" s="569">
        <f t="shared" ref="FK72:FK74" ca="1" si="779">IFERROR(VLOOKUP(FK58,$D$57:$G$60,4,0),0)</f>
        <v>0</v>
      </c>
      <c r="FL72" s="108"/>
      <c r="FM72"/>
      <c r="FN72"/>
      <c r="FO72"/>
      <c r="FP72"/>
      <c r="FQ72"/>
      <c r="FR72"/>
      <c r="FS72"/>
      <c r="FV72" s="569">
        <f t="shared" ref="FV72:FV73" ca="1" si="780">IFERROR(VLOOKUP(FX58,$B$57:$F$60,5,0),0)</f>
        <v>0</v>
      </c>
      <c r="FW72" s="569">
        <f ca="1">IFERROR(VLOOKUP(FX63,$B$62:$F$63,5,0),0)</f>
        <v>0</v>
      </c>
      <c r="FX72" s="569">
        <f t="shared" ref="FX72:FX74" ca="1" si="781">IFERROR(VLOOKUP(FX58,$D$57:$G$60,4,0),0)</f>
        <v>0</v>
      </c>
      <c r="FY72" s="108"/>
      <c r="FZ72"/>
      <c r="GA72"/>
      <c r="GB72"/>
      <c r="GC72"/>
      <c r="GD72"/>
      <c r="GE72"/>
      <c r="GF72"/>
      <c r="GI72" s="569">
        <f t="shared" ref="GI72:GI73" ca="1" si="782">IFERROR(VLOOKUP(GK58,$B$57:$F$60,5,0),0)</f>
        <v>0</v>
      </c>
      <c r="GJ72" s="569">
        <f ca="1">IFERROR(VLOOKUP(GK63,$B$62:$F$63,5,0),0)</f>
        <v>0</v>
      </c>
      <c r="GK72" s="569">
        <f t="shared" ref="GK72:GK74" ca="1" si="783">IFERROR(VLOOKUP(GK58,$D$57:$G$60,4,0),0)</f>
        <v>0</v>
      </c>
      <c r="GL72" s="108"/>
      <c r="GM72"/>
      <c r="GN72"/>
      <c r="GO72"/>
      <c r="GP72"/>
      <c r="GQ72"/>
      <c r="GR72"/>
      <c r="GS72"/>
      <c r="GV72" s="569">
        <f t="shared" ref="GV72:GV73" ca="1" si="784">IFERROR(VLOOKUP(GX58,$B$57:$F$60,5,0),0)</f>
        <v>0</v>
      </c>
      <c r="GW72" s="569">
        <f ca="1">IFERROR(VLOOKUP(GX63,$B$62:$F$63,5,0),0)</f>
        <v>0</v>
      </c>
      <c r="GX72" s="569">
        <f t="shared" ref="GX72:GX74" ca="1" si="785">IFERROR(VLOOKUP(GX58,$D$57:$G$60,4,0),0)</f>
        <v>0</v>
      </c>
      <c r="GY72" s="108"/>
      <c r="GZ72"/>
      <c r="HA72"/>
      <c r="HB72"/>
      <c r="HC72"/>
      <c r="HD72"/>
      <c r="HE72"/>
      <c r="HF72"/>
      <c r="HI72" s="569">
        <f t="shared" ref="HI72:HI73" ca="1" si="786">IFERROR(VLOOKUP(HK58,$B$57:$F$60,5,0),0)</f>
        <v>0</v>
      </c>
      <c r="HJ72" s="569">
        <f ca="1">IFERROR(VLOOKUP(HK63,$B$62:$F$63,5,0),0)</f>
        <v>0</v>
      </c>
      <c r="HK72" s="569">
        <f t="shared" ref="HK72:HK74" ca="1" si="787">IFERROR(VLOOKUP(HK58,$D$57:$G$60,4,0),0)</f>
        <v>0</v>
      </c>
      <c r="HL72" s="108"/>
      <c r="HM72"/>
      <c r="HN72"/>
      <c r="HO72"/>
      <c r="HP72"/>
      <c r="HQ72"/>
      <c r="HR72"/>
      <c r="HS72"/>
      <c r="HV72" s="569">
        <f t="shared" ref="HV72:HV73" ca="1" si="788">IFERROR(VLOOKUP(HX58,$B$57:$F$60,5,0),0)</f>
        <v>0</v>
      </c>
      <c r="HW72" s="569">
        <f ca="1">IFERROR(VLOOKUP(HX63,$B$62:$F$63,5,0),0)</f>
        <v>0</v>
      </c>
      <c r="HX72" s="569">
        <f t="shared" ref="HX72:HX74" ca="1" si="789">IFERROR(VLOOKUP(HX58,$D$57:$G$60,4,0),0)</f>
        <v>0</v>
      </c>
      <c r="HY72" s="108"/>
      <c r="HZ72"/>
      <c r="IA72"/>
      <c r="IB72"/>
      <c r="IC72"/>
      <c r="ID72"/>
      <c r="IE72"/>
      <c r="IF72"/>
      <c r="II72" s="569">
        <f t="shared" ref="II72:II73" ca="1" si="790">IFERROR(VLOOKUP(IK58,$B$57:$F$60,5,0),0)</f>
        <v>0</v>
      </c>
      <c r="IJ72" s="569">
        <f ca="1">IFERROR(VLOOKUP(IK63,$B$62:$F$63,5,0),0)</f>
        <v>0</v>
      </c>
      <c r="IK72" s="569">
        <f t="shared" ref="IK72:IK74" ca="1" si="791">IFERROR(VLOOKUP(IK58,$D$57:$G$60,4,0),0)</f>
        <v>0</v>
      </c>
      <c r="IL72" s="108"/>
      <c r="IM72"/>
      <c r="IN72"/>
      <c r="IO72"/>
      <c r="IP72"/>
      <c r="IQ72"/>
      <c r="IR72"/>
      <c r="IS72"/>
      <c r="IV72" s="569">
        <f t="shared" ref="IV72:IV73" ca="1" si="792">IFERROR(VLOOKUP(IX58,$B$57:$F$60,5,0),0)</f>
        <v>0</v>
      </c>
      <c r="IW72" s="569">
        <f ca="1">IFERROR(VLOOKUP(IX63,$B$62:$F$63,5,0),0)</f>
        <v>0</v>
      </c>
      <c r="IX72" s="569">
        <f t="shared" ref="IX72:IX74" ca="1" si="793">IFERROR(VLOOKUP(IX58,$D$57:$G$60,4,0),0)</f>
        <v>0</v>
      </c>
      <c r="IY72" s="108"/>
      <c r="IZ72"/>
      <c r="JA72"/>
      <c r="JB72"/>
      <c r="JC72"/>
      <c r="JD72"/>
      <c r="JE72"/>
      <c r="JF72"/>
      <c r="JI72" s="569">
        <f t="shared" ref="JI72:JI73" ca="1" si="794">IFERROR(VLOOKUP(JK58,$B$57:$F$60,5,0),0)</f>
        <v>0</v>
      </c>
      <c r="JJ72" s="569">
        <f ca="1">IFERROR(VLOOKUP(JK63,$B$62:$F$63,5,0),0)</f>
        <v>0</v>
      </c>
      <c r="JK72" s="569">
        <f t="shared" ref="JK72:JK74" ca="1" si="795">IFERROR(VLOOKUP(JK58,$D$57:$G$60,4,0),0)</f>
        <v>0</v>
      </c>
      <c r="JL72" s="108"/>
      <c r="JM72"/>
      <c r="JN72"/>
      <c r="JO72"/>
      <c r="JP72"/>
      <c r="JQ72"/>
      <c r="JR72"/>
      <c r="JS72"/>
      <c r="JV72" s="569">
        <f t="shared" ref="JV72:JV73" ca="1" si="796">IFERROR(VLOOKUP(JX58,$B$57:$F$60,5,0),0)</f>
        <v>0</v>
      </c>
      <c r="JW72" s="569">
        <f ca="1">IFERROR(VLOOKUP(JX63,$B$62:$F$63,5,0),0)</f>
        <v>0</v>
      </c>
      <c r="JX72" s="569">
        <f t="shared" ref="JX72:JX74" ca="1" si="797">IFERROR(VLOOKUP(JX58,$D$57:$G$60,4,0),0)</f>
        <v>0</v>
      </c>
      <c r="JY72" s="108"/>
      <c r="JZ72"/>
      <c r="KA72"/>
      <c r="KB72"/>
      <c r="KC72"/>
      <c r="KD72"/>
      <c r="KE72"/>
      <c r="KF72"/>
      <c r="KI72" s="569">
        <f t="shared" ref="KI72:KI73" ca="1" si="798">IFERROR(VLOOKUP(KK58,$B$57:$F$60,5,0),0)</f>
        <v>0</v>
      </c>
      <c r="KJ72" s="569">
        <f ca="1">IFERROR(VLOOKUP(KK63,$B$62:$F$63,5,0),0)</f>
        <v>0</v>
      </c>
      <c r="KK72" s="569">
        <f t="shared" ref="KK72:KK74" ca="1" si="799">IFERROR(VLOOKUP(KK58,$D$57:$G$60,4,0),0)</f>
        <v>0</v>
      </c>
      <c r="KL72" s="108"/>
      <c r="KM72"/>
      <c r="KN72"/>
      <c r="KO72"/>
      <c r="KP72"/>
      <c r="KQ72"/>
      <c r="KR72"/>
      <c r="KS72"/>
      <c r="KV72" s="569">
        <f t="shared" ref="KV72:KV73" ca="1" si="800">IFERROR(VLOOKUP(KX58,$B$57:$F$60,5,0),0)</f>
        <v>0</v>
      </c>
      <c r="KW72" s="569">
        <f ca="1">IFERROR(VLOOKUP(KX63,$B$62:$F$63,5,0),0)</f>
        <v>0</v>
      </c>
      <c r="KX72" s="569">
        <f t="shared" ref="KX72:KX74" ca="1" si="801">IFERROR(VLOOKUP(KX58,$D$57:$G$60,4,0),0)</f>
        <v>0</v>
      </c>
      <c r="KY72" s="108"/>
      <c r="KZ72"/>
      <c r="LA72"/>
      <c r="LB72"/>
      <c r="LC72"/>
      <c r="LD72"/>
      <c r="LE72"/>
      <c r="LF72"/>
      <c r="LI72" s="569">
        <f t="shared" ref="LI72:LI73" ca="1" si="802">IFERROR(VLOOKUP(LK58,$B$57:$F$60,5,0),0)</f>
        <v>0</v>
      </c>
      <c r="LJ72" s="569">
        <f ca="1">IFERROR(VLOOKUP(LK63,$B$62:$F$63,5,0),0)</f>
        <v>0</v>
      </c>
      <c r="LK72" s="569">
        <f t="shared" ref="LK72:LK74" ca="1" si="803">IFERROR(VLOOKUP(LK58,$D$57:$G$60,4,0),0)</f>
        <v>0</v>
      </c>
      <c r="LL72" s="108"/>
      <c r="LM72"/>
      <c r="LN72"/>
      <c r="LO72"/>
      <c r="LP72"/>
      <c r="LQ72"/>
      <c r="LR72"/>
      <c r="LS72"/>
      <c r="LV72" s="569">
        <f t="shared" ref="LV72:LV73" ca="1" si="804">IFERROR(VLOOKUP(LX58,$B$57:$F$60,5,0),0)</f>
        <v>0</v>
      </c>
      <c r="LW72" s="569">
        <f ca="1">IFERROR(VLOOKUP(LX63,$B$62:$F$63,5,0),0)</f>
        <v>0</v>
      </c>
      <c r="LX72" s="569">
        <f t="shared" ref="LX72:LX74" ca="1" si="805">IFERROR(VLOOKUP(LX58,$D$57:$G$60,4,0),0)</f>
        <v>0</v>
      </c>
      <c r="LY72" s="108"/>
      <c r="LZ72"/>
      <c r="MA72"/>
      <c r="MB72"/>
      <c r="MC72"/>
      <c r="MD72"/>
      <c r="ME72"/>
      <c r="MF72"/>
    </row>
    <row r="73" spans="2:345" ht="16.5" customHeight="1" thickTop="1" x14ac:dyDescent="0.25">
      <c r="B73" s="921" t="str">
        <f>Language!$E$197</f>
        <v>For example, to add ten more people, select columns HI through MG and copy them to the right. Finished.
(Remove sheet protection!)</v>
      </c>
      <c r="C73" s="922"/>
      <c r="D73" s="922"/>
      <c r="E73" s="922"/>
      <c r="F73" s="922"/>
      <c r="G73" s="922"/>
      <c r="H73" s="923"/>
      <c r="I73" s="569">
        <f t="shared" ca="1" si="754"/>
        <v>0</v>
      </c>
      <c r="J73" s="570">
        <f ca="1">IFERROR(VLOOKUP(K62,$D$62:$G$63,4,0),0)</f>
        <v>0</v>
      </c>
      <c r="K73" s="569">
        <f t="shared" ca="1" si="755"/>
        <v>0</v>
      </c>
      <c r="L73" s="158"/>
      <c r="M73"/>
      <c r="N73"/>
      <c r="O73"/>
      <c r="P73"/>
      <c r="Q73"/>
      <c r="R73"/>
      <c r="S73"/>
      <c r="V73" s="569">
        <f t="shared" ca="1" si="756"/>
        <v>0</v>
      </c>
      <c r="W73" s="570">
        <f ca="1">IFERROR(VLOOKUP(X62,$D$62:$G$63,4,0),0)</f>
        <v>0</v>
      </c>
      <c r="X73" s="569">
        <f t="shared" ca="1" si="757"/>
        <v>0</v>
      </c>
      <c r="Y73" s="158"/>
      <c r="Z73"/>
      <c r="AA73"/>
      <c r="AB73"/>
      <c r="AC73"/>
      <c r="AD73"/>
      <c r="AE73"/>
      <c r="AF73"/>
      <c r="AI73" s="569">
        <f t="shared" ca="1" si="758"/>
        <v>0</v>
      </c>
      <c r="AJ73" s="570">
        <f ca="1">IFERROR(VLOOKUP(AK62,$D$62:$G$63,4,0),0)</f>
        <v>0</v>
      </c>
      <c r="AK73" s="569">
        <f t="shared" ca="1" si="759"/>
        <v>0</v>
      </c>
      <c r="AL73" s="158"/>
      <c r="AM73"/>
      <c r="AN73"/>
      <c r="AO73"/>
      <c r="AP73"/>
      <c r="AQ73"/>
      <c r="AR73"/>
      <c r="AS73"/>
      <c r="AV73" s="569">
        <f t="shared" ca="1" si="760"/>
        <v>0</v>
      </c>
      <c r="AW73" s="570">
        <f ca="1">IFERROR(VLOOKUP(AX62,$D$62:$G$63,4,0),0)</f>
        <v>0</v>
      </c>
      <c r="AX73" s="569">
        <f t="shared" ca="1" si="761"/>
        <v>0</v>
      </c>
      <c r="AY73" s="158"/>
      <c r="AZ73"/>
      <c r="BA73"/>
      <c r="BB73"/>
      <c r="BC73"/>
      <c r="BD73"/>
      <c r="BE73"/>
      <c r="BF73"/>
      <c r="BI73" s="569">
        <f t="shared" ca="1" si="762"/>
        <v>0</v>
      </c>
      <c r="BJ73" s="570">
        <f ca="1">IFERROR(VLOOKUP(BK62,$D$62:$G$63,4,0),0)</f>
        <v>0</v>
      </c>
      <c r="BK73" s="569">
        <f t="shared" ca="1" si="763"/>
        <v>0</v>
      </c>
      <c r="BL73" s="158"/>
      <c r="BM73"/>
      <c r="BN73"/>
      <c r="BO73"/>
      <c r="BP73"/>
      <c r="BQ73"/>
      <c r="BR73"/>
      <c r="BS73"/>
      <c r="BV73" s="569">
        <f t="shared" ca="1" si="764"/>
        <v>0</v>
      </c>
      <c r="BW73" s="570">
        <f ca="1">IFERROR(VLOOKUP(BX62,$D$62:$G$63,4,0),0)</f>
        <v>0</v>
      </c>
      <c r="BX73" s="569">
        <f t="shared" ca="1" si="765"/>
        <v>0</v>
      </c>
      <c r="BY73" s="158"/>
      <c r="BZ73"/>
      <c r="CA73"/>
      <c r="CB73"/>
      <c r="CC73"/>
      <c r="CD73"/>
      <c r="CE73"/>
      <c r="CF73"/>
      <c r="CI73" s="569">
        <f t="shared" ca="1" si="766"/>
        <v>0</v>
      </c>
      <c r="CJ73" s="570">
        <f ca="1">IFERROR(VLOOKUP(CK62,$D$62:$G$63,4,0),0)</f>
        <v>0</v>
      </c>
      <c r="CK73" s="569">
        <f t="shared" ca="1" si="767"/>
        <v>0</v>
      </c>
      <c r="CL73" s="158"/>
      <c r="CM73"/>
      <c r="CN73"/>
      <c r="CO73"/>
      <c r="CP73"/>
      <c r="CQ73"/>
      <c r="CR73"/>
      <c r="CS73"/>
      <c r="CV73" s="569">
        <f t="shared" ca="1" si="768"/>
        <v>0</v>
      </c>
      <c r="CW73" s="570">
        <f ca="1">IFERROR(VLOOKUP(CX62,$D$62:$G$63,4,0),0)</f>
        <v>0</v>
      </c>
      <c r="CX73" s="569">
        <f t="shared" ca="1" si="769"/>
        <v>0</v>
      </c>
      <c r="CY73" s="158"/>
      <c r="CZ73"/>
      <c r="DA73"/>
      <c r="DB73"/>
      <c r="DC73"/>
      <c r="DD73"/>
      <c r="DE73"/>
      <c r="DF73"/>
      <c r="DI73" s="569">
        <f t="shared" ca="1" si="770"/>
        <v>0</v>
      </c>
      <c r="DJ73" s="570">
        <f ca="1">IFERROR(VLOOKUP(DK62,$D$62:$G$63,4,0),0)</f>
        <v>0</v>
      </c>
      <c r="DK73" s="569">
        <f t="shared" ca="1" si="771"/>
        <v>0</v>
      </c>
      <c r="DL73" s="158"/>
      <c r="DM73"/>
      <c r="DN73"/>
      <c r="DO73"/>
      <c r="DP73"/>
      <c r="DQ73"/>
      <c r="DR73"/>
      <c r="DS73"/>
      <c r="DV73" s="569">
        <f t="shared" ca="1" si="772"/>
        <v>0</v>
      </c>
      <c r="DW73" s="570">
        <f ca="1">IFERROR(VLOOKUP(DX62,$D$62:$G$63,4,0),0)</f>
        <v>0</v>
      </c>
      <c r="DX73" s="569">
        <f t="shared" ca="1" si="773"/>
        <v>0</v>
      </c>
      <c r="DY73" s="158"/>
      <c r="DZ73"/>
      <c r="EA73"/>
      <c r="EB73"/>
      <c r="EC73"/>
      <c r="ED73"/>
      <c r="EE73"/>
      <c r="EF73"/>
      <c r="EI73" s="569">
        <f t="shared" ca="1" si="774"/>
        <v>0</v>
      </c>
      <c r="EJ73" s="570">
        <f ca="1">IFERROR(VLOOKUP(EK62,$D$62:$G$63,4,0),0)</f>
        <v>0</v>
      </c>
      <c r="EK73" s="569">
        <f t="shared" ca="1" si="775"/>
        <v>0</v>
      </c>
      <c r="EL73" s="158"/>
      <c r="EM73"/>
      <c r="EN73"/>
      <c r="EO73"/>
      <c r="EP73"/>
      <c r="EQ73"/>
      <c r="ER73"/>
      <c r="ES73"/>
      <c r="EV73" s="569">
        <f t="shared" ca="1" si="776"/>
        <v>0</v>
      </c>
      <c r="EW73" s="570">
        <f ca="1">IFERROR(VLOOKUP(EX62,$D$62:$G$63,4,0),0)</f>
        <v>0</v>
      </c>
      <c r="EX73" s="569">
        <f t="shared" ca="1" si="777"/>
        <v>0</v>
      </c>
      <c r="EY73" s="158"/>
      <c r="EZ73"/>
      <c r="FA73"/>
      <c r="FB73"/>
      <c r="FC73"/>
      <c r="FD73"/>
      <c r="FE73"/>
      <c r="FF73"/>
      <c r="FI73" s="569">
        <f t="shared" ca="1" si="778"/>
        <v>0</v>
      </c>
      <c r="FJ73" s="570">
        <f ca="1">IFERROR(VLOOKUP(FK62,$D$62:$G$63,4,0),0)</f>
        <v>0</v>
      </c>
      <c r="FK73" s="569">
        <f t="shared" ca="1" si="779"/>
        <v>0</v>
      </c>
      <c r="FL73" s="158"/>
      <c r="FM73"/>
      <c r="FN73"/>
      <c r="FO73"/>
      <c r="FP73"/>
      <c r="FQ73"/>
      <c r="FR73"/>
      <c r="FS73"/>
      <c r="FV73" s="569">
        <f t="shared" ca="1" si="780"/>
        <v>0</v>
      </c>
      <c r="FW73" s="570">
        <f ca="1">IFERROR(VLOOKUP(FX62,$D$62:$G$63,4,0),0)</f>
        <v>0</v>
      </c>
      <c r="FX73" s="569">
        <f t="shared" ca="1" si="781"/>
        <v>0</v>
      </c>
      <c r="FY73" s="158"/>
      <c r="FZ73"/>
      <c r="GA73"/>
      <c r="GB73"/>
      <c r="GC73"/>
      <c r="GD73"/>
      <c r="GE73"/>
      <c r="GF73"/>
      <c r="GI73" s="569">
        <f t="shared" ca="1" si="782"/>
        <v>0</v>
      </c>
      <c r="GJ73" s="570">
        <f ca="1">IFERROR(VLOOKUP(GK62,$D$62:$G$63,4,0),0)</f>
        <v>0</v>
      </c>
      <c r="GK73" s="569">
        <f t="shared" ca="1" si="783"/>
        <v>0</v>
      </c>
      <c r="GL73" s="158"/>
      <c r="GM73"/>
      <c r="GN73"/>
      <c r="GO73"/>
      <c r="GP73"/>
      <c r="GQ73"/>
      <c r="GR73"/>
      <c r="GS73"/>
      <c r="GV73" s="569">
        <f t="shared" ca="1" si="784"/>
        <v>0</v>
      </c>
      <c r="GW73" s="570">
        <f ca="1">IFERROR(VLOOKUP(GX62,$D$62:$G$63,4,0),0)</f>
        <v>0</v>
      </c>
      <c r="GX73" s="569">
        <f t="shared" ca="1" si="785"/>
        <v>0</v>
      </c>
      <c r="GY73" s="158"/>
      <c r="GZ73"/>
      <c r="HA73"/>
      <c r="HB73"/>
      <c r="HC73"/>
      <c r="HD73"/>
      <c r="HE73"/>
      <c r="HF73"/>
      <c r="HI73" s="569">
        <f t="shared" ca="1" si="786"/>
        <v>0</v>
      </c>
      <c r="HJ73" s="570">
        <f ca="1">IFERROR(VLOOKUP(HK62,$D$62:$G$63,4,0),0)</f>
        <v>0</v>
      </c>
      <c r="HK73" s="569">
        <f t="shared" ca="1" si="787"/>
        <v>0</v>
      </c>
      <c r="HL73" s="158"/>
      <c r="HM73"/>
      <c r="HN73"/>
      <c r="HO73"/>
      <c r="HP73"/>
      <c r="HQ73"/>
      <c r="HR73"/>
      <c r="HS73"/>
      <c r="HV73" s="569">
        <f t="shared" ca="1" si="788"/>
        <v>0</v>
      </c>
      <c r="HW73" s="570">
        <f ca="1">IFERROR(VLOOKUP(HX62,$D$62:$G$63,4,0),0)</f>
        <v>0</v>
      </c>
      <c r="HX73" s="569">
        <f t="shared" ca="1" si="789"/>
        <v>0</v>
      </c>
      <c r="HY73" s="158"/>
      <c r="HZ73"/>
      <c r="IA73"/>
      <c r="IB73"/>
      <c r="IC73"/>
      <c r="ID73"/>
      <c r="IE73"/>
      <c r="IF73"/>
      <c r="II73" s="569">
        <f t="shared" ca="1" si="790"/>
        <v>0</v>
      </c>
      <c r="IJ73" s="570">
        <f ca="1">IFERROR(VLOOKUP(IK62,$D$62:$G$63,4,0),0)</f>
        <v>0</v>
      </c>
      <c r="IK73" s="569">
        <f t="shared" ca="1" si="791"/>
        <v>0</v>
      </c>
      <c r="IL73" s="158"/>
      <c r="IM73"/>
      <c r="IN73"/>
      <c r="IO73"/>
      <c r="IP73"/>
      <c r="IQ73"/>
      <c r="IR73"/>
      <c r="IS73"/>
      <c r="IV73" s="569">
        <f t="shared" ca="1" si="792"/>
        <v>0</v>
      </c>
      <c r="IW73" s="570">
        <f ca="1">IFERROR(VLOOKUP(IX62,$D$62:$G$63,4,0),0)</f>
        <v>0</v>
      </c>
      <c r="IX73" s="569">
        <f t="shared" ca="1" si="793"/>
        <v>0</v>
      </c>
      <c r="IY73" s="158"/>
      <c r="IZ73"/>
      <c r="JA73"/>
      <c r="JB73"/>
      <c r="JC73"/>
      <c r="JD73"/>
      <c r="JE73"/>
      <c r="JF73"/>
      <c r="JI73" s="569">
        <f t="shared" ca="1" si="794"/>
        <v>0</v>
      </c>
      <c r="JJ73" s="570">
        <f ca="1">IFERROR(VLOOKUP(JK62,$D$62:$G$63,4,0),0)</f>
        <v>0</v>
      </c>
      <c r="JK73" s="569">
        <f t="shared" ca="1" si="795"/>
        <v>0</v>
      </c>
      <c r="JL73" s="158"/>
      <c r="JM73"/>
      <c r="JN73"/>
      <c r="JO73"/>
      <c r="JP73"/>
      <c r="JQ73"/>
      <c r="JR73"/>
      <c r="JS73"/>
      <c r="JV73" s="569">
        <f t="shared" ca="1" si="796"/>
        <v>0</v>
      </c>
      <c r="JW73" s="570">
        <f ca="1">IFERROR(VLOOKUP(JX62,$D$62:$G$63,4,0),0)</f>
        <v>0</v>
      </c>
      <c r="JX73" s="569">
        <f t="shared" ca="1" si="797"/>
        <v>0</v>
      </c>
      <c r="JY73" s="158"/>
      <c r="JZ73"/>
      <c r="KA73"/>
      <c r="KB73"/>
      <c r="KC73"/>
      <c r="KD73"/>
      <c r="KE73"/>
      <c r="KF73"/>
      <c r="KI73" s="569">
        <f t="shared" ca="1" si="798"/>
        <v>0</v>
      </c>
      <c r="KJ73" s="570">
        <f ca="1">IFERROR(VLOOKUP(KK62,$D$62:$G$63,4,0),0)</f>
        <v>0</v>
      </c>
      <c r="KK73" s="569">
        <f t="shared" ca="1" si="799"/>
        <v>0</v>
      </c>
      <c r="KL73" s="158"/>
      <c r="KM73"/>
      <c r="KN73"/>
      <c r="KO73"/>
      <c r="KP73"/>
      <c r="KQ73"/>
      <c r="KR73"/>
      <c r="KS73"/>
      <c r="KV73" s="569">
        <f t="shared" ca="1" si="800"/>
        <v>0</v>
      </c>
      <c r="KW73" s="570">
        <f ca="1">IFERROR(VLOOKUP(KX62,$D$62:$G$63,4,0),0)</f>
        <v>0</v>
      </c>
      <c r="KX73" s="569">
        <f t="shared" ca="1" si="801"/>
        <v>0</v>
      </c>
      <c r="KY73" s="158"/>
      <c r="KZ73"/>
      <c r="LA73"/>
      <c r="LB73"/>
      <c r="LC73"/>
      <c r="LD73"/>
      <c r="LE73"/>
      <c r="LF73"/>
      <c r="LI73" s="569">
        <f t="shared" ca="1" si="802"/>
        <v>0</v>
      </c>
      <c r="LJ73" s="570">
        <f ca="1">IFERROR(VLOOKUP(LK62,$D$62:$G$63,4,0),0)</f>
        <v>0</v>
      </c>
      <c r="LK73" s="569">
        <f t="shared" ca="1" si="803"/>
        <v>0</v>
      </c>
      <c r="LL73" s="158"/>
      <c r="LM73"/>
      <c r="LN73"/>
      <c r="LO73"/>
      <c r="LP73"/>
      <c r="LQ73"/>
      <c r="LR73"/>
      <c r="LS73"/>
      <c r="LV73" s="569">
        <f t="shared" ca="1" si="804"/>
        <v>0</v>
      </c>
      <c r="LW73" s="570">
        <f ca="1">IFERROR(VLOOKUP(LX62,$D$62:$G$63,4,0),0)</f>
        <v>0</v>
      </c>
      <c r="LX73" s="569">
        <f t="shared" ca="1" si="805"/>
        <v>0</v>
      </c>
      <c r="LY73" s="158"/>
      <c r="LZ73"/>
      <c r="MA73"/>
      <c r="MB73"/>
      <c r="MC73"/>
      <c r="MD73"/>
      <c r="ME73"/>
      <c r="MF73"/>
    </row>
    <row r="74" spans="2:345" x14ac:dyDescent="0.25">
      <c r="B74" s="924"/>
      <c r="C74" s="925"/>
      <c r="D74" s="925"/>
      <c r="E74" s="925"/>
      <c r="F74" s="925"/>
      <c r="G74" s="925"/>
      <c r="H74" s="926"/>
      <c r="I74" s="569">
        <f ca="1">IFERROR(VLOOKUP(K60,$B$57:$F$60,5,0),0)</f>
        <v>0</v>
      </c>
      <c r="J74" s="570">
        <f ca="1">IFERROR(VLOOKUP(K63,$D$62:$G$63,4,0),0)</f>
        <v>0</v>
      </c>
      <c r="K74" s="569">
        <f t="shared" ca="1" si="755"/>
        <v>0</v>
      </c>
      <c r="L74" s="158"/>
      <c r="M74"/>
      <c r="N74"/>
      <c r="O74"/>
      <c r="P74"/>
      <c r="Q74"/>
      <c r="R74"/>
      <c r="S74"/>
      <c r="V74" s="569">
        <f ca="1">IFERROR(VLOOKUP(X60,$B$57:$F$60,5,0),0)</f>
        <v>0</v>
      </c>
      <c r="W74" s="570">
        <f ca="1">IFERROR(VLOOKUP(X63,$D$62:$G$63,4,0),0)</f>
        <v>0</v>
      </c>
      <c r="X74" s="569">
        <f t="shared" ca="1" si="757"/>
        <v>0</v>
      </c>
      <c r="Y74" s="158"/>
      <c r="Z74"/>
      <c r="AA74"/>
      <c r="AB74"/>
      <c r="AC74"/>
      <c r="AD74"/>
      <c r="AE74"/>
      <c r="AF74"/>
      <c r="AI74" s="569">
        <f ca="1">IFERROR(VLOOKUP(AK60,$B$57:$F$60,5,0),0)</f>
        <v>0</v>
      </c>
      <c r="AJ74" s="570">
        <f ca="1">IFERROR(VLOOKUP(AK63,$D$62:$G$63,4,0),0)</f>
        <v>0</v>
      </c>
      <c r="AK74" s="569">
        <f t="shared" ca="1" si="759"/>
        <v>0</v>
      </c>
      <c r="AL74" s="158"/>
      <c r="AM74"/>
      <c r="AN74"/>
      <c r="AO74"/>
      <c r="AP74"/>
      <c r="AQ74"/>
      <c r="AR74"/>
      <c r="AS74"/>
      <c r="AV74" s="569">
        <f ca="1">IFERROR(VLOOKUP(AX60,$B$57:$F$60,5,0),0)</f>
        <v>0</v>
      </c>
      <c r="AW74" s="570">
        <f ca="1">IFERROR(VLOOKUP(AX63,$D$62:$G$63,4,0),0)</f>
        <v>0</v>
      </c>
      <c r="AX74" s="569">
        <f t="shared" ca="1" si="761"/>
        <v>0</v>
      </c>
      <c r="AY74" s="158"/>
      <c r="AZ74"/>
      <c r="BA74"/>
      <c r="BB74"/>
      <c r="BC74"/>
      <c r="BD74"/>
      <c r="BE74"/>
      <c r="BF74"/>
      <c r="BI74" s="569">
        <f ca="1">IFERROR(VLOOKUP(BK60,$B$57:$F$60,5,0),0)</f>
        <v>0</v>
      </c>
      <c r="BJ74" s="570">
        <f ca="1">IFERROR(VLOOKUP(BK63,$D$62:$G$63,4,0),0)</f>
        <v>0</v>
      </c>
      <c r="BK74" s="569">
        <f t="shared" ca="1" si="763"/>
        <v>0</v>
      </c>
      <c r="BL74" s="158"/>
      <c r="BM74"/>
      <c r="BN74"/>
      <c r="BO74"/>
      <c r="BP74"/>
      <c r="BQ74"/>
      <c r="BR74"/>
      <c r="BS74"/>
      <c r="BV74" s="569">
        <f ca="1">IFERROR(VLOOKUP(BX60,$B$57:$F$60,5,0),0)</f>
        <v>0</v>
      </c>
      <c r="BW74" s="570">
        <f ca="1">IFERROR(VLOOKUP(BX63,$D$62:$G$63,4,0),0)</f>
        <v>0</v>
      </c>
      <c r="BX74" s="569">
        <f t="shared" ca="1" si="765"/>
        <v>0</v>
      </c>
      <c r="BY74" s="158"/>
      <c r="BZ74"/>
      <c r="CA74"/>
      <c r="CB74"/>
      <c r="CC74"/>
      <c r="CD74"/>
      <c r="CE74"/>
      <c r="CF74"/>
      <c r="CI74" s="569">
        <f ca="1">IFERROR(VLOOKUP(CK60,$B$57:$F$60,5,0),0)</f>
        <v>0</v>
      </c>
      <c r="CJ74" s="570">
        <f ca="1">IFERROR(VLOOKUP(CK63,$D$62:$G$63,4,0),0)</f>
        <v>0</v>
      </c>
      <c r="CK74" s="569">
        <f t="shared" ca="1" si="767"/>
        <v>0</v>
      </c>
      <c r="CL74" s="158"/>
      <c r="CM74"/>
      <c r="CN74"/>
      <c r="CO74"/>
      <c r="CP74"/>
      <c r="CQ74"/>
      <c r="CR74"/>
      <c r="CS74"/>
      <c r="CV74" s="569">
        <f ca="1">IFERROR(VLOOKUP(CX60,$B$57:$F$60,5,0),0)</f>
        <v>0</v>
      </c>
      <c r="CW74" s="570">
        <f ca="1">IFERROR(VLOOKUP(CX63,$D$62:$G$63,4,0),0)</f>
        <v>0</v>
      </c>
      <c r="CX74" s="569">
        <f t="shared" ca="1" si="769"/>
        <v>0</v>
      </c>
      <c r="CY74" s="158"/>
      <c r="CZ74"/>
      <c r="DA74"/>
      <c r="DB74"/>
      <c r="DC74"/>
      <c r="DD74"/>
      <c r="DE74"/>
      <c r="DF74"/>
      <c r="DI74" s="569">
        <f ca="1">IFERROR(VLOOKUP(DK60,$B$57:$F$60,5,0),0)</f>
        <v>0</v>
      </c>
      <c r="DJ74" s="570">
        <f ca="1">IFERROR(VLOOKUP(DK63,$D$62:$G$63,4,0),0)</f>
        <v>0</v>
      </c>
      <c r="DK74" s="569">
        <f t="shared" ca="1" si="771"/>
        <v>0</v>
      </c>
      <c r="DL74" s="158"/>
      <c r="DM74"/>
      <c r="DN74"/>
      <c r="DO74"/>
      <c r="DP74"/>
      <c r="DQ74"/>
      <c r="DR74"/>
      <c r="DS74"/>
      <c r="DV74" s="569">
        <f ca="1">IFERROR(VLOOKUP(DX60,$B$57:$F$60,5,0),0)</f>
        <v>0</v>
      </c>
      <c r="DW74" s="570">
        <f ca="1">IFERROR(VLOOKUP(DX63,$D$62:$G$63,4,0),0)</f>
        <v>0</v>
      </c>
      <c r="DX74" s="569">
        <f t="shared" ca="1" si="773"/>
        <v>0</v>
      </c>
      <c r="DY74" s="158"/>
      <c r="DZ74"/>
      <c r="EA74"/>
      <c r="EB74"/>
      <c r="EC74"/>
      <c r="ED74"/>
      <c r="EE74"/>
      <c r="EF74"/>
      <c r="EI74" s="569">
        <f ca="1">IFERROR(VLOOKUP(EK60,$B$57:$F$60,5,0),0)</f>
        <v>0</v>
      </c>
      <c r="EJ74" s="570">
        <f ca="1">IFERROR(VLOOKUP(EK63,$D$62:$G$63,4,0),0)</f>
        <v>0</v>
      </c>
      <c r="EK74" s="569">
        <f t="shared" ca="1" si="775"/>
        <v>0</v>
      </c>
      <c r="EL74" s="158"/>
      <c r="EM74"/>
      <c r="EN74"/>
      <c r="EO74"/>
      <c r="EP74"/>
      <c r="EQ74"/>
      <c r="ER74"/>
      <c r="ES74"/>
      <c r="EV74" s="569">
        <f ca="1">IFERROR(VLOOKUP(EX60,$B$57:$F$60,5,0),0)</f>
        <v>0</v>
      </c>
      <c r="EW74" s="570">
        <f ca="1">IFERROR(VLOOKUP(EX63,$D$62:$G$63,4,0),0)</f>
        <v>0</v>
      </c>
      <c r="EX74" s="569">
        <f t="shared" ca="1" si="777"/>
        <v>0</v>
      </c>
      <c r="EY74" s="158"/>
      <c r="EZ74"/>
      <c r="FA74"/>
      <c r="FB74"/>
      <c r="FC74"/>
      <c r="FD74"/>
      <c r="FE74"/>
      <c r="FF74"/>
      <c r="FI74" s="569">
        <f ca="1">IFERROR(VLOOKUP(FK60,$B$57:$F$60,5,0),0)</f>
        <v>0</v>
      </c>
      <c r="FJ74" s="570">
        <f ca="1">IFERROR(VLOOKUP(FK63,$D$62:$G$63,4,0),0)</f>
        <v>0</v>
      </c>
      <c r="FK74" s="569">
        <f t="shared" ca="1" si="779"/>
        <v>0</v>
      </c>
      <c r="FL74" s="158"/>
      <c r="FM74"/>
      <c r="FN74"/>
      <c r="FO74"/>
      <c r="FP74"/>
      <c r="FQ74"/>
      <c r="FR74"/>
      <c r="FS74"/>
      <c r="FV74" s="569">
        <f ca="1">IFERROR(VLOOKUP(FX60,$B$57:$F$60,5,0),0)</f>
        <v>0</v>
      </c>
      <c r="FW74" s="570">
        <f ca="1">IFERROR(VLOOKUP(FX63,$D$62:$G$63,4,0),0)</f>
        <v>0</v>
      </c>
      <c r="FX74" s="569">
        <f t="shared" ca="1" si="781"/>
        <v>0</v>
      </c>
      <c r="FY74" s="158"/>
      <c r="FZ74"/>
      <c r="GA74"/>
      <c r="GB74"/>
      <c r="GC74"/>
      <c r="GD74"/>
      <c r="GE74"/>
      <c r="GF74"/>
      <c r="GI74" s="569">
        <f ca="1">IFERROR(VLOOKUP(GK60,$B$57:$F$60,5,0),0)</f>
        <v>0</v>
      </c>
      <c r="GJ74" s="570">
        <f ca="1">IFERROR(VLOOKUP(GK63,$D$62:$G$63,4,0),0)</f>
        <v>0</v>
      </c>
      <c r="GK74" s="569">
        <f t="shared" ca="1" si="783"/>
        <v>0</v>
      </c>
      <c r="GL74" s="158"/>
      <c r="GM74"/>
      <c r="GN74"/>
      <c r="GO74"/>
      <c r="GP74"/>
      <c r="GQ74"/>
      <c r="GR74"/>
      <c r="GS74"/>
      <c r="GV74" s="569">
        <f ca="1">IFERROR(VLOOKUP(GX60,$B$57:$F$60,5,0),0)</f>
        <v>0</v>
      </c>
      <c r="GW74" s="570">
        <f ca="1">IFERROR(VLOOKUP(GX63,$D$62:$G$63,4,0),0)</f>
        <v>0</v>
      </c>
      <c r="GX74" s="569">
        <f t="shared" ca="1" si="785"/>
        <v>0</v>
      </c>
      <c r="GY74" s="158"/>
      <c r="GZ74"/>
      <c r="HA74"/>
      <c r="HB74"/>
      <c r="HC74"/>
      <c r="HD74"/>
      <c r="HE74"/>
      <c r="HF74"/>
      <c r="HI74" s="569">
        <f ca="1">IFERROR(VLOOKUP(HK60,$B$57:$F$60,5,0),0)</f>
        <v>0</v>
      </c>
      <c r="HJ74" s="570">
        <f ca="1">IFERROR(VLOOKUP(HK63,$D$62:$G$63,4,0),0)</f>
        <v>0</v>
      </c>
      <c r="HK74" s="569">
        <f t="shared" ca="1" si="787"/>
        <v>0</v>
      </c>
      <c r="HL74" s="158"/>
      <c r="HM74"/>
      <c r="HN74"/>
      <c r="HO74"/>
      <c r="HP74"/>
      <c r="HQ74"/>
      <c r="HR74"/>
      <c r="HS74"/>
      <c r="HV74" s="569">
        <f ca="1">IFERROR(VLOOKUP(HX60,$B$57:$F$60,5,0),0)</f>
        <v>0</v>
      </c>
      <c r="HW74" s="570">
        <f ca="1">IFERROR(VLOOKUP(HX63,$D$62:$G$63,4,0),0)</f>
        <v>0</v>
      </c>
      <c r="HX74" s="569">
        <f t="shared" ca="1" si="789"/>
        <v>0</v>
      </c>
      <c r="HY74" s="158"/>
      <c r="HZ74"/>
      <c r="IA74"/>
      <c r="IB74"/>
      <c r="IC74"/>
      <c r="ID74"/>
      <c r="IE74"/>
      <c r="IF74"/>
      <c r="II74" s="569">
        <f ca="1">IFERROR(VLOOKUP(IK60,$B$57:$F$60,5,0),0)</f>
        <v>0</v>
      </c>
      <c r="IJ74" s="570">
        <f ca="1">IFERROR(VLOOKUP(IK63,$D$62:$G$63,4,0),0)</f>
        <v>0</v>
      </c>
      <c r="IK74" s="569">
        <f t="shared" ca="1" si="791"/>
        <v>0</v>
      </c>
      <c r="IL74" s="158"/>
      <c r="IM74"/>
      <c r="IN74"/>
      <c r="IO74"/>
      <c r="IP74"/>
      <c r="IQ74"/>
      <c r="IR74"/>
      <c r="IS74"/>
      <c r="IV74" s="569">
        <f ca="1">IFERROR(VLOOKUP(IX60,$B$57:$F$60,5,0),0)</f>
        <v>0</v>
      </c>
      <c r="IW74" s="570">
        <f ca="1">IFERROR(VLOOKUP(IX63,$D$62:$G$63,4,0),0)</f>
        <v>0</v>
      </c>
      <c r="IX74" s="569">
        <f t="shared" ca="1" si="793"/>
        <v>0</v>
      </c>
      <c r="IY74" s="158"/>
      <c r="IZ74"/>
      <c r="JA74"/>
      <c r="JB74"/>
      <c r="JC74"/>
      <c r="JD74"/>
      <c r="JE74"/>
      <c r="JF74"/>
      <c r="JI74" s="569">
        <f ca="1">IFERROR(VLOOKUP(JK60,$B$57:$F$60,5,0),0)</f>
        <v>0</v>
      </c>
      <c r="JJ74" s="570">
        <f ca="1">IFERROR(VLOOKUP(JK63,$D$62:$G$63,4,0),0)</f>
        <v>0</v>
      </c>
      <c r="JK74" s="569">
        <f t="shared" ca="1" si="795"/>
        <v>0</v>
      </c>
      <c r="JL74" s="158"/>
      <c r="JM74"/>
      <c r="JN74"/>
      <c r="JO74"/>
      <c r="JP74"/>
      <c r="JQ74"/>
      <c r="JR74"/>
      <c r="JS74"/>
      <c r="JV74" s="569">
        <f ca="1">IFERROR(VLOOKUP(JX60,$B$57:$F$60,5,0),0)</f>
        <v>0</v>
      </c>
      <c r="JW74" s="570">
        <f ca="1">IFERROR(VLOOKUP(JX63,$D$62:$G$63,4,0),0)</f>
        <v>0</v>
      </c>
      <c r="JX74" s="569">
        <f t="shared" ca="1" si="797"/>
        <v>0</v>
      </c>
      <c r="JY74" s="158"/>
      <c r="JZ74"/>
      <c r="KA74"/>
      <c r="KB74"/>
      <c r="KC74"/>
      <c r="KD74"/>
      <c r="KE74"/>
      <c r="KF74"/>
      <c r="KI74" s="569">
        <f ca="1">IFERROR(VLOOKUP(KK60,$B$57:$F$60,5,0),0)</f>
        <v>0</v>
      </c>
      <c r="KJ74" s="570">
        <f ca="1">IFERROR(VLOOKUP(KK63,$D$62:$G$63,4,0),0)</f>
        <v>0</v>
      </c>
      <c r="KK74" s="569">
        <f t="shared" ca="1" si="799"/>
        <v>0</v>
      </c>
      <c r="KL74" s="158"/>
      <c r="KM74"/>
      <c r="KN74"/>
      <c r="KO74"/>
      <c r="KP74"/>
      <c r="KQ74"/>
      <c r="KR74"/>
      <c r="KS74"/>
      <c r="KV74" s="569">
        <f ca="1">IFERROR(VLOOKUP(KX60,$B$57:$F$60,5,0),0)</f>
        <v>0</v>
      </c>
      <c r="KW74" s="570">
        <f ca="1">IFERROR(VLOOKUP(KX63,$D$62:$G$63,4,0),0)</f>
        <v>0</v>
      </c>
      <c r="KX74" s="569">
        <f t="shared" ca="1" si="801"/>
        <v>0</v>
      </c>
      <c r="KY74" s="158"/>
      <c r="KZ74"/>
      <c r="LA74"/>
      <c r="LB74"/>
      <c r="LC74"/>
      <c r="LD74"/>
      <c r="LE74"/>
      <c r="LF74"/>
      <c r="LI74" s="569">
        <f ca="1">IFERROR(VLOOKUP(LK60,$B$57:$F$60,5,0),0)</f>
        <v>0</v>
      </c>
      <c r="LJ74" s="570">
        <f ca="1">IFERROR(VLOOKUP(LK63,$D$62:$G$63,4,0),0)</f>
        <v>0</v>
      </c>
      <c r="LK74" s="569">
        <f t="shared" ca="1" si="803"/>
        <v>0</v>
      </c>
      <c r="LL74" s="158"/>
      <c r="LM74"/>
      <c r="LN74"/>
      <c r="LO74"/>
      <c r="LP74"/>
      <c r="LQ74"/>
      <c r="LR74"/>
      <c r="LS74"/>
      <c r="LV74" s="569">
        <f ca="1">IFERROR(VLOOKUP(LX60,$B$57:$F$60,5,0),0)</f>
        <v>0</v>
      </c>
      <c r="LW74" s="570">
        <f ca="1">IFERROR(VLOOKUP(LX63,$D$62:$G$63,4,0),0)</f>
        <v>0</v>
      </c>
      <c r="LX74" s="569">
        <f t="shared" ca="1" si="805"/>
        <v>0</v>
      </c>
      <c r="LY74" s="158"/>
      <c r="LZ74"/>
      <c r="MA74"/>
      <c r="MB74"/>
      <c r="MC74"/>
      <c r="MD74"/>
      <c r="ME74"/>
      <c r="MF74"/>
    </row>
    <row r="75" spans="2:345" x14ac:dyDescent="0.25">
      <c r="B75" s="924"/>
      <c r="C75" s="925"/>
      <c r="D75" s="925"/>
      <c r="E75" s="925"/>
      <c r="F75" s="925"/>
      <c r="G75" s="925"/>
      <c r="H75" s="926"/>
      <c r="I75" s="489"/>
      <c r="J75" s="158"/>
      <c r="K75" s="158"/>
      <c r="L75" s="158"/>
      <c r="M75"/>
      <c r="N75"/>
      <c r="O75"/>
      <c r="P75"/>
      <c r="Q75"/>
      <c r="R75"/>
      <c r="S75"/>
      <c r="V75" s="158"/>
      <c r="W75" s="158"/>
      <c r="X75" s="158"/>
      <c r="Y75" s="158"/>
      <c r="Z75"/>
      <c r="AA75"/>
      <c r="AB75"/>
      <c r="AC75"/>
      <c r="AD75"/>
      <c r="AE75"/>
      <c r="AF75"/>
      <c r="AI75" s="158"/>
      <c r="AJ75" s="158"/>
      <c r="AK75" s="158"/>
      <c r="AL75" s="158"/>
      <c r="AM75"/>
      <c r="AN75"/>
      <c r="AO75"/>
      <c r="AP75"/>
      <c r="AQ75"/>
      <c r="AR75"/>
      <c r="AS75"/>
      <c r="AV75" s="158"/>
      <c r="AW75" s="158"/>
      <c r="AX75" s="158"/>
      <c r="AY75" s="158"/>
      <c r="AZ75"/>
      <c r="BA75"/>
      <c r="BB75"/>
      <c r="BC75"/>
      <c r="BD75"/>
      <c r="BE75"/>
      <c r="BF75"/>
      <c r="BI75" s="158"/>
      <c r="BJ75" s="158"/>
      <c r="BK75" s="158"/>
      <c r="BL75" s="158"/>
      <c r="BM75"/>
      <c r="BN75"/>
      <c r="BO75"/>
      <c r="BP75"/>
      <c r="BQ75"/>
      <c r="BR75"/>
      <c r="BS75"/>
      <c r="BV75" s="158"/>
      <c r="BW75" s="158"/>
      <c r="BX75" s="158"/>
      <c r="BY75" s="158"/>
      <c r="BZ75"/>
      <c r="CA75"/>
      <c r="CB75"/>
      <c r="CC75"/>
      <c r="CD75"/>
      <c r="CE75"/>
      <c r="CF75"/>
      <c r="CI75" s="158"/>
      <c r="CJ75" s="158"/>
      <c r="CK75" s="158"/>
      <c r="CL75" s="158"/>
      <c r="CM75"/>
      <c r="CN75"/>
      <c r="CO75"/>
      <c r="CP75"/>
      <c r="CQ75"/>
      <c r="CR75"/>
      <c r="CS75"/>
      <c r="CV75" s="158"/>
      <c r="CW75" s="158"/>
      <c r="CX75" s="158"/>
      <c r="CY75" s="158"/>
      <c r="CZ75"/>
      <c r="DA75"/>
      <c r="DB75"/>
      <c r="DC75"/>
      <c r="DD75"/>
      <c r="DE75"/>
      <c r="DF75"/>
      <c r="DI75" s="158"/>
      <c r="DJ75" s="158"/>
      <c r="DK75" s="158"/>
      <c r="DL75" s="158"/>
      <c r="DM75"/>
      <c r="DN75"/>
      <c r="DO75"/>
      <c r="DP75"/>
      <c r="DQ75"/>
      <c r="DR75"/>
      <c r="DS75"/>
      <c r="DV75" s="158"/>
      <c r="DW75" s="158"/>
      <c r="DX75" s="158"/>
      <c r="DY75" s="158"/>
      <c r="DZ75"/>
      <c r="EA75"/>
      <c r="EB75"/>
      <c r="EC75"/>
      <c r="ED75"/>
      <c r="EE75"/>
      <c r="EF75"/>
      <c r="EI75" s="158"/>
      <c r="EJ75" s="158"/>
      <c r="EK75" s="158"/>
      <c r="EL75" s="158"/>
      <c r="EM75"/>
      <c r="EN75"/>
      <c r="EO75"/>
      <c r="EP75"/>
      <c r="EQ75"/>
      <c r="ER75"/>
      <c r="ES75"/>
      <c r="EV75" s="158"/>
      <c r="EW75" s="158"/>
      <c r="EX75" s="158"/>
      <c r="EY75" s="158"/>
      <c r="EZ75"/>
      <c r="FA75"/>
      <c r="FB75"/>
      <c r="FC75"/>
      <c r="FD75"/>
      <c r="FE75"/>
      <c r="FF75"/>
      <c r="FI75" s="158"/>
      <c r="FJ75" s="158"/>
      <c r="FK75" s="158"/>
      <c r="FL75" s="158"/>
      <c r="FM75"/>
      <c r="FN75"/>
      <c r="FO75"/>
      <c r="FP75"/>
      <c r="FQ75"/>
      <c r="FR75"/>
      <c r="FS75"/>
      <c r="FV75" s="158"/>
      <c r="FW75" s="158"/>
      <c r="FX75" s="158"/>
      <c r="FY75" s="158"/>
      <c r="FZ75"/>
      <c r="GA75"/>
      <c r="GB75"/>
      <c r="GC75"/>
      <c r="GD75"/>
      <c r="GE75"/>
      <c r="GF75"/>
      <c r="GI75" s="158"/>
      <c r="GJ75" s="158"/>
      <c r="GK75" s="158"/>
      <c r="GL75" s="158"/>
      <c r="GM75"/>
      <c r="GN75"/>
      <c r="GO75"/>
      <c r="GP75"/>
      <c r="GQ75"/>
      <c r="GR75"/>
      <c r="GS75"/>
      <c r="GV75" s="158"/>
      <c r="GW75" s="158"/>
      <c r="GX75" s="158"/>
      <c r="GY75" s="158"/>
      <c r="GZ75"/>
      <c r="HA75"/>
      <c r="HB75"/>
      <c r="HC75"/>
      <c r="HD75"/>
      <c r="HE75"/>
      <c r="HF75"/>
      <c r="HI75" s="158"/>
      <c r="HJ75" s="158"/>
      <c r="HK75" s="158"/>
      <c r="HL75" s="158"/>
      <c r="HM75"/>
      <c r="HN75"/>
      <c r="HO75"/>
      <c r="HP75"/>
      <c r="HQ75"/>
      <c r="HR75"/>
      <c r="HS75"/>
      <c r="HV75" s="158"/>
      <c r="HW75" s="158"/>
      <c r="HX75" s="158"/>
      <c r="HY75" s="158"/>
      <c r="HZ75"/>
      <c r="IA75"/>
      <c r="IB75"/>
      <c r="IC75"/>
      <c r="ID75"/>
      <c r="IE75"/>
      <c r="IF75"/>
      <c r="II75" s="158"/>
      <c r="IJ75" s="158"/>
      <c r="IK75" s="158"/>
      <c r="IL75" s="158"/>
      <c r="IM75"/>
      <c r="IN75"/>
      <c r="IO75"/>
      <c r="IP75"/>
      <c r="IQ75"/>
      <c r="IR75"/>
      <c r="IS75"/>
      <c r="IV75" s="158"/>
      <c r="IW75" s="158"/>
      <c r="IX75" s="158"/>
      <c r="IY75" s="158"/>
      <c r="IZ75"/>
      <c r="JA75"/>
      <c r="JB75"/>
      <c r="JC75"/>
      <c r="JD75"/>
      <c r="JE75"/>
      <c r="JF75"/>
      <c r="JI75" s="158"/>
      <c r="JJ75" s="158"/>
      <c r="JK75" s="158"/>
      <c r="JL75" s="158"/>
      <c r="JM75"/>
      <c r="JN75"/>
      <c r="JO75"/>
      <c r="JP75"/>
      <c r="JQ75"/>
      <c r="JR75"/>
      <c r="JS75"/>
      <c r="JV75" s="158"/>
      <c r="JW75" s="158"/>
      <c r="JX75" s="158"/>
      <c r="JY75" s="158"/>
      <c r="JZ75"/>
      <c r="KA75"/>
      <c r="KB75"/>
      <c r="KC75"/>
      <c r="KD75"/>
      <c r="KE75"/>
      <c r="KF75"/>
      <c r="KI75" s="158"/>
      <c r="KJ75" s="158"/>
      <c r="KK75" s="158"/>
      <c r="KL75" s="158"/>
      <c r="KM75"/>
      <c r="KN75"/>
      <c r="KO75"/>
      <c r="KP75"/>
      <c r="KQ75"/>
      <c r="KR75"/>
      <c r="KS75"/>
      <c r="KV75" s="158"/>
      <c r="KW75" s="158"/>
      <c r="KX75" s="158"/>
      <c r="KY75" s="158"/>
      <c r="KZ75"/>
      <c r="LA75"/>
      <c r="LB75"/>
      <c r="LC75"/>
      <c r="LD75"/>
      <c r="LE75"/>
      <c r="LF75"/>
      <c r="LI75" s="158"/>
      <c r="LJ75" s="158"/>
      <c r="LK75" s="158"/>
      <c r="LL75" s="158"/>
      <c r="LM75"/>
      <c r="LN75"/>
      <c r="LO75"/>
      <c r="LP75"/>
      <c r="LQ75"/>
      <c r="LR75"/>
      <c r="LS75"/>
      <c r="LV75" s="158"/>
      <c r="LW75" s="158"/>
      <c r="LX75" s="158"/>
      <c r="LY75" s="158"/>
      <c r="LZ75"/>
      <c r="MA75"/>
      <c r="MB75"/>
      <c r="MC75"/>
      <c r="MD75"/>
      <c r="ME75"/>
      <c r="MF75"/>
    </row>
    <row r="76" spans="2:345" ht="15.75" customHeight="1" x14ac:dyDescent="0.25">
      <c r="B76" s="924" t="str">
        <f>Language!$E$198</f>
        <v>To predict the teams in the KO round, enter the team numbers in the yellow fields.</v>
      </c>
      <c r="C76" s="925"/>
      <c r="D76" s="925"/>
      <c r="E76" s="925"/>
      <c r="F76" s="925"/>
      <c r="G76" s="925"/>
      <c r="H76" s="926"/>
      <c r="I76" s="489"/>
      <c r="J76" s="158"/>
      <c r="K76" s="158"/>
      <c r="L76" s="158"/>
      <c r="M76"/>
      <c r="N76"/>
      <c r="O76"/>
      <c r="P76"/>
      <c r="Q76"/>
      <c r="R76"/>
      <c r="S76"/>
      <c r="V76" s="158"/>
      <c r="W76" s="158"/>
      <c r="X76" s="158"/>
      <c r="Y76" s="158"/>
      <c r="Z76"/>
      <c r="AA76"/>
      <c r="AB76"/>
      <c r="AC76"/>
      <c r="AD76"/>
      <c r="AE76"/>
      <c r="AF76"/>
      <c r="AI76" s="158"/>
      <c r="AJ76" s="158"/>
      <c r="AK76" s="158"/>
      <c r="AL76" s="158"/>
      <c r="AM76"/>
      <c r="AN76"/>
      <c r="AO76"/>
      <c r="AP76"/>
      <c r="AQ76"/>
      <c r="AR76"/>
      <c r="AS76"/>
      <c r="AV76" s="158"/>
      <c r="AW76" s="158"/>
      <c r="AX76" s="158"/>
      <c r="AY76" s="158"/>
      <c r="AZ76"/>
      <c r="BA76"/>
      <c r="BB76"/>
      <c r="BC76"/>
      <c r="BD76"/>
      <c r="BE76"/>
      <c r="BF76"/>
      <c r="BI76" s="158"/>
      <c r="BJ76" s="158"/>
      <c r="BK76" s="158"/>
      <c r="BL76" s="158"/>
      <c r="BM76"/>
      <c r="BN76"/>
      <c r="BO76"/>
      <c r="BP76"/>
      <c r="BQ76"/>
      <c r="BR76"/>
      <c r="BS76"/>
      <c r="BV76" s="158"/>
      <c r="BW76" s="158"/>
      <c r="BX76" s="158"/>
      <c r="BY76" s="158"/>
      <c r="BZ76"/>
      <c r="CA76"/>
      <c r="CB76"/>
      <c r="CC76"/>
      <c r="CD76"/>
      <c r="CE76"/>
      <c r="CF76"/>
      <c r="CI76" s="158"/>
      <c r="CJ76" s="158"/>
      <c r="CK76" s="158"/>
      <c r="CL76" s="158"/>
      <c r="CM76"/>
      <c r="CN76"/>
      <c r="CO76"/>
      <c r="CP76"/>
      <c r="CQ76"/>
      <c r="CR76"/>
      <c r="CS76"/>
      <c r="CV76" s="158"/>
      <c r="CW76" s="158"/>
      <c r="CX76" s="158"/>
      <c r="CY76" s="158"/>
      <c r="CZ76"/>
      <c r="DA76"/>
      <c r="DB76"/>
      <c r="DC76"/>
      <c r="DD76"/>
      <c r="DE76"/>
      <c r="DF76"/>
      <c r="DI76" s="158"/>
      <c r="DJ76" s="158"/>
      <c r="DK76" s="158"/>
      <c r="DL76" s="158"/>
      <c r="DM76"/>
      <c r="DN76"/>
      <c r="DO76"/>
      <c r="DP76"/>
      <c r="DQ76"/>
      <c r="DR76"/>
      <c r="DS76"/>
      <c r="DV76" s="158"/>
      <c r="DW76" s="158"/>
      <c r="DX76" s="158"/>
      <c r="DY76" s="158"/>
      <c r="DZ76"/>
      <c r="EA76"/>
      <c r="EB76"/>
      <c r="EC76"/>
      <c r="ED76"/>
      <c r="EE76"/>
      <c r="EF76"/>
      <c r="EI76" s="158"/>
      <c r="EJ76" s="158"/>
      <c r="EK76" s="158"/>
      <c r="EL76" s="158"/>
      <c r="EM76"/>
      <c r="EN76"/>
      <c r="EO76"/>
      <c r="EP76"/>
      <c r="EQ76"/>
      <c r="ER76"/>
      <c r="ES76"/>
      <c r="EV76" s="158"/>
      <c r="EW76" s="158"/>
      <c r="EX76" s="158"/>
      <c r="EY76" s="158"/>
      <c r="EZ76"/>
      <c r="FA76"/>
      <c r="FB76"/>
      <c r="FC76"/>
      <c r="FD76"/>
      <c r="FE76"/>
      <c r="FF76"/>
      <c r="FI76" s="158"/>
      <c r="FJ76" s="158"/>
      <c r="FK76" s="158"/>
      <c r="FL76" s="158"/>
      <c r="FM76"/>
      <c r="FN76"/>
      <c r="FO76"/>
      <c r="FP76"/>
      <c r="FQ76"/>
      <c r="FR76"/>
      <c r="FS76"/>
      <c r="FV76" s="158"/>
      <c r="FW76" s="158"/>
      <c r="FX76" s="158"/>
      <c r="FY76" s="158"/>
      <c r="FZ76"/>
      <c r="GA76"/>
      <c r="GB76"/>
      <c r="GC76"/>
      <c r="GD76"/>
      <c r="GE76"/>
      <c r="GF76"/>
      <c r="GI76" s="158"/>
      <c r="GJ76" s="158"/>
      <c r="GK76" s="158"/>
      <c r="GL76" s="158"/>
      <c r="GM76"/>
      <c r="GN76"/>
      <c r="GO76"/>
      <c r="GP76"/>
      <c r="GQ76"/>
      <c r="GR76"/>
      <c r="GS76"/>
      <c r="GV76" s="158"/>
      <c r="GW76" s="158"/>
      <c r="GX76" s="158"/>
      <c r="GY76" s="158"/>
      <c r="GZ76"/>
      <c r="HA76"/>
      <c r="HB76"/>
      <c r="HC76"/>
      <c r="HD76"/>
      <c r="HE76"/>
      <c r="HF76"/>
      <c r="HI76" s="158"/>
      <c r="HJ76" s="158"/>
      <c r="HK76" s="158"/>
      <c r="HL76" s="158"/>
      <c r="HM76"/>
      <c r="HN76"/>
      <c r="HO76"/>
      <c r="HP76"/>
      <c r="HQ76"/>
      <c r="HR76"/>
      <c r="HS76"/>
      <c r="HV76" s="158"/>
      <c r="HW76" s="158"/>
      <c r="HX76" s="158"/>
      <c r="HY76" s="158"/>
      <c r="HZ76"/>
      <c r="IA76"/>
      <c r="IB76"/>
      <c r="IC76"/>
      <c r="ID76"/>
      <c r="IE76"/>
      <c r="IF76"/>
      <c r="II76" s="158"/>
      <c r="IJ76" s="158"/>
      <c r="IK76" s="158"/>
      <c r="IL76" s="158"/>
      <c r="IM76"/>
      <c r="IN76"/>
      <c r="IO76"/>
      <c r="IP76"/>
      <c r="IQ76"/>
      <c r="IR76"/>
      <c r="IS76"/>
      <c r="IV76" s="158"/>
      <c r="IW76" s="158"/>
      <c r="IX76" s="158"/>
      <c r="IY76" s="158"/>
      <c r="IZ76"/>
      <c r="JA76"/>
      <c r="JB76"/>
      <c r="JC76"/>
      <c r="JD76"/>
      <c r="JE76"/>
      <c r="JF76"/>
      <c r="JI76" s="158"/>
      <c r="JJ76" s="158"/>
      <c r="JK76" s="158"/>
      <c r="JL76" s="158"/>
      <c r="JM76"/>
      <c r="JN76"/>
      <c r="JO76"/>
      <c r="JP76"/>
      <c r="JQ76"/>
      <c r="JR76"/>
      <c r="JS76"/>
      <c r="JV76" s="158"/>
      <c r="JW76" s="158"/>
      <c r="JX76" s="158"/>
      <c r="JY76" s="158"/>
      <c r="JZ76"/>
      <c r="KA76"/>
      <c r="KB76"/>
      <c r="KC76"/>
      <c r="KD76"/>
      <c r="KE76"/>
      <c r="KF76"/>
      <c r="KI76" s="158"/>
      <c r="KJ76" s="158"/>
      <c r="KK76" s="158"/>
      <c r="KL76" s="158"/>
      <c r="KM76"/>
      <c r="KN76"/>
      <c r="KO76"/>
      <c r="KP76"/>
      <c r="KQ76"/>
      <c r="KR76"/>
      <c r="KS76"/>
      <c r="KV76" s="158"/>
      <c r="KW76" s="158"/>
      <c r="KX76" s="158"/>
      <c r="KY76" s="158"/>
      <c r="KZ76"/>
      <c r="LA76"/>
      <c r="LB76"/>
      <c r="LC76"/>
      <c r="LD76"/>
      <c r="LE76"/>
      <c r="LF76"/>
      <c r="LI76" s="158"/>
      <c r="LJ76" s="158"/>
      <c r="LK76" s="158"/>
      <c r="LL76" s="158"/>
      <c r="LM76"/>
      <c r="LN76"/>
      <c r="LO76"/>
      <c r="LP76"/>
      <c r="LQ76"/>
      <c r="LR76"/>
      <c r="LS76"/>
      <c r="LV76" s="158"/>
      <c r="LW76" s="158"/>
      <c r="LX76" s="158"/>
      <c r="LY76" s="158"/>
      <c r="LZ76"/>
      <c r="MA76"/>
      <c r="MB76"/>
      <c r="MC76"/>
      <c r="MD76"/>
      <c r="ME76"/>
      <c r="MF76"/>
    </row>
    <row r="77" spans="2:345" x14ac:dyDescent="0.25">
      <c r="B77" s="924"/>
      <c r="C77" s="925"/>
      <c r="D77" s="925"/>
      <c r="E77" s="925"/>
      <c r="F77" s="925"/>
      <c r="G77" s="925"/>
      <c r="H77" s="926"/>
      <c r="I77" s="489"/>
      <c r="J77" s="158"/>
      <c r="K77" s="158"/>
      <c r="L77" s="158"/>
      <c r="M77"/>
      <c r="N77"/>
      <c r="O77"/>
      <c r="P77"/>
      <c r="Q77"/>
      <c r="R77"/>
      <c r="S77"/>
      <c r="V77" s="158"/>
      <c r="W77" s="158"/>
      <c r="X77" s="158"/>
      <c r="Y77" s="158"/>
      <c r="Z77"/>
      <c r="AA77"/>
      <c r="AB77"/>
      <c r="AC77"/>
      <c r="AD77"/>
      <c r="AE77"/>
      <c r="AF77"/>
      <c r="AI77" s="158"/>
      <c r="AJ77" s="158"/>
      <c r="AK77" s="158"/>
      <c r="AL77" s="158"/>
      <c r="AM77"/>
      <c r="AN77"/>
      <c r="AO77"/>
      <c r="AP77"/>
      <c r="AQ77"/>
      <c r="AR77"/>
      <c r="AS77"/>
      <c r="AV77" s="158"/>
      <c r="AW77" s="158"/>
      <c r="AX77" s="158"/>
      <c r="AY77" s="158"/>
      <c r="AZ77"/>
      <c r="BA77"/>
      <c r="BB77"/>
      <c r="BC77"/>
      <c r="BD77"/>
      <c r="BE77"/>
      <c r="BF77"/>
      <c r="BI77" s="158"/>
      <c r="BJ77" s="158"/>
      <c r="BK77" s="158"/>
      <c r="BL77" s="158"/>
      <c r="BM77"/>
      <c r="BN77"/>
      <c r="BO77"/>
      <c r="BP77"/>
      <c r="BQ77"/>
      <c r="BR77"/>
      <c r="BS77"/>
      <c r="BV77" s="158"/>
      <c r="BW77" s="158"/>
      <c r="BX77" s="158"/>
      <c r="BY77" s="158"/>
      <c r="BZ77"/>
      <c r="CA77"/>
      <c r="CB77"/>
      <c r="CC77"/>
      <c r="CD77"/>
      <c r="CE77"/>
      <c r="CF77"/>
      <c r="CI77" s="158"/>
      <c r="CJ77" s="158"/>
      <c r="CK77" s="158"/>
      <c r="CL77" s="158"/>
      <c r="CM77"/>
      <c r="CN77"/>
      <c r="CO77"/>
      <c r="CP77"/>
      <c r="CQ77"/>
      <c r="CR77"/>
      <c r="CS77"/>
      <c r="CV77" s="158"/>
      <c r="CW77" s="158"/>
      <c r="CX77" s="158"/>
      <c r="CY77" s="158"/>
      <c r="CZ77"/>
      <c r="DA77"/>
      <c r="DB77"/>
      <c r="DC77"/>
      <c r="DD77"/>
      <c r="DE77"/>
      <c r="DF77"/>
      <c r="DI77" s="158"/>
      <c r="DJ77" s="158"/>
      <c r="DK77" s="158"/>
      <c r="DL77" s="158"/>
      <c r="DM77"/>
      <c r="DN77"/>
      <c r="DO77"/>
      <c r="DP77"/>
      <c r="DQ77"/>
      <c r="DR77"/>
      <c r="DS77"/>
      <c r="DV77" s="158"/>
      <c r="DW77" s="158"/>
      <c r="DX77" s="158"/>
      <c r="DY77" s="158"/>
      <c r="DZ77"/>
      <c r="EA77"/>
      <c r="EB77"/>
      <c r="EC77"/>
      <c r="ED77"/>
      <c r="EE77"/>
      <c r="EF77"/>
      <c r="EI77" s="158"/>
      <c r="EJ77" s="158"/>
      <c r="EK77" s="158"/>
      <c r="EL77" s="158"/>
      <c r="EM77"/>
      <c r="EN77"/>
      <c r="EO77"/>
      <c r="EP77"/>
      <c r="EQ77"/>
      <c r="ER77"/>
      <c r="ES77"/>
      <c r="EV77" s="158"/>
      <c r="EW77" s="158"/>
      <c r="EX77" s="158"/>
      <c r="EY77" s="158"/>
      <c r="EZ77"/>
      <c r="FA77"/>
      <c r="FB77"/>
      <c r="FC77"/>
      <c r="FD77"/>
      <c r="FE77"/>
      <c r="FF77"/>
      <c r="FI77" s="158"/>
      <c r="FJ77" s="158"/>
      <c r="FK77" s="158"/>
      <c r="FL77" s="158"/>
      <c r="FM77"/>
      <c r="FN77"/>
      <c r="FO77"/>
      <c r="FP77"/>
      <c r="FQ77"/>
      <c r="FR77"/>
      <c r="FS77"/>
      <c r="FV77" s="158"/>
      <c r="FW77" s="158"/>
      <c r="FX77" s="158"/>
      <c r="FY77" s="158"/>
      <c r="FZ77"/>
      <c r="GA77"/>
      <c r="GB77"/>
      <c r="GC77"/>
      <c r="GD77"/>
      <c r="GE77"/>
      <c r="GF77"/>
      <c r="GI77" s="158"/>
      <c r="GJ77" s="158"/>
      <c r="GK77" s="158"/>
      <c r="GL77" s="158"/>
      <c r="GM77"/>
      <c r="GN77"/>
      <c r="GO77"/>
      <c r="GP77"/>
      <c r="GQ77"/>
      <c r="GR77"/>
      <c r="GS77"/>
      <c r="GV77" s="158"/>
      <c r="GW77" s="158"/>
      <c r="GX77" s="158"/>
      <c r="GY77" s="158"/>
      <c r="GZ77"/>
      <c r="HA77"/>
      <c r="HB77"/>
      <c r="HC77"/>
      <c r="HD77"/>
      <c r="HE77"/>
      <c r="HF77"/>
      <c r="HI77" s="158"/>
      <c r="HJ77" s="158"/>
      <c r="HK77" s="158"/>
      <c r="HL77" s="158"/>
      <c r="HM77"/>
      <c r="HN77"/>
      <c r="HO77"/>
      <c r="HP77"/>
      <c r="HQ77"/>
      <c r="HR77"/>
      <c r="HS77"/>
      <c r="HV77" s="158"/>
      <c r="HW77" s="158"/>
      <c r="HX77" s="158"/>
      <c r="HY77" s="158"/>
      <c r="HZ77"/>
      <c r="IA77"/>
      <c r="IB77"/>
      <c r="IC77"/>
      <c r="ID77"/>
      <c r="IE77"/>
      <c r="IF77"/>
      <c r="II77" s="158"/>
      <c r="IJ77" s="158"/>
      <c r="IK77" s="158"/>
      <c r="IL77" s="158"/>
      <c r="IM77"/>
      <c r="IN77"/>
      <c r="IO77"/>
      <c r="IP77"/>
      <c r="IQ77"/>
      <c r="IR77"/>
      <c r="IS77"/>
      <c r="IV77" s="158"/>
      <c r="IW77" s="158"/>
      <c r="IX77" s="158"/>
      <c r="IY77" s="158"/>
      <c r="IZ77"/>
      <c r="JA77"/>
      <c r="JB77"/>
      <c r="JC77"/>
      <c r="JD77"/>
      <c r="JE77"/>
      <c r="JF77"/>
      <c r="JI77" s="158"/>
      <c r="JJ77" s="158"/>
      <c r="JK77" s="158"/>
      <c r="JL77" s="158"/>
      <c r="JM77"/>
      <c r="JN77"/>
      <c r="JO77"/>
      <c r="JP77"/>
      <c r="JQ77"/>
      <c r="JR77"/>
      <c r="JS77"/>
      <c r="JV77" s="158"/>
      <c r="JW77" s="158"/>
      <c r="JX77" s="158"/>
      <c r="JY77" s="158"/>
      <c r="JZ77"/>
      <c r="KA77"/>
      <c r="KB77"/>
      <c r="KC77"/>
      <c r="KD77"/>
      <c r="KE77"/>
      <c r="KF77"/>
      <c r="KI77" s="158"/>
      <c r="KJ77" s="158"/>
      <c r="KK77" s="158"/>
      <c r="KL77" s="158"/>
      <c r="KM77"/>
      <c r="KN77"/>
      <c r="KO77"/>
      <c r="KP77"/>
      <c r="KQ77"/>
      <c r="KR77"/>
      <c r="KS77"/>
      <c r="KV77" s="158"/>
      <c r="KW77" s="158"/>
      <c r="KX77" s="158"/>
      <c r="KY77" s="158"/>
      <c r="KZ77"/>
      <c r="LA77"/>
      <c r="LB77"/>
      <c r="LC77"/>
      <c r="LD77"/>
      <c r="LE77"/>
      <c r="LF77"/>
      <c r="LI77" s="158"/>
      <c r="LJ77" s="158"/>
      <c r="LK77" s="158"/>
      <c r="LL77" s="158"/>
      <c r="LM77"/>
      <c r="LN77"/>
      <c r="LO77"/>
      <c r="LP77"/>
      <c r="LQ77"/>
      <c r="LR77"/>
      <c r="LS77"/>
      <c r="LV77" s="158"/>
      <c r="LW77" s="158"/>
      <c r="LX77" s="158"/>
      <c r="LY77" s="158"/>
      <c r="LZ77"/>
      <c r="MA77"/>
      <c r="MB77"/>
      <c r="MC77"/>
      <c r="MD77"/>
      <c r="ME77"/>
      <c r="MF77"/>
    </row>
    <row r="78" spans="2:345" x14ac:dyDescent="0.25">
      <c r="B78" s="924"/>
      <c r="C78" s="925"/>
      <c r="D78" s="925"/>
      <c r="E78" s="925"/>
      <c r="F78" s="925"/>
      <c r="G78" s="925"/>
      <c r="H78" s="926"/>
      <c r="I78" s="489"/>
      <c r="J78" s="158"/>
      <c r="K78" s="158"/>
      <c r="L78" s="158"/>
      <c r="M78"/>
      <c r="N78"/>
      <c r="O78"/>
      <c r="P78"/>
      <c r="Q78"/>
      <c r="R78"/>
      <c r="S78"/>
      <c r="V78" s="158"/>
      <c r="W78" s="158"/>
      <c r="X78" s="158"/>
      <c r="Y78" s="158"/>
      <c r="Z78"/>
      <c r="AA78"/>
      <c r="AB78"/>
      <c r="AC78"/>
      <c r="AD78"/>
      <c r="AE78"/>
      <c r="AF78"/>
      <c r="AI78" s="158"/>
      <c r="AJ78" s="158"/>
      <c r="AK78" s="158"/>
      <c r="AL78" s="158"/>
      <c r="AM78"/>
      <c r="AN78"/>
      <c r="AO78"/>
      <c r="AP78"/>
      <c r="AQ78"/>
      <c r="AR78"/>
      <c r="AS78"/>
      <c r="AV78" s="158"/>
      <c r="AW78" s="158"/>
      <c r="AX78" s="158"/>
      <c r="AY78" s="158"/>
      <c r="AZ78"/>
      <c r="BA78"/>
      <c r="BB78"/>
      <c r="BC78"/>
      <c r="BD78"/>
      <c r="BE78"/>
      <c r="BF78"/>
      <c r="BI78" s="158"/>
      <c r="BJ78" s="158"/>
      <c r="BK78" s="158"/>
      <c r="BL78" s="158"/>
      <c r="BM78"/>
      <c r="BN78"/>
      <c r="BO78"/>
      <c r="BP78"/>
      <c r="BQ78"/>
      <c r="BR78"/>
      <c r="BS78"/>
      <c r="BV78" s="158"/>
      <c r="BW78" s="158"/>
      <c r="BX78" s="158"/>
      <c r="BY78" s="158"/>
      <c r="BZ78"/>
      <c r="CA78"/>
      <c r="CB78"/>
      <c r="CC78"/>
      <c r="CD78"/>
      <c r="CE78"/>
      <c r="CF78"/>
      <c r="CI78" s="158"/>
      <c r="CJ78" s="158"/>
      <c r="CK78" s="158"/>
      <c r="CL78" s="158"/>
      <c r="CM78"/>
      <c r="CN78"/>
      <c r="CO78"/>
      <c r="CP78"/>
      <c r="CQ78"/>
      <c r="CR78"/>
      <c r="CS78"/>
      <c r="CV78" s="158"/>
      <c r="CW78" s="158"/>
      <c r="CX78" s="158"/>
      <c r="CY78" s="158"/>
      <c r="CZ78"/>
      <c r="DA78"/>
      <c r="DB78"/>
      <c r="DC78"/>
      <c r="DD78"/>
      <c r="DE78"/>
      <c r="DF78"/>
      <c r="DI78" s="158"/>
      <c r="DJ78" s="158"/>
      <c r="DK78" s="158"/>
      <c r="DL78" s="158"/>
      <c r="DM78"/>
      <c r="DN78"/>
      <c r="DO78"/>
      <c r="DP78"/>
      <c r="DQ78"/>
      <c r="DR78"/>
      <c r="DS78"/>
      <c r="DV78" s="158"/>
      <c r="DW78" s="158"/>
      <c r="DX78" s="158"/>
      <c r="DY78" s="158"/>
      <c r="DZ78"/>
      <c r="EA78"/>
      <c r="EB78"/>
      <c r="EC78"/>
      <c r="ED78"/>
      <c r="EE78"/>
      <c r="EF78"/>
      <c r="EI78" s="158"/>
      <c r="EJ78" s="158"/>
      <c r="EK78" s="158"/>
      <c r="EL78" s="158"/>
      <c r="EM78"/>
      <c r="EN78"/>
      <c r="EO78"/>
      <c r="EP78"/>
      <c r="EQ78"/>
      <c r="ER78"/>
      <c r="ES78"/>
      <c r="EV78" s="158"/>
      <c r="EW78" s="158"/>
      <c r="EX78" s="158"/>
      <c r="EY78" s="158"/>
      <c r="EZ78"/>
      <c r="FA78"/>
      <c r="FB78"/>
      <c r="FC78"/>
      <c r="FD78"/>
      <c r="FE78"/>
      <c r="FF78"/>
      <c r="FI78" s="158"/>
      <c r="FJ78" s="158"/>
      <c r="FK78" s="158"/>
      <c r="FL78" s="158"/>
      <c r="FM78"/>
      <c r="FN78"/>
      <c r="FO78"/>
      <c r="FP78"/>
      <c r="FQ78"/>
      <c r="FR78"/>
      <c r="FS78"/>
      <c r="FV78" s="158"/>
      <c r="FW78" s="158"/>
      <c r="FX78" s="158"/>
      <c r="FY78" s="158"/>
      <c r="FZ78"/>
      <c r="GA78"/>
      <c r="GB78"/>
      <c r="GC78"/>
      <c r="GD78"/>
      <c r="GE78"/>
      <c r="GF78"/>
      <c r="GI78" s="158"/>
      <c r="GJ78" s="158"/>
      <c r="GK78" s="158"/>
      <c r="GL78" s="158"/>
      <c r="GM78"/>
      <c r="GN78"/>
      <c r="GO78"/>
      <c r="GP78"/>
      <c r="GQ78"/>
      <c r="GR78"/>
      <c r="GS78"/>
      <c r="GV78" s="158"/>
      <c r="GW78" s="158"/>
      <c r="GX78" s="158"/>
      <c r="GY78" s="158"/>
      <c r="GZ78"/>
      <c r="HA78"/>
      <c r="HB78"/>
      <c r="HC78"/>
      <c r="HD78"/>
      <c r="HE78"/>
      <c r="HF78"/>
      <c r="HI78" s="158"/>
      <c r="HJ78" s="158"/>
      <c r="HK78" s="158"/>
      <c r="HL78" s="158"/>
      <c r="HM78"/>
      <c r="HN78"/>
      <c r="HO78"/>
      <c r="HP78"/>
      <c r="HQ78"/>
      <c r="HR78"/>
      <c r="HS78"/>
      <c r="HV78" s="158"/>
      <c r="HW78" s="158"/>
      <c r="HX78" s="158"/>
      <c r="HY78" s="158"/>
      <c r="HZ78"/>
      <c r="IA78"/>
      <c r="IB78"/>
      <c r="IC78"/>
      <c r="ID78"/>
      <c r="IE78"/>
      <c r="IF78"/>
      <c r="II78" s="158"/>
      <c r="IJ78" s="158"/>
      <c r="IK78" s="158"/>
      <c r="IL78" s="158"/>
      <c r="IM78"/>
      <c r="IN78"/>
      <c r="IO78"/>
      <c r="IP78"/>
      <c r="IQ78"/>
      <c r="IR78"/>
      <c r="IS78"/>
      <c r="IV78" s="158"/>
      <c r="IW78" s="158"/>
      <c r="IX78" s="158"/>
      <c r="IY78" s="158"/>
      <c r="IZ78"/>
      <c r="JA78"/>
      <c r="JB78"/>
      <c r="JC78"/>
      <c r="JD78"/>
      <c r="JE78"/>
      <c r="JF78"/>
      <c r="JI78" s="158"/>
      <c r="JJ78" s="158"/>
      <c r="JK78" s="158"/>
      <c r="JL78" s="158"/>
      <c r="JM78"/>
      <c r="JN78"/>
      <c r="JO78"/>
      <c r="JP78"/>
      <c r="JQ78"/>
      <c r="JR78"/>
      <c r="JS78"/>
      <c r="JV78" s="158"/>
      <c r="JW78" s="158"/>
      <c r="JX78" s="158"/>
      <c r="JY78" s="158"/>
      <c r="JZ78"/>
      <c r="KA78"/>
      <c r="KB78"/>
      <c r="KC78"/>
      <c r="KD78"/>
      <c r="KE78"/>
      <c r="KF78"/>
      <c r="KI78" s="158"/>
      <c r="KJ78" s="158"/>
      <c r="KK78" s="158"/>
      <c r="KL78" s="158"/>
      <c r="KM78"/>
      <c r="KN78"/>
      <c r="KO78"/>
      <c r="KP78"/>
      <c r="KQ78"/>
      <c r="KR78"/>
      <c r="KS78"/>
      <c r="KV78" s="158"/>
      <c r="KW78" s="158"/>
      <c r="KX78" s="158"/>
      <c r="KY78" s="158"/>
      <c r="KZ78"/>
      <c r="LA78"/>
      <c r="LB78"/>
      <c r="LC78"/>
      <c r="LD78"/>
      <c r="LE78"/>
      <c r="LF78"/>
      <c r="LI78" s="158"/>
      <c r="LJ78" s="158"/>
      <c r="LK78" s="158"/>
      <c r="LL78" s="158"/>
      <c r="LM78"/>
      <c r="LN78"/>
      <c r="LO78"/>
      <c r="LP78"/>
      <c r="LQ78"/>
      <c r="LR78"/>
      <c r="LS78"/>
      <c r="LV78" s="158"/>
      <c r="LW78" s="158"/>
      <c r="LX78" s="158"/>
      <c r="LY78" s="158"/>
      <c r="LZ78"/>
      <c r="MA78"/>
      <c r="MB78"/>
      <c r="MC78"/>
      <c r="MD78"/>
      <c r="ME78"/>
      <c r="MF78"/>
    </row>
    <row r="79" spans="2:345" x14ac:dyDescent="0.25">
      <c r="B79" s="924" t="str">
        <f>Language!$E$199</f>
        <v>The factors for the individual categories and other presettings can be selected on the 'PrSettings' worksheet.</v>
      </c>
      <c r="C79" s="925"/>
      <c r="D79" s="925"/>
      <c r="E79" s="925"/>
      <c r="F79" s="925"/>
      <c r="G79" s="925"/>
      <c r="H79" s="926"/>
    </row>
    <row r="80" spans="2:345" x14ac:dyDescent="0.25">
      <c r="B80" s="924"/>
      <c r="C80" s="925"/>
      <c r="D80" s="925"/>
      <c r="E80" s="925"/>
      <c r="F80" s="925"/>
      <c r="G80" s="925"/>
      <c r="H80" s="926"/>
    </row>
    <row r="81" spans="2:8" ht="16.5" thickBot="1" x14ac:dyDescent="0.3">
      <c r="B81" s="927"/>
      <c r="C81" s="928"/>
      <c r="D81" s="928"/>
      <c r="E81" s="928"/>
      <c r="F81" s="928"/>
      <c r="G81" s="928"/>
      <c r="H81" s="929"/>
    </row>
    <row r="82" spans="2:8" ht="16.5" thickTop="1" x14ac:dyDescent="0.25"/>
    <row r="83" spans="2:8" x14ac:dyDescent="0.25"/>
    <row r="84" spans="2:8" x14ac:dyDescent="0.25"/>
    <row r="85" spans="2:8" x14ac:dyDescent="0.25"/>
    <row r="86" spans="2:8" x14ac:dyDescent="0.25"/>
    <row r="87" spans="2:8" x14ac:dyDescent="0.25"/>
  </sheetData>
  <sheetProtection sheet="1" selectLockedCells="1"/>
  <mergeCells count="215">
    <mergeCell ref="AL69:AN69"/>
    <mergeCell ref="AY67:BA67"/>
    <mergeCell ref="AY69:BA69"/>
    <mergeCell ref="BL67:BN67"/>
    <mergeCell ref="BL69:BN69"/>
    <mergeCell ref="BY67:CA67"/>
    <mergeCell ref="BY69:CA69"/>
    <mergeCell ref="CL67:CN67"/>
    <mergeCell ref="CL69:CN69"/>
    <mergeCell ref="LV2:MG2"/>
    <mergeCell ref="LV3:MG3"/>
    <mergeCell ref="LZ4:MA4"/>
    <mergeCell ref="LY68:MA68"/>
    <mergeCell ref="LY70:MA70"/>
    <mergeCell ref="MB70:MG70"/>
    <mergeCell ref="LI2:LT2"/>
    <mergeCell ref="LI3:LT3"/>
    <mergeCell ref="LM4:LN4"/>
    <mergeCell ref="LL68:LN68"/>
    <mergeCell ref="LL70:LN70"/>
    <mergeCell ref="LO70:LT70"/>
    <mergeCell ref="LL67:LN67"/>
    <mergeCell ref="LL69:LN69"/>
    <mergeCell ref="LY67:MA67"/>
    <mergeCell ref="LY69:MA69"/>
    <mergeCell ref="KV2:LG2"/>
    <mergeCell ref="KV3:LG3"/>
    <mergeCell ref="KZ4:LA4"/>
    <mergeCell ref="KY68:LA68"/>
    <mergeCell ref="KY70:LA70"/>
    <mergeCell ref="LB70:LG70"/>
    <mergeCell ref="KI2:KT2"/>
    <mergeCell ref="KI3:KT3"/>
    <mergeCell ref="KM4:KN4"/>
    <mergeCell ref="KL68:KN68"/>
    <mergeCell ref="KL70:KN70"/>
    <mergeCell ref="KO70:KT70"/>
    <mergeCell ref="KL67:KN67"/>
    <mergeCell ref="KL69:KN69"/>
    <mergeCell ref="KY67:LA67"/>
    <mergeCell ref="KY69:LA69"/>
    <mergeCell ref="JV2:KG2"/>
    <mergeCell ref="JV3:KG3"/>
    <mergeCell ref="JZ4:KA4"/>
    <mergeCell ref="JY68:KA68"/>
    <mergeCell ref="JY70:KA70"/>
    <mergeCell ref="KB70:KG70"/>
    <mergeCell ref="JI2:JT2"/>
    <mergeCell ref="JI3:JT3"/>
    <mergeCell ref="JM4:JN4"/>
    <mergeCell ref="JL68:JN68"/>
    <mergeCell ref="JL70:JN70"/>
    <mergeCell ref="JO70:JT70"/>
    <mergeCell ref="JL67:JN67"/>
    <mergeCell ref="JL69:JN69"/>
    <mergeCell ref="JY67:KA67"/>
    <mergeCell ref="JY69:KA69"/>
    <mergeCell ref="IV2:JG2"/>
    <mergeCell ref="IV3:JG3"/>
    <mergeCell ref="IZ4:JA4"/>
    <mergeCell ref="IY68:JA68"/>
    <mergeCell ref="IY70:JA70"/>
    <mergeCell ref="JB70:JG70"/>
    <mergeCell ref="II2:IT2"/>
    <mergeCell ref="II3:IT3"/>
    <mergeCell ref="IM4:IN4"/>
    <mergeCell ref="IL68:IN68"/>
    <mergeCell ref="IL70:IN70"/>
    <mergeCell ref="IO70:IT70"/>
    <mergeCell ref="IL67:IN67"/>
    <mergeCell ref="IL69:IN69"/>
    <mergeCell ref="IY67:JA67"/>
    <mergeCell ref="IY69:JA69"/>
    <mergeCell ref="HV2:IG2"/>
    <mergeCell ref="HV3:IG3"/>
    <mergeCell ref="HZ4:IA4"/>
    <mergeCell ref="HY68:IA68"/>
    <mergeCell ref="HY70:IA70"/>
    <mergeCell ref="IB70:IG70"/>
    <mergeCell ref="HI2:HT2"/>
    <mergeCell ref="HI3:HT3"/>
    <mergeCell ref="HM4:HN4"/>
    <mergeCell ref="HL68:HN68"/>
    <mergeCell ref="HL70:HN70"/>
    <mergeCell ref="HO70:HT70"/>
    <mergeCell ref="HL67:HN67"/>
    <mergeCell ref="HL69:HN69"/>
    <mergeCell ref="HY67:IA67"/>
    <mergeCell ref="HY69:IA69"/>
    <mergeCell ref="GV2:HG2"/>
    <mergeCell ref="GV3:HG3"/>
    <mergeCell ref="GZ4:HA4"/>
    <mergeCell ref="GY68:HA68"/>
    <mergeCell ref="GY70:HA70"/>
    <mergeCell ref="HB70:HG70"/>
    <mergeCell ref="GI2:GT2"/>
    <mergeCell ref="GI3:GT3"/>
    <mergeCell ref="GM4:GN4"/>
    <mergeCell ref="GL68:GN68"/>
    <mergeCell ref="GL70:GN70"/>
    <mergeCell ref="GO70:GT70"/>
    <mergeCell ref="GL67:GN67"/>
    <mergeCell ref="GL69:GN69"/>
    <mergeCell ref="GY67:HA67"/>
    <mergeCell ref="GY69:HA69"/>
    <mergeCell ref="FV2:GG2"/>
    <mergeCell ref="FV3:GG3"/>
    <mergeCell ref="FZ4:GA4"/>
    <mergeCell ref="FY68:GA68"/>
    <mergeCell ref="FY70:GA70"/>
    <mergeCell ref="GB70:GG70"/>
    <mergeCell ref="FI2:FT2"/>
    <mergeCell ref="FI3:FT3"/>
    <mergeCell ref="FM4:FN4"/>
    <mergeCell ref="FL68:FN68"/>
    <mergeCell ref="FL70:FN70"/>
    <mergeCell ref="FO70:FT70"/>
    <mergeCell ref="FL67:FN67"/>
    <mergeCell ref="FL69:FN69"/>
    <mergeCell ref="FY67:GA67"/>
    <mergeCell ref="FY69:GA69"/>
    <mergeCell ref="EV2:FG2"/>
    <mergeCell ref="EV3:FG3"/>
    <mergeCell ref="EZ4:FA4"/>
    <mergeCell ref="EY68:FA68"/>
    <mergeCell ref="EY70:FA70"/>
    <mergeCell ref="FB70:FG70"/>
    <mergeCell ref="EI2:ET2"/>
    <mergeCell ref="EI3:ET3"/>
    <mergeCell ref="EM4:EN4"/>
    <mergeCell ref="EL68:EN68"/>
    <mergeCell ref="EL70:EN70"/>
    <mergeCell ref="EO70:ET70"/>
    <mergeCell ref="EL67:EN67"/>
    <mergeCell ref="EL69:EN69"/>
    <mergeCell ref="EY67:FA67"/>
    <mergeCell ref="EY69:FA69"/>
    <mergeCell ref="DV2:EG2"/>
    <mergeCell ref="DV3:EG3"/>
    <mergeCell ref="DZ4:EA4"/>
    <mergeCell ref="DY68:EA68"/>
    <mergeCell ref="DY70:EA70"/>
    <mergeCell ref="EB70:EG70"/>
    <mergeCell ref="DI2:DT2"/>
    <mergeCell ref="DI3:DT3"/>
    <mergeCell ref="DM4:DN4"/>
    <mergeCell ref="DL68:DN68"/>
    <mergeCell ref="DL70:DN70"/>
    <mergeCell ref="DO70:DT70"/>
    <mergeCell ref="DL67:DN67"/>
    <mergeCell ref="DL69:DN69"/>
    <mergeCell ref="DY67:EA67"/>
    <mergeCell ref="DY69:EA69"/>
    <mergeCell ref="CV2:DG2"/>
    <mergeCell ref="CV3:DG3"/>
    <mergeCell ref="CZ4:DA4"/>
    <mergeCell ref="CY68:DA68"/>
    <mergeCell ref="CY70:DA70"/>
    <mergeCell ref="DB70:DG70"/>
    <mergeCell ref="CI2:CT2"/>
    <mergeCell ref="CI3:CT3"/>
    <mergeCell ref="CM4:CN4"/>
    <mergeCell ref="CL68:CN68"/>
    <mergeCell ref="CL70:CN70"/>
    <mergeCell ref="CO70:CT70"/>
    <mergeCell ref="CY67:DA67"/>
    <mergeCell ref="CY69:DA69"/>
    <mergeCell ref="BV2:CG2"/>
    <mergeCell ref="BV3:CG3"/>
    <mergeCell ref="BZ4:CA4"/>
    <mergeCell ref="BY68:CA68"/>
    <mergeCell ref="BY70:CA70"/>
    <mergeCell ref="CB70:CG70"/>
    <mergeCell ref="B73:H75"/>
    <mergeCell ref="B76:H78"/>
    <mergeCell ref="B79:H81"/>
    <mergeCell ref="B72:H72"/>
    <mergeCell ref="L68:N68"/>
    <mergeCell ref="L70:N70"/>
    <mergeCell ref="AV2:BG2"/>
    <mergeCell ref="AV3:BG3"/>
    <mergeCell ref="AZ4:BA4"/>
    <mergeCell ref="AY68:BA68"/>
    <mergeCell ref="AY70:BA70"/>
    <mergeCell ref="BB70:BG70"/>
    <mergeCell ref="BM4:BN4"/>
    <mergeCell ref="BL68:BN68"/>
    <mergeCell ref="BL70:BN70"/>
    <mergeCell ref="BI2:BT2"/>
    <mergeCell ref="BI3:BT3"/>
    <mergeCell ref="BO70:BT70"/>
    <mergeCell ref="B1:G1"/>
    <mergeCell ref="I2:T2"/>
    <mergeCell ref="O70:T70"/>
    <mergeCell ref="F4:G4"/>
    <mergeCell ref="M4:N4"/>
    <mergeCell ref="B3:G3"/>
    <mergeCell ref="I3:T3"/>
    <mergeCell ref="AI2:AT2"/>
    <mergeCell ref="AI3:AT3"/>
    <mergeCell ref="AM4:AN4"/>
    <mergeCell ref="AL68:AN68"/>
    <mergeCell ref="AL70:AN70"/>
    <mergeCell ref="AO70:AT70"/>
    <mergeCell ref="V2:AG2"/>
    <mergeCell ref="V3:AG3"/>
    <mergeCell ref="Z4:AA4"/>
    <mergeCell ref="Y68:AA68"/>
    <mergeCell ref="Y70:AA70"/>
    <mergeCell ref="AB70:AG70"/>
    <mergeCell ref="L69:N69"/>
    <mergeCell ref="L67:N67"/>
    <mergeCell ref="Y67:AA67"/>
    <mergeCell ref="Y69:AA69"/>
    <mergeCell ref="AL67:AN67"/>
  </mergeCells>
  <conditionalFormatting sqref="J57">
    <cfRule type="expression" dxfId="152" priority="7036">
      <formula>O57&gt;1</formula>
    </cfRule>
  </conditionalFormatting>
  <conditionalFormatting sqref="L57">
    <cfRule type="expression" dxfId="151" priority="7035">
      <formula>O52&gt;1</formula>
    </cfRule>
  </conditionalFormatting>
  <conditionalFormatting sqref="L58">
    <cfRule type="expression" dxfId="150" priority="7034">
      <formula>O53&gt;1</formula>
    </cfRule>
  </conditionalFormatting>
  <conditionalFormatting sqref="L59">
    <cfRule type="expression" dxfId="149" priority="7033">
      <formula>O54&gt;1</formula>
    </cfRule>
  </conditionalFormatting>
  <conditionalFormatting sqref="L60">
    <cfRule type="expression" dxfId="148" priority="7032">
      <formula>O55&gt;1</formula>
    </cfRule>
  </conditionalFormatting>
  <conditionalFormatting sqref="J58">
    <cfRule type="expression" dxfId="147" priority="7031">
      <formula>O58&gt;1</formula>
    </cfRule>
  </conditionalFormatting>
  <conditionalFormatting sqref="J59">
    <cfRule type="expression" dxfId="146" priority="7030">
      <formula>O59&gt;1</formula>
    </cfRule>
  </conditionalFormatting>
  <conditionalFormatting sqref="J60">
    <cfRule type="expression" dxfId="145" priority="7029">
      <formula>O60&gt;1</formula>
    </cfRule>
  </conditionalFormatting>
  <conditionalFormatting sqref="J62">
    <cfRule type="expression" dxfId="144" priority="7028">
      <formula>O62&gt;1</formula>
    </cfRule>
  </conditionalFormatting>
  <conditionalFormatting sqref="J63">
    <cfRule type="expression" dxfId="143" priority="7027">
      <formula>O63&gt;1</formula>
    </cfRule>
  </conditionalFormatting>
  <conditionalFormatting sqref="L62">
    <cfRule type="expression" dxfId="142" priority="7026">
      <formula>O50&gt;1</formula>
    </cfRule>
  </conditionalFormatting>
  <conditionalFormatting sqref="L63">
    <cfRule type="expression" dxfId="141" priority="7025">
      <formula>O51&gt;1</formula>
    </cfRule>
  </conditionalFormatting>
  <conditionalFormatting sqref="J65">
    <cfRule type="expression" dxfId="140" priority="7021">
      <formula>P65&gt;1</formula>
    </cfRule>
  </conditionalFormatting>
  <conditionalFormatting sqref="L65">
    <cfRule type="expression" dxfId="139" priority="7020">
      <formula>O49&gt;1</formula>
    </cfRule>
  </conditionalFormatting>
  <dataValidations count="1">
    <dataValidation type="whole" allowBlank="1" showErrorMessage="1" errorTitle="ERROR" error="0 - 999 !" sqref="I57:I60 K57:K60 V57:V60 X57:X60 AI57:AI60 AK57:AK60 AV57:AV60 AX57:AX60 BI57:BI60 BK57:BK60 BV57:BV60 BX57:BX60 CI57:CI60 CK57:CK60 CV57:CV60 CX57:CX60 DI57:DI60 DK57:DK60 DV57:DV60 DX57:DX60 EI57:EI60 EK57:EK60 EV57:EV60 EX57:EX60 FI57:FI60 FK57:FK60 FV57:FV60 FX57:FX60 GI57:GI60 GK57:GK60 GV57:GV60 GX57:GX60 HI57:HI60 HK57:HK60 HV57:HV60 HX57:HX60 II57:II60 IK57:IK60 IV57:IV60 IX57:IX60 JI57:JI60 JK57:JK60 JV57:JV60 JX57:JX60 KI57:KI60 KK57:KK60 KV57:KV60 KX57:KX60 LI57:LI60 LK57:LK60 LV57:LV60 LX57:LX60" xr:uid="{00000000-0002-0000-0500-000000000000}">
      <formula1>0</formula1>
      <formula2>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6843" id="{EAB64319-92BE-4DDC-BF2C-579ED4A5F503}">
            <xm:f>AND(PrSettings!$M$4&lt;&gt;"●",$F6=$G6)</xm:f>
            <x14:dxf>
              <font>
                <color theme="2" tint="-9.9948118533890809E-2"/>
              </font>
            </x14:dxf>
          </x14:cfRule>
          <xm:sqref>Q6:Q11 Q13:Q18 Q20:Q25 Q27:Q32 Q34:Q39 Q41:Q46 Q48:Q55</xm:sqref>
        </x14:conditionalFormatting>
        <x14:conditionalFormatting xmlns:xm="http://schemas.microsoft.com/office/excel/2006/main">
          <x14:cfRule type="expression" priority="463" id="{094EA858-BB6F-4BB2-885D-1BE9E52B9CDA}">
            <xm:f>AND(PrSettings!$M$4&lt;&gt;"●",$F6=$G6)</xm:f>
            <x14:dxf>
              <font>
                <color theme="2" tint="-9.9948118533890809E-2"/>
              </font>
            </x14:dxf>
          </x14:cfRule>
          <xm:sqref>AD6:AD11 AD13:AD18 AD20:AD25 AD27:AD32 AD34:AD39 AD41:AD46 AD48:AD55</xm:sqref>
        </x14:conditionalFormatting>
        <x14:conditionalFormatting xmlns:xm="http://schemas.microsoft.com/office/excel/2006/main">
          <x14:cfRule type="expression" priority="446" id="{E30533EB-EAE1-455D-8424-E964055CB558}">
            <xm:f>AND(PrSettings!$M$4&lt;&gt;"●",$F6=$G6)</xm:f>
            <x14:dxf>
              <font>
                <color theme="2" tint="-9.9948118533890809E-2"/>
              </font>
            </x14:dxf>
          </x14:cfRule>
          <xm:sqref>AQ6:AQ11 AQ13:AQ18 AQ20:AQ25 AQ27:AQ32 AQ34:AQ39 AQ41:AQ46 AQ48:AQ55</xm:sqref>
        </x14:conditionalFormatting>
        <x14:conditionalFormatting xmlns:xm="http://schemas.microsoft.com/office/excel/2006/main">
          <x14:cfRule type="expression" priority="429" id="{D90E9C48-47EE-44A4-8912-89ECB8DC6432}">
            <xm:f>AND(PrSettings!$M$4&lt;&gt;"●",$F6=$G6)</xm:f>
            <x14:dxf>
              <font>
                <color theme="2" tint="-9.9948118533890809E-2"/>
              </font>
            </x14:dxf>
          </x14:cfRule>
          <xm:sqref>BD6:BD11 BD13:BD18 BD20:BD25 BD27:BD32 BD34:BD39 BD41:BD46 BD48:BD55</xm:sqref>
        </x14:conditionalFormatting>
        <x14:conditionalFormatting xmlns:xm="http://schemas.microsoft.com/office/excel/2006/main">
          <x14:cfRule type="expression" priority="412" id="{4350C33C-26D1-4024-9C16-84B865B3D35A}">
            <xm:f>AND(PrSettings!$M$4&lt;&gt;"●",$F6=$G6)</xm:f>
            <x14:dxf>
              <font>
                <color theme="2" tint="-9.9948118533890809E-2"/>
              </font>
            </x14:dxf>
          </x14:cfRule>
          <xm:sqref>BQ6:BQ11 BQ13:BQ18 BQ20:BQ25 BQ27:BQ32 BQ34:BQ39 BQ41:BQ46 BQ48:BQ55</xm:sqref>
        </x14:conditionalFormatting>
        <x14:conditionalFormatting xmlns:xm="http://schemas.microsoft.com/office/excel/2006/main">
          <x14:cfRule type="expression" priority="395" id="{212356A7-FCF2-422F-A974-5BA1C8D10069}">
            <xm:f>AND(PrSettings!$M$4&lt;&gt;"●",$F6=$G6)</xm:f>
            <x14:dxf>
              <font>
                <color theme="2" tint="-9.9948118533890809E-2"/>
              </font>
            </x14:dxf>
          </x14:cfRule>
          <xm:sqref>CD6:CD11 CD13:CD18 CD20:CD25 CD27:CD32 CD34:CD39 CD41:CD46 CD48:CD55</xm:sqref>
        </x14:conditionalFormatting>
        <x14:conditionalFormatting xmlns:xm="http://schemas.microsoft.com/office/excel/2006/main">
          <x14:cfRule type="expression" priority="378" id="{24328994-0C2B-4C0C-8C58-FF1C08535DD4}">
            <xm:f>AND(PrSettings!$M$4&lt;&gt;"●",$F6=$G6)</xm:f>
            <x14:dxf>
              <font>
                <color theme="2" tint="-9.9948118533890809E-2"/>
              </font>
            </x14:dxf>
          </x14:cfRule>
          <xm:sqref>CQ6:CQ11 CQ13:CQ18 CQ20:CQ25 CQ27:CQ32 CQ34:CQ39 CQ41:CQ46 CQ48:CQ55</xm:sqref>
        </x14:conditionalFormatting>
        <x14:conditionalFormatting xmlns:xm="http://schemas.microsoft.com/office/excel/2006/main">
          <x14:cfRule type="expression" priority="361" id="{933A9707-1ACD-44A3-A6D8-807DE663246B}">
            <xm:f>AND(PrSettings!$M$4&lt;&gt;"●",$F6=$G6)</xm:f>
            <x14:dxf>
              <font>
                <color theme="2" tint="-9.9948118533890809E-2"/>
              </font>
            </x14:dxf>
          </x14:cfRule>
          <xm:sqref>DD6:DD11 DD13:DD18 DD20:DD25 DD27:DD32 DD34:DD39 DD41:DD46 DD48:DD55</xm:sqref>
        </x14:conditionalFormatting>
        <x14:conditionalFormatting xmlns:xm="http://schemas.microsoft.com/office/excel/2006/main">
          <x14:cfRule type="expression" priority="344" id="{0A5246C2-8883-4FF4-9DF1-7C643E22DB33}">
            <xm:f>AND(PrSettings!$M$4&lt;&gt;"●",$F6=$G6)</xm:f>
            <x14:dxf>
              <font>
                <color theme="2" tint="-9.9948118533890809E-2"/>
              </font>
            </x14:dxf>
          </x14:cfRule>
          <xm:sqref>DQ6:DQ11 DQ13:DQ18 DQ20:DQ25 DQ27:DQ32 DQ34:DQ39 DQ41:DQ46 DQ48:DQ55</xm:sqref>
        </x14:conditionalFormatting>
        <x14:conditionalFormatting xmlns:xm="http://schemas.microsoft.com/office/excel/2006/main">
          <x14:cfRule type="expression" priority="327" id="{343F612A-C6A8-42F7-9032-74DE409C021B}">
            <xm:f>AND(PrSettings!$M$4&lt;&gt;"●",$F6=$G6)</xm:f>
            <x14:dxf>
              <font>
                <color theme="2" tint="-9.9948118533890809E-2"/>
              </font>
            </x14:dxf>
          </x14:cfRule>
          <xm:sqref>ED6:ED11 ED13:ED18 ED20:ED25 ED27:ED32 ED34:ED39 ED41:ED46 ED48:ED55</xm:sqref>
        </x14:conditionalFormatting>
        <x14:conditionalFormatting xmlns:xm="http://schemas.microsoft.com/office/excel/2006/main">
          <x14:cfRule type="expression" priority="310" id="{A042FD77-D6AD-4B80-AC2A-C159510FF859}">
            <xm:f>AND(PrSettings!$M$4&lt;&gt;"●",$F6=$G6)</xm:f>
            <x14:dxf>
              <font>
                <color theme="2" tint="-9.9948118533890809E-2"/>
              </font>
            </x14:dxf>
          </x14:cfRule>
          <xm:sqref>EQ6:EQ11 EQ13:EQ18 EQ20:EQ25 EQ27:EQ32 EQ34:EQ39 EQ41:EQ46 EQ48:EQ55</xm:sqref>
        </x14:conditionalFormatting>
        <x14:conditionalFormatting xmlns:xm="http://schemas.microsoft.com/office/excel/2006/main">
          <x14:cfRule type="expression" priority="293" id="{16F9803D-864C-4FDA-BAA3-5A0396FF1D3C}">
            <xm:f>AND(PrSettings!$M$4&lt;&gt;"●",$F6=$G6)</xm:f>
            <x14:dxf>
              <font>
                <color theme="2" tint="-9.9948118533890809E-2"/>
              </font>
            </x14:dxf>
          </x14:cfRule>
          <xm:sqref>FD6:FD11 FD13:FD18 FD20:FD25 FD27:FD32 FD34:FD39 FD41:FD46 FD48:FD55</xm:sqref>
        </x14:conditionalFormatting>
        <x14:conditionalFormatting xmlns:xm="http://schemas.microsoft.com/office/excel/2006/main">
          <x14:cfRule type="expression" priority="276" id="{2021114D-5801-443F-A992-D5432D740743}">
            <xm:f>AND(PrSettings!$M$4&lt;&gt;"●",$F6=$G6)</xm:f>
            <x14:dxf>
              <font>
                <color theme="2" tint="-9.9948118533890809E-2"/>
              </font>
            </x14:dxf>
          </x14:cfRule>
          <xm:sqref>FQ6:FQ11 FQ13:FQ18 FQ20:FQ25 FQ27:FQ32 FQ34:FQ39 FQ41:FQ46 FQ48:FQ55</xm:sqref>
        </x14:conditionalFormatting>
        <x14:conditionalFormatting xmlns:xm="http://schemas.microsoft.com/office/excel/2006/main">
          <x14:cfRule type="expression" priority="259" id="{7A4F1813-6B92-4B32-9CA3-D63F6F8F04D1}">
            <xm:f>AND(PrSettings!$M$4&lt;&gt;"●",$F6=$G6)</xm:f>
            <x14:dxf>
              <font>
                <color theme="2" tint="-9.9948118533890809E-2"/>
              </font>
            </x14:dxf>
          </x14:cfRule>
          <xm:sqref>GD6:GD11 GD13:GD18 GD20:GD25 GD27:GD32 GD34:GD39 GD41:GD46 GD48:GD55</xm:sqref>
        </x14:conditionalFormatting>
        <x14:conditionalFormatting xmlns:xm="http://schemas.microsoft.com/office/excel/2006/main">
          <x14:cfRule type="expression" priority="242" id="{298E12D5-D701-4F64-B132-B7D29E23DE25}">
            <xm:f>AND(PrSettings!$M$4&lt;&gt;"●",$F6=$G6)</xm:f>
            <x14:dxf>
              <font>
                <color theme="2" tint="-9.9948118533890809E-2"/>
              </font>
            </x14:dxf>
          </x14:cfRule>
          <xm:sqref>GQ6:GQ11 GQ13:GQ18 GQ20:GQ25 GQ27:GQ32 GQ34:GQ39 GQ41:GQ46 GQ48:GQ55</xm:sqref>
        </x14:conditionalFormatting>
        <x14:conditionalFormatting xmlns:xm="http://schemas.microsoft.com/office/excel/2006/main">
          <x14:cfRule type="expression" priority="225" id="{71CB4D54-769C-4E77-A504-64B0D0949A01}">
            <xm:f>AND(PrSettings!$M$4&lt;&gt;"●",$F6=$G6)</xm:f>
            <x14:dxf>
              <font>
                <color theme="2" tint="-9.9948118533890809E-2"/>
              </font>
            </x14:dxf>
          </x14:cfRule>
          <xm:sqref>HD6:HD11 HD13:HD18 HD20:HD25 HD27:HD32 HD34:HD39 HD41:HD46 HD48:HD55</xm:sqref>
        </x14:conditionalFormatting>
        <x14:conditionalFormatting xmlns:xm="http://schemas.microsoft.com/office/excel/2006/main">
          <x14:cfRule type="expression" priority="208" id="{BB817256-2BDB-44C8-978E-363F7D192B69}">
            <xm:f>AND(PrSettings!$M$4&lt;&gt;"●",$F6=$G6)</xm:f>
            <x14:dxf>
              <font>
                <color theme="2" tint="-9.9948118533890809E-2"/>
              </font>
            </x14:dxf>
          </x14:cfRule>
          <xm:sqref>HQ6:HQ11 HQ13:HQ18 HQ20:HQ25 HQ27:HQ32 HQ34:HQ39 HQ41:HQ46 HQ48:HQ55</xm:sqref>
        </x14:conditionalFormatting>
        <x14:conditionalFormatting xmlns:xm="http://schemas.microsoft.com/office/excel/2006/main">
          <x14:cfRule type="expression" priority="191" id="{72D56E7B-6B57-4013-B424-4CFBC9A00725}">
            <xm:f>AND(PrSettings!$M$4&lt;&gt;"●",$F6=$G6)</xm:f>
            <x14:dxf>
              <font>
                <color theme="2" tint="-9.9948118533890809E-2"/>
              </font>
            </x14:dxf>
          </x14:cfRule>
          <xm:sqref>ID6:ID11 ID13:ID18 ID20:ID25 ID27:ID32 ID34:ID39 ID41:ID46 ID48:ID55</xm:sqref>
        </x14:conditionalFormatting>
        <x14:conditionalFormatting xmlns:xm="http://schemas.microsoft.com/office/excel/2006/main">
          <x14:cfRule type="expression" priority="174" id="{D54198DD-1F67-4132-AFDF-6FCE4D520CE0}">
            <xm:f>AND(PrSettings!$M$4&lt;&gt;"●",$F6=$G6)</xm:f>
            <x14:dxf>
              <font>
                <color theme="2" tint="-9.9948118533890809E-2"/>
              </font>
            </x14:dxf>
          </x14:cfRule>
          <xm:sqref>IQ6:IQ11 IQ13:IQ18 IQ20:IQ25 IQ27:IQ32 IQ34:IQ39 IQ41:IQ46 IQ48:IQ55</xm:sqref>
        </x14:conditionalFormatting>
        <x14:conditionalFormatting xmlns:xm="http://schemas.microsoft.com/office/excel/2006/main">
          <x14:cfRule type="expression" priority="157" id="{2106C9B5-4613-40D3-B136-B371E48CCDD2}">
            <xm:f>AND(PrSettings!$M$4&lt;&gt;"●",$F6=$G6)</xm:f>
            <x14:dxf>
              <font>
                <color theme="2" tint="-9.9948118533890809E-2"/>
              </font>
            </x14:dxf>
          </x14:cfRule>
          <xm:sqref>JD6:JD11 JD13:JD18 JD20:JD25 JD27:JD32 JD34:JD39 JD41:JD46 JD48:JD55</xm:sqref>
        </x14:conditionalFormatting>
        <x14:conditionalFormatting xmlns:xm="http://schemas.microsoft.com/office/excel/2006/main">
          <x14:cfRule type="expression" priority="140" id="{826487DD-8574-4762-A9FC-B0E9018695DB}">
            <xm:f>AND(PrSettings!$M$4&lt;&gt;"●",$F6=$G6)</xm:f>
            <x14:dxf>
              <font>
                <color theme="2" tint="-9.9948118533890809E-2"/>
              </font>
            </x14:dxf>
          </x14:cfRule>
          <xm:sqref>JQ6:JQ11 JQ13:JQ18 JQ20:JQ25 JQ27:JQ32 JQ34:JQ39 JQ41:JQ46 JQ48:JQ55</xm:sqref>
        </x14:conditionalFormatting>
        <x14:conditionalFormatting xmlns:xm="http://schemas.microsoft.com/office/excel/2006/main">
          <x14:cfRule type="expression" priority="123" id="{484B77C6-3A64-4371-A92A-31D1C7C66826}">
            <xm:f>AND(PrSettings!$M$4&lt;&gt;"●",$F6=$G6)</xm:f>
            <x14:dxf>
              <font>
                <color theme="2" tint="-9.9948118533890809E-2"/>
              </font>
            </x14:dxf>
          </x14:cfRule>
          <xm:sqref>KD6:KD11 KD13:KD18 KD20:KD25 KD27:KD32 KD34:KD39 KD41:KD46 KD48:KD55</xm:sqref>
        </x14:conditionalFormatting>
        <x14:conditionalFormatting xmlns:xm="http://schemas.microsoft.com/office/excel/2006/main">
          <x14:cfRule type="expression" priority="106" id="{40E195C8-E1C5-46C7-9410-D16D142CB423}">
            <xm:f>AND(PrSettings!$M$4&lt;&gt;"●",$F6=$G6)</xm:f>
            <x14:dxf>
              <font>
                <color theme="2" tint="-9.9948118533890809E-2"/>
              </font>
            </x14:dxf>
          </x14:cfRule>
          <xm:sqref>KQ6:KQ11 KQ13:KQ18 KQ20:KQ25 KQ27:KQ32 KQ34:KQ39 KQ41:KQ46 KQ48:KQ55</xm:sqref>
        </x14:conditionalFormatting>
        <x14:conditionalFormatting xmlns:xm="http://schemas.microsoft.com/office/excel/2006/main">
          <x14:cfRule type="expression" priority="89" id="{935596B1-2BAF-4BAF-A9F4-E071C353AB3A}">
            <xm:f>AND(PrSettings!$M$4&lt;&gt;"●",$F6=$G6)</xm:f>
            <x14:dxf>
              <font>
                <color theme="2" tint="-9.9948118533890809E-2"/>
              </font>
            </x14:dxf>
          </x14:cfRule>
          <xm:sqref>LD6:LD11 LD13:LD18 LD20:LD25 LD27:LD32 LD34:LD39 LD41:LD46 LD48:LD55</xm:sqref>
        </x14:conditionalFormatting>
        <x14:conditionalFormatting xmlns:xm="http://schemas.microsoft.com/office/excel/2006/main">
          <x14:cfRule type="expression" priority="72" id="{352B3043-5869-425F-AB98-3C95C2C68474}">
            <xm:f>AND(PrSettings!$M$4&lt;&gt;"●",$F6=$G6)</xm:f>
            <x14:dxf>
              <font>
                <color theme="2" tint="-9.9948118533890809E-2"/>
              </font>
            </x14:dxf>
          </x14:cfRule>
          <xm:sqref>LQ6:LQ11 LQ13:LQ18 LQ20:LQ25 LQ27:LQ32 LQ34:LQ39 LQ41:LQ46 LQ48:LQ55</xm:sqref>
        </x14:conditionalFormatting>
        <x14:conditionalFormatting xmlns:xm="http://schemas.microsoft.com/office/excel/2006/main">
          <x14:cfRule type="expression" priority="55" id="{2F987AA4-85AD-4207-86D9-0A091FB9E2B0}">
            <xm:f>AND(PrSettings!$M$4&lt;&gt;"●",$F6=$G6)</xm:f>
            <x14:dxf>
              <font>
                <color theme="2" tint="-9.9948118533890809E-2"/>
              </font>
            </x14:dxf>
          </x14:cfRule>
          <xm:sqref>MD6:MD11 MD13:MD18 MD20:MD25 MD27:MD32 MD34:MD39 MD41:MD46 MD48:MD55</xm:sqref>
        </x14:conditionalFormatting>
        <x14:conditionalFormatting xmlns:xm="http://schemas.microsoft.com/office/excel/2006/main">
          <x14:cfRule type="expression" priority="52" id="{38A95105-44E1-4C05-A940-42D21A4799E2}">
            <xm:f>AND(I66+K66=I71+K71,PrSettings!$M$4&lt;&gt;"●")</xm:f>
            <x14:dxf>
              <font>
                <color theme="2" tint="-0.24994659260841701"/>
              </font>
            </x14:dxf>
          </x14:cfRule>
          <xm:sqref>Q57:Q60</xm:sqref>
        </x14:conditionalFormatting>
        <x14:conditionalFormatting xmlns:xm="http://schemas.microsoft.com/office/excel/2006/main">
          <x14:cfRule type="expression" priority="51" id="{F23AF5C2-D7D6-48BF-8EDD-D5212C291EF7}">
            <xm:f>AND(J66+J68=J71+J73,PrSettings!$M$4&lt;&gt;"●")</xm:f>
            <x14:dxf>
              <font>
                <color theme="2" tint="-0.24994659260841701"/>
              </font>
            </x14:dxf>
          </x14:cfRule>
          <xm:sqref>Q62:Q63</xm:sqref>
        </x14:conditionalFormatting>
        <x14:conditionalFormatting xmlns:xm="http://schemas.microsoft.com/office/excel/2006/main">
          <x14:cfRule type="expression" priority="50" id="{AAB30F1E-3C17-4659-977E-7BB01684643F}">
            <xm:f>AND(V66+X66=V71+X71,PrSettings!$M$4&lt;&gt;"●")</xm:f>
            <x14:dxf>
              <font>
                <color theme="2" tint="-0.24994659260841701"/>
              </font>
            </x14:dxf>
          </x14:cfRule>
          <xm:sqref>AD57:AD60</xm:sqref>
        </x14:conditionalFormatting>
        <x14:conditionalFormatting xmlns:xm="http://schemas.microsoft.com/office/excel/2006/main">
          <x14:cfRule type="expression" priority="49" id="{10A1681F-5187-47A3-B5AE-E3A37C740D7E}">
            <xm:f>AND(W66+W68=W71+W73,PrSettings!$M$4&lt;&gt;"●")</xm:f>
            <x14:dxf>
              <font>
                <color theme="2" tint="-0.24994659260841701"/>
              </font>
            </x14:dxf>
          </x14:cfRule>
          <xm:sqref>AD62:AD63</xm:sqref>
        </x14:conditionalFormatting>
        <x14:conditionalFormatting xmlns:xm="http://schemas.microsoft.com/office/excel/2006/main">
          <x14:cfRule type="expression" priority="48" id="{411A6930-4774-4CF9-825B-D0C75768FFD2}">
            <xm:f>AND(AI66+AK66=AI71+AK71,PrSettings!$M$4&lt;&gt;"●")</xm:f>
            <x14:dxf>
              <font>
                <color theme="2" tint="-0.24994659260841701"/>
              </font>
            </x14:dxf>
          </x14:cfRule>
          <xm:sqref>AQ57:AQ60</xm:sqref>
        </x14:conditionalFormatting>
        <x14:conditionalFormatting xmlns:xm="http://schemas.microsoft.com/office/excel/2006/main">
          <x14:cfRule type="expression" priority="47" id="{E57BF2DF-FBC1-453C-9091-651F6EDCD611}">
            <xm:f>AND(AJ66+AJ68=AJ71+AJ73,PrSettings!$M$4&lt;&gt;"●")</xm:f>
            <x14:dxf>
              <font>
                <color theme="2" tint="-0.24994659260841701"/>
              </font>
            </x14:dxf>
          </x14:cfRule>
          <xm:sqref>AQ62:AQ63</xm:sqref>
        </x14:conditionalFormatting>
        <x14:conditionalFormatting xmlns:xm="http://schemas.microsoft.com/office/excel/2006/main">
          <x14:cfRule type="expression" priority="46" id="{74E1AF08-EFE3-4928-A573-BC0C68EF538A}">
            <xm:f>AND(AV66+AX66=AV71+AX71,PrSettings!$M$4&lt;&gt;"●")</xm:f>
            <x14:dxf>
              <font>
                <color theme="2" tint="-0.24994659260841701"/>
              </font>
            </x14:dxf>
          </x14:cfRule>
          <xm:sqref>BD57:BD60</xm:sqref>
        </x14:conditionalFormatting>
        <x14:conditionalFormatting xmlns:xm="http://schemas.microsoft.com/office/excel/2006/main">
          <x14:cfRule type="expression" priority="45" id="{66884125-5262-48BD-B6F3-2C57D19A2D0C}">
            <xm:f>AND(AW66+AW68=AW71+AW73,PrSettings!$M$4&lt;&gt;"●")</xm:f>
            <x14:dxf>
              <font>
                <color theme="2" tint="-0.24994659260841701"/>
              </font>
            </x14:dxf>
          </x14:cfRule>
          <xm:sqref>BD62:BD63</xm:sqref>
        </x14:conditionalFormatting>
        <x14:conditionalFormatting xmlns:xm="http://schemas.microsoft.com/office/excel/2006/main">
          <x14:cfRule type="expression" priority="44" id="{E982D7F7-AA4C-4C0E-BDDA-F7197CE0904A}">
            <xm:f>AND(BI66+BK66=BI71+BK71,PrSettings!$M$4&lt;&gt;"●")</xm:f>
            <x14:dxf>
              <font>
                <color theme="2" tint="-0.24994659260841701"/>
              </font>
            </x14:dxf>
          </x14:cfRule>
          <xm:sqref>BQ57:BQ60</xm:sqref>
        </x14:conditionalFormatting>
        <x14:conditionalFormatting xmlns:xm="http://schemas.microsoft.com/office/excel/2006/main">
          <x14:cfRule type="expression" priority="43" id="{41DBAB8C-FFE4-4090-92CA-AC03256BBB35}">
            <xm:f>AND(BJ66+BJ68=BJ71+BJ73,PrSettings!$M$4&lt;&gt;"●")</xm:f>
            <x14:dxf>
              <font>
                <color theme="2" tint="-0.24994659260841701"/>
              </font>
            </x14:dxf>
          </x14:cfRule>
          <xm:sqref>BQ62:BQ63</xm:sqref>
        </x14:conditionalFormatting>
        <x14:conditionalFormatting xmlns:xm="http://schemas.microsoft.com/office/excel/2006/main">
          <x14:cfRule type="expression" priority="42" id="{F0DC6D95-21F2-4694-8A1C-857AB70F23C6}">
            <xm:f>AND(BV66+BX66=BV71+BX71,PrSettings!$M$4&lt;&gt;"●")</xm:f>
            <x14:dxf>
              <font>
                <color theme="2" tint="-0.24994659260841701"/>
              </font>
            </x14:dxf>
          </x14:cfRule>
          <xm:sqref>CD57:CD60</xm:sqref>
        </x14:conditionalFormatting>
        <x14:conditionalFormatting xmlns:xm="http://schemas.microsoft.com/office/excel/2006/main">
          <x14:cfRule type="expression" priority="41" id="{951E655F-7BCE-4D87-BCC4-233C76BD60EB}">
            <xm:f>AND(BW66+BW68=BW71+BW73,PrSettings!$M$4&lt;&gt;"●")</xm:f>
            <x14:dxf>
              <font>
                <color theme="2" tint="-0.24994659260841701"/>
              </font>
            </x14:dxf>
          </x14:cfRule>
          <xm:sqref>CD62:CD63</xm:sqref>
        </x14:conditionalFormatting>
        <x14:conditionalFormatting xmlns:xm="http://schemas.microsoft.com/office/excel/2006/main">
          <x14:cfRule type="expression" priority="40" id="{CDFF4D83-42AB-41D7-95F5-318565251CEF}">
            <xm:f>AND(CI66+CK66=CI71+CK71,PrSettings!$M$4&lt;&gt;"●")</xm:f>
            <x14:dxf>
              <font>
                <color theme="2" tint="-0.24994659260841701"/>
              </font>
            </x14:dxf>
          </x14:cfRule>
          <xm:sqref>CQ57:CQ60</xm:sqref>
        </x14:conditionalFormatting>
        <x14:conditionalFormatting xmlns:xm="http://schemas.microsoft.com/office/excel/2006/main">
          <x14:cfRule type="expression" priority="39" id="{CA2CF775-6C47-4D62-998C-8A594E757FA4}">
            <xm:f>AND(CJ66+CJ68=CJ71+CJ73,PrSettings!$M$4&lt;&gt;"●")</xm:f>
            <x14:dxf>
              <font>
                <color theme="2" tint="-0.24994659260841701"/>
              </font>
            </x14:dxf>
          </x14:cfRule>
          <xm:sqref>CQ62:CQ63</xm:sqref>
        </x14:conditionalFormatting>
        <x14:conditionalFormatting xmlns:xm="http://schemas.microsoft.com/office/excel/2006/main">
          <x14:cfRule type="expression" priority="38" id="{8C71690A-1160-4D4C-956A-225743065557}">
            <xm:f>AND(CV66+CX66=CV71+CX71,PrSettings!$M$4&lt;&gt;"●")</xm:f>
            <x14:dxf>
              <font>
                <color theme="2" tint="-0.24994659260841701"/>
              </font>
            </x14:dxf>
          </x14:cfRule>
          <xm:sqref>DD57:DD60</xm:sqref>
        </x14:conditionalFormatting>
        <x14:conditionalFormatting xmlns:xm="http://schemas.microsoft.com/office/excel/2006/main">
          <x14:cfRule type="expression" priority="37" id="{2451F65F-06BF-4206-A4DF-3321E58B5734}">
            <xm:f>AND(CW66+CW68=CW71+CW73,PrSettings!$M$4&lt;&gt;"●")</xm:f>
            <x14:dxf>
              <font>
                <color theme="2" tint="-0.24994659260841701"/>
              </font>
            </x14:dxf>
          </x14:cfRule>
          <xm:sqref>DD62:DD63</xm:sqref>
        </x14:conditionalFormatting>
        <x14:conditionalFormatting xmlns:xm="http://schemas.microsoft.com/office/excel/2006/main">
          <x14:cfRule type="expression" priority="36" id="{0801675A-59DD-4A29-8CAF-DCDCD553780C}">
            <xm:f>AND(DI66+DK66=DI71+DK71,PrSettings!$M$4&lt;&gt;"●")</xm:f>
            <x14:dxf>
              <font>
                <color theme="2" tint="-0.24994659260841701"/>
              </font>
            </x14:dxf>
          </x14:cfRule>
          <xm:sqref>DQ57:DQ60</xm:sqref>
        </x14:conditionalFormatting>
        <x14:conditionalFormatting xmlns:xm="http://schemas.microsoft.com/office/excel/2006/main">
          <x14:cfRule type="expression" priority="35" id="{27177A82-2441-472F-8288-F52C3638BDEF}">
            <xm:f>AND(DJ66+DJ68=DJ71+DJ73,PrSettings!$M$4&lt;&gt;"●")</xm:f>
            <x14:dxf>
              <font>
                <color theme="2" tint="-0.24994659260841701"/>
              </font>
            </x14:dxf>
          </x14:cfRule>
          <xm:sqref>DQ62:DQ63</xm:sqref>
        </x14:conditionalFormatting>
        <x14:conditionalFormatting xmlns:xm="http://schemas.microsoft.com/office/excel/2006/main">
          <x14:cfRule type="expression" priority="34" id="{A05E450A-BEC0-47B8-929E-FC4CA68A3CDB}">
            <xm:f>AND(DV66+DX66=DV71+DX71,PrSettings!$M$4&lt;&gt;"●")</xm:f>
            <x14:dxf>
              <font>
                <color theme="2" tint="-0.24994659260841701"/>
              </font>
            </x14:dxf>
          </x14:cfRule>
          <xm:sqref>ED57:ED60</xm:sqref>
        </x14:conditionalFormatting>
        <x14:conditionalFormatting xmlns:xm="http://schemas.microsoft.com/office/excel/2006/main">
          <x14:cfRule type="expression" priority="33" id="{8A523F56-D9CD-4365-997E-26E4D1D02EBC}">
            <xm:f>AND(DW66+DW68=DW71+DW73,PrSettings!$M$4&lt;&gt;"●")</xm:f>
            <x14:dxf>
              <font>
                <color theme="2" tint="-0.24994659260841701"/>
              </font>
            </x14:dxf>
          </x14:cfRule>
          <xm:sqref>ED62:ED63</xm:sqref>
        </x14:conditionalFormatting>
        <x14:conditionalFormatting xmlns:xm="http://schemas.microsoft.com/office/excel/2006/main">
          <x14:cfRule type="expression" priority="32" id="{E09618F3-D3A7-4C5C-AB1B-27DA8872F463}">
            <xm:f>AND(EI66+EK66=EI71+EK71,PrSettings!$M$4&lt;&gt;"●")</xm:f>
            <x14:dxf>
              <font>
                <color theme="2" tint="-0.24994659260841701"/>
              </font>
            </x14:dxf>
          </x14:cfRule>
          <xm:sqref>EQ57:EQ60</xm:sqref>
        </x14:conditionalFormatting>
        <x14:conditionalFormatting xmlns:xm="http://schemas.microsoft.com/office/excel/2006/main">
          <x14:cfRule type="expression" priority="31" id="{9EAF859B-2D4D-4832-96EB-8E75DB0D4F18}">
            <xm:f>AND(EJ66+EJ68=EJ71+EJ73,PrSettings!$M$4&lt;&gt;"●")</xm:f>
            <x14:dxf>
              <font>
                <color theme="2" tint="-0.24994659260841701"/>
              </font>
            </x14:dxf>
          </x14:cfRule>
          <xm:sqref>EQ62:EQ63</xm:sqref>
        </x14:conditionalFormatting>
        <x14:conditionalFormatting xmlns:xm="http://schemas.microsoft.com/office/excel/2006/main">
          <x14:cfRule type="expression" priority="30" id="{9C9D1AA4-C968-423D-BBC2-162571FF1A99}">
            <xm:f>AND(EV66+EX66=EV71+EX71,PrSettings!$M$4&lt;&gt;"●")</xm:f>
            <x14:dxf>
              <font>
                <color theme="2" tint="-0.24994659260841701"/>
              </font>
            </x14:dxf>
          </x14:cfRule>
          <xm:sqref>FD57:FD60</xm:sqref>
        </x14:conditionalFormatting>
        <x14:conditionalFormatting xmlns:xm="http://schemas.microsoft.com/office/excel/2006/main">
          <x14:cfRule type="expression" priority="29" id="{BB8DD1AC-D9FD-4A4E-A28A-78D1C79BC62B}">
            <xm:f>AND(EW66+EW68=EW71+EW73,PrSettings!$M$4&lt;&gt;"●")</xm:f>
            <x14:dxf>
              <font>
                <color theme="2" tint="-0.24994659260841701"/>
              </font>
            </x14:dxf>
          </x14:cfRule>
          <xm:sqref>FD62:FD63</xm:sqref>
        </x14:conditionalFormatting>
        <x14:conditionalFormatting xmlns:xm="http://schemas.microsoft.com/office/excel/2006/main">
          <x14:cfRule type="expression" priority="28" id="{0AD38194-8CC0-43CF-B628-D5DC2497497E}">
            <xm:f>AND(FI66+FK66=FI71+FK71,PrSettings!$M$4&lt;&gt;"●")</xm:f>
            <x14:dxf>
              <font>
                <color theme="2" tint="-0.24994659260841701"/>
              </font>
            </x14:dxf>
          </x14:cfRule>
          <xm:sqref>FQ57:FQ60</xm:sqref>
        </x14:conditionalFormatting>
        <x14:conditionalFormatting xmlns:xm="http://schemas.microsoft.com/office/excel/2006/main">
          <x14:cfRule type="expression" priority="27" id="{C2AA0D57-4B59-44DB-8CCC-C83AFF97FF73}">
            <xm:f>AND(FJ66+FJ68=FJ71+FJ73,PrSettings!$M$4&lt;&gt;"●")</xm:f>
            <x14:dxf>
              <font>
                <color theme="2" tint="-0.24994659260841701"/>
              </font>
            </x14:dxf>
          </x14:cfRule>
          <xm:sqref>FQ62:FQ63</xm:sqref>
        </x14:conditionalFormatting>
        <x14:conditionalFormatting xmlns:xm="http://schemas.microsoft.com/office/excel/2006/main">
          <x14:cfRule type="expression" priority="26" id="{8B1C853F-B6E2-44DA-B8FB-D46302F736A6}">
            <xm:f>AND(FV66+FX66=FV71+FX71,PrSettings!$M$4&lt;&gt;"●")</xm:f>
            <x14:dxf>
              <font>
                <color theme="2" tint="-0.24994659260841701"/>
              </font>
            </x14:dxf>
          </x14:cfRule>
          <xm:sqref>GD57:GD60</xm:sqref>
        </x14:conditionalFormatting>
        <x14:conditionalFormatting xmlns:xm="http://schemas.microsoft.com/office/excel/2006/main">
          <x14:cfRule type="expression" priority="25" id="{6E700D37-86DD-4DBC-BA6F-775DC4E0CC34}">
            <xm:f>AND(FW66+FW68=FW71+FW73,PrSettings!$M$4&lt;&gt;"●")</xm:f>
            <x14:dxf>
              <font>
                <color theme="2" tint="-0.24994659260841701"/>
              </font>
            </x14:dxf>
          </x14:cfRule>
          <xm:sqref>GD62:GD63</xm:sqref>
        </x14:conditionalFormatting>
        <x14:conditionalFormatting xmlns:xm="http://schemas.microsoft.com/office/excel/2006/main">
          <x14:cfRule type="expression" priority="24" id="{F821A9DE-0F60-402B-AD09-00F4BF225AC2}">
            <xm:f>AND(GI66+GK66=GI71+GK71,PrSettings!$M$4&lt;&gt;"●")</xm:f>
            <x14:dxf>
              <font>
                <color theme="2" tint="-0.24994659260841701"/>
              </font>
            </x14:dxf>
          </x14:cfRule>
          <xm:sqref>GQ57:GQ60</xm:sqref>
        </x14:conditionalFormatting>
        <x14:conditionalFormatting xmlns:xm="http://schemas.microsoft.com/office/excel/2006/main">
          <x14:cfRule type="expression" priority="23" id="{5D4C6EE6-6179-40E2-8069-9BCB70167B5A}">
            <xm:f>AND(GJ66+GJ68=GJ71+GJ73,PrSettings!$M$4&lt;&gt;"●")</xm:f>
            <x14:dxf>
              <font>
                <color theme="2" tint="-0.24994659260841701"/>
              </font>
            </x14:dxf>
          </x14:cfRule>
          <xm:sqref>GQ62:GQ63</xm:sqref>
        </x14:conditionalFormatting>
        <x14:conditionalFormatting xmlns:xm="http://schemas.microsoft.com/office/excel/2006/main">
          <x14:cfRule type="expression" priority="22" id="{1C0FAE2C-6B3E-44E4-8D83-0CC9C8A87D3E}">
            <xm:f>AND(GV66+GX66=GV71+GX71,PrSettings!$M$4&lt;&gt;"●")</xm:f>
            <x14:dxf>
              <font>
                <color theme="2" tint="-0.24994659260841701"/>
              </font>
            </x14:dxf>
          </x14:cfRule>
          <xm:sqref>HD57:HD60</xm:sqref>
        </x14:conditionalFormatting>
        <x14:conditionalFormatting xmlns:xm="http://schemas.microsoft.com/office/excel/2006/main">
          <x14:cfRule type="expression" priority="21" id="{075B679B-2DF9-44D7-B77E-02B6274DE4BA}">
            <xm:f>AND(GW66+GW68=GW71+GW73,PrSettings!$M$4&lt;&gt;"●")</xm:f>
            <x14:dxf>
              <font>
                <color theme="2" tint="-0.24994659260841701"/>
              </font>
            </x14:dxf>
          </x14:cfRule>
          <xm:sqref>HD62:HD63</xm:sqref>
        </x14:conditionalFormatting>
        <x14:conditionalFormatting xmlns:xm="http://schemas.microsoft.com/office/excel/2006/main">
          <x14:cfRule type="expression" priority="20" id="{3ADD39A5-E067-4FF7-927B-D65527067DD7}">
            <xm:f>AND(HI66+HK66=HI71+HK71,PrSettings!$M$4&lt;&gt;"●")</xm:f>
            <x14:dxf>
              <font>
                <color theme="2" tint="-0.24994659260841701"/>
              </font>
            </x14:dxf>
          </x14:cfRule>
          <xm:sqref>HQ57:HQ60</xm:sqref>
        </x14:conditionalFormatting>
        <x14:conditionalFormatting xmlns:xm="http://schemas.microsoft.com/office/excel/2006/main">
          <x14:cfRule type="expression" priority="19" id="{5435F112-99E7-4ACA-80AB-46F630BE03DD}">
            <xm:f>AND(HJ66+HJ68=HJ71+HJ73,PrSettings!$M$4&lt;&gt;"●")</xm:f>
            <x14:dxf>
              <font>
                <color theme="2" tint="-0.24994659260841701"/>
              </font>
            </x14:dxf>
          </x14:cfRule>
          <xm:sqref>HQ62:HQ63</xm:sqref>
        </x14:conditionalFormatting>
        <x14:conditionalFormatting xmlns:xm="http://schemas.microsoft.com/office/excel/2006/main">
          <x14:cfRule type="expression" priority="18" id="{03EB06E1-D569-4D74-BA7C-AC200BF2CCDE}">
            <xm:f>AND(HV66+HX66=HV71+HX71,PrSettings!$M$4&lt;&gt;"●")</xm:f>
            <x14:dxf>
              <font>
                <color theme="2" tint="-0.24994659260841701"/>
              </font>
            </x14:dxf>
          </x14:cfRule>
          <xm:sqref>ID57:ID60</xm:sqref>
        </x14:conditionalFormatting>
        <x14:conditionalFormatting xmlns:xm="http://schemas.microsoft.com/office/excel/2006/main">
          <x14:cfRule type="expression" priority="17" id="{A3A4436E-59FF-4AD2-B2C8-C391452318D9}">
            <xm:f>AND(HW66+HW68=HW71+HW73,PrSettings!$M$4&lt;&gt;"●")</xm:f>
            <x14:dxf>
              <font>
                <color theme="2" tint="-0.24994659260841701"/>
              </font>
            </x14:dxf>
          </x14:cfRule>
          <xm:sqref>ID62:ID63</xm:sqref>
        </x14:conditionalFormatting>
        <x14:conditionalFormatting xmlns:xm="http://schemas.microsoft.com/office/excel/2006/main">
          <x14:cfRule type="expression" priority="16" id="{2A79A028-3C1B-4097-B043-D8FCA769613E}">
            <xm:f>AND(II66+IK66=II71+IK71,PrSettings!$M$4&lt;&gt;"●")</xm:f>
            <x14:dxf>
              <font>
                <color theme="2" tint="-0.24994659260841701"/>
              </font>
            </x14:dxf>
          </x14:cfRule>
          <xm:sqref>IQ57:IQ60</xm:sqref>
        </x14:conditionalFormatting>
        <x14:conditionalFormatting xmlns:xm="http://schemas.microsoft.com/office/excel/2006/main">
          <x14:cfRule type="expression" priority="15" id="{164495F5-8A1D-4E87-A63D-7B89AE5C0433}">
            <xm:f>AND(IJ66+IJ68=IJ71+IJ73,PrSettings!$M$4&lt;&gt;"●")</xm:f>
            <x14:dxf>
              <font>
                <color theme="2" tint="-0.24994659260841701"/>
              </font>
            </x14:dxf>
          </x14:cfRule>
          <xm:sqref>IQ62:IQ63</xm:sqref>
        </x14:conditionalFormatting>
        <x14:conditionalFormatting xmlns:xm="http://schemas.microsoft.com/office/excel/2006/main">
          <x14:cfRule type="expression" priority="14" id="{65CA50B6-E38E-4F1C-8FD4-405B1CDF39F4}">
            <xm:f>AND(IV66+IX66=IV71+IX71,PrSettings!$M$4&lt;&gt;"●")</xm:f>
            <x14:dxf>
              <font>
                <color theme="2" tint="-0.24994659260841701"/>
              </font>
            </x14:dxf>
          </x14:cfRule>
          <xm:sqref>JD57:JD60</xm:sqref>
        </x14:conditionalFormatting>
        <x14:conditionalFormatting xmlns:xm="http://schemas.microsoft.com/office/excel/2006/main">
          <x14:cfRule type="expression" priority="13" id="{980605B1-D115-42DC-B85B-4018C753302D}">
            <xm:f>AND(IW66+IW68=IW71+IW73,PrSettings!$M$4&lt;&gt;"●")</xm:f>
            <x14:dxf>
              <font>
                <color theme="2" tint="-0.24994659260841701"/>
              </font>
            </x14:dxf>
          </x14:cfRule>
          <xm:sqref>JD62:JD63</xm:sqref>
        </x14:conditionalFormatting>
        <x14:conditionalFormatting xmlns:xm="http://schemas.microsoft.com/office/excel/2006/main">
          <x14:cfRule type="expression" priority="12" id="{2C177520-A7EB-4514-956D-E6D3BEE8753F}">
            <xm:f>AND(JI66+JK66=JI71+JK71,PrSettings!$M$4&lt;&gt;"●")</xm:f>
            <x14:dxf>
              <font>
                <color theme="2" tint="-0.24994659260841701"/>
              </font>
            </x14:dxf>
          </x14:cfRule>
          <xm:sqref>JQ57:JQ60</xm:sqref>
        </x14:conditionalFormatting>
        <x14:conditionalFormatting xmlns:xm="http://schemas.microsoft.com/office/excel/2006/main">
          <x14:cfRule type="expression" priority="11" id="{EB2A2AFC-C824-4CD5-91EB-DB1115AEC85B}">
            <xm:f>AND(JJ66+JJ68=JJ71+JJ73,PrSettings!$M$4&lt;&gt;"●")</xm:f>
            <x14:dxf>
              <font>
                <color theme="2" tint="-0.24994659260841701"/>
              </font>
            </x14:dxf>
          </x14:cfRule>
          <xm:sqref>JQ62:JQ63</xm:sqref>
        </x14:conditionalFormatting>
        <x14:conditionalFormatting xmlns:xm="http://schemas.microsoft.com/office/excel/2006/main">
          <x14:cfRule type="expression" priority="10" id="{9015C8E0-2650-4A21-A1A6-5B93C0451D12}">
            <xm:f>AND(JV66+JX66=JV71+JX71,PrSettings!$M$4&lt;&gt;"●")</xm:f>
            <x14:dxf>
              <font>
                <color theme="2" tint="-0.24994659260841701"/>
              </font>
            </x14:dxf>
          </x14:cfRule>
          <xm:sqref>KD57:KD60</xm:sqref>
        </x14:conditionalFormatting>
        <x14:conditionalFormatting xmlns:xm="http://schemas.microsoft.com/office/excel/2006/main">
          <x14:cfRule type="expression" priority="9" id="{37DFE07C-F45C-4A90-AC86-F5BE1F799F06}">
            <xm:f>AND(JW66+JW68=JW71+JW73,PrSettings!$M$4&lt;&gt;"●")</xm:f>
            <x14:dxf>
              <font>
                <color theme="2" tint="-0.24994659260841701"/>
              </font>
            </x14:dxf>
          </x14:cfRule>
          <xm:sqref>KD62:KD63</xm:sqref>
        </x14:conditionalFormatting>
        <x14:conditionalFormatting xmlns:xm="http://schemas.microsoft.com/office/excel/2006/main">
          <x14:cfRule type="expression" priority="8" id="{8466AB51-5A13-4F53-ABC2-50B4194B8C4C}">
            <xm:f>AND(KI66+KK66=KI71+KK71,PrSettings!$M$4&lt;&gt;"●")</xm:f>
            <x14:dxf>
              <font>
                <color theme="2" tint="-0.24994659260841701"/>
              </font>
            </x14:dxf>
          </x14:cfRule>
          <xm:sqref>KQ57:KQ60</xm:sqref>
        </x14:conditionalFormatting>
        <x14:conditionalFormatting xmlns:xm="http://schemas.microsoft.com/office/excel/2006/main">
          <x14:cfRule type="expression" priority="7" id="{E408D916-C1AD-4160-B3A4-1C6D4747C711}">
            <xm:f>AND(KJ66+KJ68=KJ71+KJ73,PrSettings!$M$4&lt;&gt;"●")</xm:f>
            <x14:dxf>
              <font>
                <color theme="2" tint="-0.24994659260841701"/>
              </font>
            </x14:dxf>
          </x14:cfRule>
          <xm:sqref>KQ62:KQ63</xm:sqref>
        </x14:conditionalFormatting>
        <x14:conditionalFormatting xmlns:xm="http://schemas.microsoft.com/office/excel/2006/main">
          <x14:cfRule type="expression" priority="6" id="{BDD49534-A661-4B56-A936-A5D25C3FC9E3}">
            <xm:f>AND(KV66+KX66=KV71+KX71,PrSettings!$M$4&lt;&gt;"●")</xm:f>
            <x14:dxf>
              <font>
                <color theme="2" tint="-0.24994659260841701"/>
              </font>
            </x14:dxf>
          </x14:cfRule>
          <xm:sqref>LD57:LD60</xm:sqref>
        </x14:conditionalFormatting>
        <x14:conditionalFormatting xmlns:xm="http://schemas.microsoft.com/office/excel/2006/main">
          <x14:cfRule type="expression" priority="5" id="{5D3B322C-23CC-4394-87DB-A99C2C3448FD}">
            <xm:f>AND(KW66+KW68=KW71+KW73,PrSettings!$M$4&lt;&gt;"●")</xm:f>
            <x14:dxf>
              <font>
                <color theme="2" tint="-0.24994659260841701"/>
              </font>
            </x14:dxf>
          </x14:cfRule>
          <xm:sqref>LD62:LD63</xm:sqref>
        </x14:conditionalFormatting>
        <x14:conditionalFormatting xmlns:xm="http://schemas.microsoft.com/office/excel/2006/main">
          <x14:cfRule type="expression" priority="4" id="{1CF36A3D-4C9E-4B08-AA56-3B0BFA82AF75}">
            <xm:f>AND(LI66+LK66=LI71+LK71,PrSettings!$M$4&lt;&gt;"●")</xm:f>
            <x14:dxf>
              <font>
                <color theme="2" tint="-0.24994659260841701"/>
              </font>
            </x14:dxf>
          </x14:cfRule>
          <xm:sqref>LQ57:LQ60</xm:sqref>
        </x14:conditionalFormatting>
        <x14:conditionalFormatting xmlns:xm="http://schemas.microsoft.com/office/excel/2006/main">
          <x14:cfRule type="expression" priority="3" id="{D8C0362C-1F98-4E69-A1D1-6DA04AD60288}">
            <xm:f>AND(LJ66+LJ68=LJ71+LJ73,PrSettings!$M$4&lt;&gt;"●")</xm:f>
            <x14:dxf>
              <font>
                <color theme="2" tint="-0.24994659260841701"/>
              </font>
            </x14:dxf>
          </x14:cfRule>
          <xm:sqref>LQ62:LQ63</xm:sqref>
        </x14:conditionalFormatting>
        <x14:conditionalFormatting xmlns:xm="http://schemas.microsoft.com/office/excel/2006/main">
          <x14:cfRule type="expression" priority="2" id="{767C1741-6AC2-4B15-AF7F-C71AA882AFE7}">
            <xm:f>AND(LV66+LX66=LV71+LX71,PrSettings!$M$4&lt;&gt;"●")</xm:f>
            <x14:dxf>
              <font>
                <color theme="2" tint="-0.24994659260841701"/>
              </font>
            </x14:dxf>
          </x14:cfRule>
          <xm:sqref>MD57:MD60</xm:sqref>
        </x14:conditionalFormatting>
        <x14:conditionalFormatting xmlns:xm="http://schemas.microsoft.com/office/excel/2006/main">
          <x14:cfRule type="expression" priority="1" id="{223996CE-05A5-42C0-A88C-A8CABB820001}">
            <xm:f>AND(LW66+LW68=LW71+LW73,PrSettings!$M$4&lt;&gt;"●")</xm:f>
            <x14:dxf>
              <font>
                <color theme="2" tint="-0.24994659260841701"/>
              </font>
            </x14:dxf>
          </x14:cfRule>
          <xm:sqref>MD62:MD63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934" t="str">
        <f>Language!$E$92</f>
        <v>Predictions Ranking</v>
      </c>
      <c r="C1" s="934"/>
      <c r="D1" s="934"/>
    </row>
    <row r="2" spans="2:13" ht="15.75" thickBot="1" x14ac:dyDescent="0.3"/>
    <row r="3" spans="2:13" ht="16.5" thickTop="1" thickBot="1" x14ac:dyDescent="0.3">
      <c r="B3" s="518"/>
      <c r="C3" s="519" t="str">
        <f>Language!$E$135</f>
        <v>Name</v>
      </c>
      <c r="D3" s="520" t="str">
        <f>Language!$E$103</f>
        <v>Total</v>
      </c>
      <c r="E3" s="521"/>
      <c r="F3" s="521"/>
      <c r="G3" s="522" t="s">
        <v>521</v>
      </c>
      <c r="H3" s="523" t="s">
        <v>370</v>
      </c>
      <c r="I3" s="520" t="s">
        <v>197</v>
      </c>
      <c r="J3" s="524" t="s">
        <v>521</v>
      </c>
      <c r="L3" s="22" t="s">
        <v>938</v>
      </c>
      <c r="M3">
        <v>9</v>
      </c>
    </row>
    <row r="4" spans="2:13" x14ac:dyDescent="0.25">
      <c r="B4" s="525">
        <v>1</v>
      </c>
      <c r="C4" s="526" t="str">
        <f ca="1">IFERROR(VLOOKUP(B4,$G$4:$H$103,2,0),"")</f>
        <v>Anna</v>
      </c>
      <c r="D4" s="527">
        <f ca="1">IFERROR(VLOOKUP(B4,$G$4:$I$103,3,0),"")</f>
        <v>0</v>
      </c>
      <c r="E4" s="45"/>
      <c r="F4" s="45"/>
      <c r="G4" s="528">
        <f t="shared" ref="G4:G35" ca="1" si="0">IF(J4="","",RANK(J4,$J$4:$J$103,1))</f>
        <v>1</v>
      </c>
      <c r="H4" s="529" t="str">
        <f>IF(Predictions_2!$I$3="","",Predictions_2!$I$3)</f>
        <v>Anna</v>
      </c>
      <c r="I4" s="530">
        <f ca="1">IF(Predictions_2!$I$3="","",Predictions_2!$I$2)</f>
        <v>0</v>
      </c>
      <c r="J4" s="528">
        <f t="shared" ref="J4:J35" ca="1" si="1">IF(I4="","",RANK(I4,$I$4:$I$103,0)+ROW()*0.001)</f>
        <v>1.004</v>
      </c>
      <c r="L4" t="s">
        <v>939</v>
      </c>
      <c r="M4">
        <v>13</v>
      </c>
    </row>
    <row r="5" spans="2:13" x14ac:dyDescent="0.25">
      <c r="B5" s="531">
        <v>2</v>
      </c>
      <c r="C5" s="526" t="str">
        <f t="shared" ref="C5:C68" ca="1" si="2">IFERROR(VLOOKUP(B5,$G$4:$H$103,2,0),"")</f>
        <v>Peter</v>
      </c>
      <c r="D5" s="527">
        <f t="shared" ref="D5:D68" ca="1" si="3">IFERROR(VLOOKUP(B5,$G$4:$I$103,3,0),"")</f>
        <v>0</v>
      </c>
      <c r="E5" s="45"/>
      <c r="F5" s="45"/>
      <c r="G5" s="532">
        <f t="shared" ca="1" si="0"/>
        <v>2</v>
      </c>
      <c r="H5" s="533" t="str">
        <f t="shared" ref="H5:H33" ca="1" si="4">IF(INDIRECT("Predictions_2!"&amp;ADDRESS(3,$M$3+$M$4*ROW(A1)))="","",INDIRECT("Predictions_2!"&amp;ADDRESS(3,$M$3+$M$4*ROW(A1))))</f>
        <v>Peter</v>
      </c>
      <c r="I5" s="534">
        <f t="shared" ref="I5:I33" ca="1" si="5">IF(INDIRECT("Predictions_2!"&amp;ADDRESS(3,$M$3+$M$4*ROW(A1)))="","",INDIRECT("Predictions_2!"&amp;ADDRESS(2,$M$3+$M$4*ROW(A1))))</f>
        <v>0</v>
      </c>
      <c r="J5" s="532">
        <f t="shared" ca="1" si="1"/>
        <v>1.0049999999999999</v>
      </c>
    </row>
    <row r="6" spans="2:13" x14ac:dyDescent="0.25">
      <c r="B6" s="525">
        <v>3</v>
      </c>
      <c r="C6" s="526" t="str">
        <f t="shared" ca="1" si="2"/>
        <v/>
      </c>
      <c r="D6" s="527" t="str">
        <f t="shared" ca="1" si="3"/>
        <v/>
      </c>
      <c r="E6" s="45"/>
      <c r="F6" s="45"/>
      <c r="G6" s="532" t="str">
        <f t="shared" ca="1" si="0"/>
        <v/>
      </c>
      <c r="H6" s="533" t="str">
        <f t="shared" ca="1" si="4"/>
        <v/>
      </c>
      <c r="I6" s="534" t="str">
        <f t="shared" ca="1" si="5"/>
        <v/>
      </c>
      <c r="J6" s="532" t="str">
        <f t="shared" ca="1" si="1"/>
        <v/>
      </c>
    </row>
    <row r="7" spans="2:13" x14ac:dyDescent="0.25">
      <c r="B7" s="531">
        <v>4</v>
      </c>
      <c r="C7" s="526" t="str">
        <f t="shared" ca="1" si="2"/>
        <v/>
      </c>
      <c r="D7" s="527" t="str">
        <f t="shared" ca="1" si="3"/>
        <v/>
      </c>
      <c r="E7" s="45"/>
      <c r="F7" s="45"/>
      <c r="G7" s="532" t="str">
        <f t="shared" ca="1" si="0"/>
        <v/>
      </c>
      <c r="H7" s="533" t="str">
        <f t="shared" ca="1" si="4"/>
        <v/>
      </c>
      <c r="I7" s="534" t="str">
        <f t="shared" ca="1" si="5"/>
        <v/>
      </c>
      <c r="J7" s="532" t="str">
        <f t="shared" ca="1" si="1"/>
        <v/>
      </c>
    </row>
    <row r="8" spans="2:13" x14ac:dyDescent="0.25">
      <c r="B8" s="525">
        <v>5</v>
      </c>
      <c r="C8" s="526" t="str">
        <f t="shared" ca="1" si="2"/>
        <v/>
      </c>
      <c r="D8" s="527" t="str">
        <f t="shared" ca="1" si="3"/>
        <v/>
      </c>
      <c r="E8" s="45"/>
      <c r="F8" s="45"/>
      <c r="G8" s="532" t="str">
        <f t="shared" ca="1" si="0"/>
        <v/>
      </c>
      <c r="H8" s="533" t="str">
        <f t="shared" ca="1" si="4"/>
        <v/>
      </c>
      <c r="I8" s="534" t="str">
        <f t="shared" ca="1" si="5"/>
        <v/>
      </c>
      <c r="J8" s="532" t="str">
        <f t="shared" ca="1" si="1"/>
        <v/>
      </c>
    </row>
    <row r="9" spans="2:13" x14ac:dyDescent="0.25">
      <c r="B9" s="531">
        <v>6</v>
      </c>
      <c r="C9" s="526" t="str">
        <f t="shared" ca="1" si="2"/>
        <v/>
      </c>
      <c r="D9" s="527" t="str">
        <f t="shared" ca="1" si="3"/>
        <v/>
      </c>
      <c r="E9" s="45"/>
      <c r="F9" s="45"/>
      <c r="G9" s="532" t="str">
        <f t="shared" ca="1" si="0"/>
        <v/>
      </c>
      <c r="H9" s="533" t="str">
        <f t="shared" ca="1" si="4"/>
        <v/>
      </c>
      <c r="I9" s="534" t="str">
        <f t="shared" ca="1" si="5"/>
        <v/>
      </c>
      <c r="J9" s="532" t="str">
        <f t="shared" ca="1" si="1"/>
        <v/>
      </c>
    </row>
    <row r="10" spans="2:13" x14ac:dyDescent="0.25">
      <c r="B10" s="525">
        <v>7</v>
      </c>
      <c r="C10" s="526" t="str">
        <f t="shared" ca="1" si="2"/>
        <v/>
      </c>
      <c r="D10" s="527" t="str">
        <f t="shared" ca="1" si="3"/>
        <v/>
      </c>
      <c r="E10" s="45"/>
      <c r="F10" s="45"/>
      <c r="G10" s="532" t="str">
        <f t="shared" ca="1" si="0"/>
        <v/>
      </c>
      <c r="H10" s="533" t="str">
        <f t="shared" ca="1" si="4"/>
        <v/>
      </c>
      <c r="I10" s="534" t="str">
        <f t="shared" ca="1" si="5"/>
        <v/>
      </c>
      <c r="J10" s="532" t="str">
        <f t="shared" ca="1" si="1"/>
        <v/>
      </c>
    </row>
    <row r="11" spans="2:13" x14ac:dyDescent="0.25">
      <c r="B11" s="531">
        <v>8</v>
      </c>
      <c r="C11" s="526" t="str">
        <f t="shared" ca="1" si="2"/>
        <v/>
      </c>
      <c r="D11" s="527" t="str">
        <f t="shared" ca="1" si="3"/>
        <v/>
      </c>
      <c r="E11" s="45"/>
      <c r="F11" s="45"/>
      <c r="G11" s="532" t="str">
        <f t="shared" ca="1" si="0"/>
        <v/>
      </c>
      <c r="H11" s="533" t="str">
        <f t="shared" ca="1" si="4"/>
        <v/>
      </c>
      <c r="I11" s="534" t="str">
        <f t="shared" ca="1" si="5"/>
        <v/>
      </c>
      <c r="J11" s="532" t="str">
        <f t="shared" ca="1" si="1"/>
        <v/>
      </c>
    </row>
    <row r="12" spans="2:13" x14ac:dyDescent="0.25">
      <c r="B12" s="525">
        <v>9</v>
      </c>
      <c r="C12" s="526" t="str">
        <f t="shared" ca="1" si="2"/>
        <v/>
      </c>
      <c r="D12" s="527" t="str">
        <f t="shared" ca="1" si="3"/>
        <v/>
      </c>
      <c r="E12" s="45"/>
      <c r="F12" s="45"/>
      <c r="G12" s="532" t="str">
        <f t="shared" ca="1" si="0"/>
        <v/>
      </c>
      <c r="H12" s="533" t="str">
        <f t="shared" ca="1" si="4"/>
        <v/>
      </c>
      <c r="I12" s="534" t="str">
        <f t="shared" ca="1" si="5"/>
        <v/>
      </c>
      <c r="J12" s="532" t="str">
        <f t="shared" ca="1" si="1"/>
        <v/>
      </c>
    </row>
    <row r="13" spans="2:13" x14ac:dyDescent="0.25">
      <c r="B13" s="531">
        <v>10</v>
      </c>
      <c r="C13" s="526" t="str">
        <f t="shared" ca="1" si="2"/>
        <v/>
      </c>
      <c r="D13" s="527" t="str">
        <f t="shared" ca="1" si="3"/>
        <v/>
      </c>
      <c r="E13" s="45"/>
      <c r="F13" s="45"/>
      <c r="G13" s="532" t="str">
        <f t="shared" ca="1" si="0"/>
        <v/>
      </c>
      <c r="H13" s="533" t="str">
        <f t="shared" ca="1" si="4"/>
        <v/>
      </c>
      <c r="I13" s="534" t="str">
        <f t="shared" ca="1" si="5"/>
        <v/>
      </c>
      <c r="J13" s="532" t="str">
        <f t="shared" ca="1" si="1"/>
        <v/>
      </c>
    </row>
    <row r="14" spans="2:13" x14ac:dyDescent="0.25">
      <c r="B14" s="525">
        <v>11</v>
      </c>
      <c r="C14" s="526" t="str">
        <f t="shared" ca="1" si="2"/>
        <v/>
      </c>
      <c r="D14" s="527" t="str">
        <f t="shared" ca="1" si="3"/>
        <v/>
      </c>
      <c r="E14" s="45"/>
      <c r="F14" s="45"/>
      <c r="G14" s="532" t="str">
        <f t="shared" ca="1" si="0"/>
        <v/>
      </c>
      <c r="H14" s="533" t="str">
        <f t="shared" ca="1" si="4"/>
        <v/>
      </c>
      <c r="I14" s="534" t="str">
        <f t="shared" ca="1" si="5"/>
        <v/>
      </c>
      <c r="J14" s="532" t="str">
        <f t="shared" ca="1" si="1"/>
        <v/>
      </c>
    </row>
    <row r="15" spans="2:13" x14ac:dyDescent="0.25">
      <c r="B15" s="531">
        <v>12</v>
      </c>
      <c r="C15" s="526" t="str">
        <f t="shared" ca="1" si="2"/>
        <v/>
      </c>
      <c r="D15" s="527" t="str">
        <f t="shared" ca="1" si="3"/>
        <v/>
      </c>
      <c r="E15" s="45"/>
      <c r="F15" s="45"/>
      <c r="G15" s="532" t="str">
        <f t="shared" ca="1" si="0"/>
        <v/>
      </c>
      <c r="H15" s="533" t="str">
        <f t="shared" ca="1" si="4"/>
        <v/>
      </c>
      <c r="I15" s="534" t="str">
        <f t="shared" ca="1" si="5"/>
        <v/>
      </c>
      <c r="J15" s="532" t="str">
        <f t="shared" ca="1" si="1"/>
        <v/>
      </c>
    </row>
    <row r="16" spans="2:13" x14ac:dyDescent="0.25">
      <c r="B16" s="525">
        <v>13</v>
      </c>
      <c r="C16" s="526" t="str">
        <f t="shared" ca="1" si="2"/>
        <v/>
      </c>
      <c r="D16" s="527" t="str">
        <f t="shared" ca="1" si="3"/>
        <v/>
      </c>
      <c r="E16" s="45"/>
      <c r="F16" s="45"/>
      <c r="G16" s="532" t="str">
        <f t="shared" ca="1" si="0"/>
        <v/>
      </c>
      <c r="H16" s="533" t="str">
        <f t="shared" ca="1" si="4"/>
        <v/>
      </c>
      <c r="I16" s="534" t="str">
        <f t="shared" ca="1" si="5"/>
        <v/>
      </c>
      <c r="J16" s="532" t="str">
        <f t="shared" ca="1" si="1"/>
        <v/>
      </c>
    </row>
    <row r="17" spans="2:10" x14ac:dyDescent="0.25">
      <c r="B17" s="531">
        <v>14</v>
      </c>
      <c r="C17" s="526" t="str">
        <f t="shared" ca="1" si="2"/>
        <v/>
      </c>
      <c r="D17" s="527" t="str">
        <f t="shared" ca="1" si="3"/>
        <v/>
      </c>
      <c r="E17" s="45"/>
      <c r="F17" s="45"/>
      <c r="G17" s="532" t="str">
        <f t="shared" ca="1" si="0"/>
        <v/>
      </c>
      <c r="H17" s="533" t="str">
        <f t="shared" ca="1" si="4"/>
        <v/>
      </c>
      <c r="I17" s="534" t="str">
        <f t="shared" ca="1" si="5"/>
        <v/>
      </c>
      <c r="J17" s="532" t="str">
        <f t="shared" ca="1" si="1"/>
        <v/>
      </c>
    </row>
    <row r="18" spans="2:10" x14ac:dyDescent="0.25">
      <c r="B18" s="525">
        <v>15</v>
      </c>
      <c r="C18" s="526" t="str">
        <f t="shared" ca="1" si="2"/>
        <v/>
      </c>
      <c r="D18" s="527" t="str">
        <f t="shared" ca="1" si="3"/>
        <v/>
      </c>
      <c r="E18" s="45"/>
      <c r="F18" s="45"/>
      <c r="G18" s="532" t="str">
        <f t="shared" ca="1" si="0"/>
        <v/>
      </c>
      <c r="H18" s="533" t="str">
        <f t="shared" ca="1" si="4"/>
        <v/>
      </c>
      <c r="I18" s="534" t="str">
        <f t="shared" ca="1" si="5"/>
        <v/>
      </c>
      <c r="J18" s="532" t="str">
        <f t="shared" ca="1" si="1"/>
        <v/>
      </c>
    </row>
    <row r="19" spans="2:10" x14ac:dyDescent="0.25">
      <c r="B19" s="531">
        <v>16</v>
      </c>
      <c r="C19" s="526" t="str">
        <f t="shared" ca="1" si="2"/>
        <v/>
      </c>
      <c r="D19" s="527" t="str">
        <f t="shared" ca="1" si="3"/>
        <v/>
      </c>
      <c r="E19" s="45"/>
      <c r="F19" s="45"/>
      <c r="G19" s="532" t="str">
        <f t="shared" ca="1" si="0"/>
        <v/>
      </c>
      <c r="H19" s="533" t="str">
        <f t="shared" ca="1" si="4"/>
        <v/>
      </c>
      <c r="I19" s="534" t="str">
        <f t="shared" ca="1" si="5"/>
        <v/>
      </c>
      <c r="J19" s="532" t="str">
        <f t="shared" ca="1" si="1"/>
        <v/>
      </c>
    </row>
    <row r="20" spans="2:10" x14ac:dyDescent="0.25">
      <c r="B20" s="525">
        <v>17</v>
      </c>
      <c r="C20" s="526" t="str">
        <f t="shared" ca="1" si="2"/>
        <v/>
      </c>
      <c r="D20" s="527" t="str">
        <f t="shared" ca="1" si="3"/>
        <v/>
      </c>
      <c r="E20" s="45"/>
      <c r="F20" s="45"/>
      <c r="G20" s="532" t="str">
        <f t="shared" ca="1" si="0"/>
        <v/>
      </c>
      <c r="H20" s="533" t="str">
        <f t="shared" ca="1" si="4"/>
        <v/>
      </c>
      <c r="I20" s="534" t="str">
        <f t="shared" ca="1" si="5"/>
        <v/>
      </c>
      <c r="J20" s="532" t="str">
        <f t="shared" ca="1" si="1"/>
        <v/>
      </c>
    </row>
    <row r="21" spans="2:10" x14ac:dyDescent="0.25">
      <c r="B21" s="531">
        <v>18</v>
      </c>
      <c r="C21" s="526" t="str">
        <f t="shared" ca="1" si="2"/>
        <v/>
      </c>
      <c r="D21" s="527" t="str">
        <f t="shared" ca="1" si="3"/>
        <v/>
      </c>
      <c r="E21" s="45"/>
      <c r="F21" s="45"/>
      <c r="G21" s="532" t="str">
        <f t="shared" ca="1" si="0"/>
        <v/>
      </c>
      <c r="H21" s="533" t="str">
        <f t="shared" ca="1" si="4"/>
        <v/>
      </c>
      <c r="I21" s="534" t="str">
        <f t="shared" ca="1" si="5"/>
        <v/>
      </c>
      <c r="J21" s="532" t="str">
        <f t="shared" ca="1" si="1"/>
        <v/>
      </c>
    </row>
    <row r="22" spans="2:10" x14ac:dyDescent="0.25">
      <c r="B22" s="525">
        <v>19</v>
      </c>
      <c r="C22" s="526" t="str">
        <f t="shared" ca="1" si="2"/>
        <v/>
      </c>
      <c r="D22" s="527" t="str">
        <f t="shared" ca="1" si="3"/>
        <v/>
      </c>
      <c r="E22" s="45"/>
      <c r="F22" s="45"/>
      <c r="G22" s="532" t="str">
        <f t="shared" ca="1" si="0"/>
        <v/>
      </c>
      <c r="H22" s="533" t="str">
        <f t="shared" ca="1" si="4"/>
        <v/>
      </c>
      <c r="I22" s="534" t="str">
        <f t="shared" ca="1" si="5"/>
        <v/>
      </c>
      <c r="J22" s="532" t="str">
        <f t="shared" ca="1" si="1"/>
        <v/>
      </c>
    </row>
    <row r="23" spans="2:10" x14ac:dyDescent="0.25">
      <c r="B23" s="531">
        <v>20</v>
      </c>
      <c r="C23" s="526" t="str">
        <f t="shared" ca="1" si="2"/>
        <v/>
      </c>
      <c r="D23" s="527" t="str">
        <f t="shared" ca="1" si="3"/>
        <v/>
      </c>
      <c r="E23" s="45"/>
      <c r="F23" s="45"/>
      <c r="G23" s="532" t="str">
        <f t="shared" ca="1" si="0"/>
        <v/>
      </c>
      <c r="H23" s="533" t="str">
        <f t="shared" ca="1" si="4"/>
        <v/>
      </c>
      <c r="I23" s="534" t="str">
        <f t="shared" ca="1" si="5"/>
        <v/>
      </c>
      <c r="J23" s="532" t="str">
        <f t="shared" ca="1" si="1"/>
        <v/>
      </c>
    </row>
    <row r="24" spans="2:10" x14ac:dyDescent="0.25">
      <c r="B24" s="525">
        <v>21</v>
      </c>
      <c r="C24" s="526" t="str">
        <f t="shared" ca="1" si="2"/>
        <v/>
      </c>
      <c r="D24" s="527" t="str">
        <f t="shared" ca="1" si="3"/>
        <v/>
      </c>
      <c r="E24" s="45"/>
      <c r="F24" s="45"/>
      <c r="G24" s="532" t="str">
        <f t="shared" ca="1" si="0"/>
        <v/>
      </c>
      <c r="H24" s="533" t="str">
        <f t="shared" ca="1" si="4"/>
        <v/>
      </c>
      <c r="I24" s="534" t="str">
        <f t="shared" ca="1" si="5"/>
        <v/>
      </c>
      <c r="J24" s="532" t="str">
        <f t="shared" ca="1" si="1"/>
        <v/>
      </c>
    </row>
    <row r="25" spans="2:10" x14ac:dyDescent="0.25">
      <c r="B25" s="531">
        <v>22</v>
      </c>
      <c r="C25" s="526" t="str">
        <f t="shared" ca="1" si="2"/>
        <v/>
      </c>
      <c r="D25" s="527" t="str">
        <f t="shared" ca="1" si="3"/>
        <v/>
      </c>
      <c r="E25" s="45"/>
      <c r="F25" s="45"/>
      <c r="G25" s="532" t="str">
        <f t="shared" ca="1" si="0"/>
        <v/>
      </c>
      <c r="H25" s="533" t="str">
        <f t="shared" ca="1" si="4"/>
        <v/>
      </c>
      <c r="I25" s="534" t="str">
        <f t="shared" ca="1" si="5"/>
        <v/>
      </c>
      <c r="J25" s="532" t="str">
        <f t="shared" ca="1" si="1"/>
        <v/>
      </c>
    </row>
    <row r="26" spans="2:10" x14ac:dyDescent="0.25">
      <c r="B26" s="525">
        <v>23</v>
      </c>
      <c r="C26" s="526" t="str">
        <f t="shared" ca="1" si="2"/>
        <v/>
      </c>
      <c r="D26" s="527" t="str">
        <f t="shared" ca="1" si="3"/>
        <v/>
      </c>
      <c r="E26" s="45"/>
      <c r="F26" s="45"/>
      <c r="G26" s="532" t="str">
        <f t="shared" ca="1" si="0"/>
        <v/>
      </c>
      <c r="H26" s="533" t="str">
        <f t="shared" ca="1" si="4"/>
        <v/>
      </c>
      <c r="I26" s="534" t="str">
        <f t="shared" ca="1" si="5"/>
        <v/>
      </c>
      <c r="J26" s="532" t="str">
        <f t="shared" ca="1" si="1"/>
        <v/>
      </c>
    </row>
    <row r="27" spans="2:10" x14ac:dyDescent="0.25">
      <c r="B27" s="531">
        <v>24</v>
      </c>
      <c r="C27" s="526" t="str">
        <f t="shared" ca="1" si="2"/>
        <v/>
      </c>
      <c r="D27" s="527" t="str">
        <f t="shared" ca="1" si="3"/>
        <v/>
      </c>
      <c r="E27" s="45"/>
      <c r="F27" s="45"/>
      <c r="G27" s="532" t="str">
        <f t="shared" ca="1" si="0"/>
        <v/>
      </c>
      <c r="H27" s="533" t="str">
        <f t="shared" ca="1" si="4"/>
        <v/>
      </c>
      <c r="I27" s="534" t="str">
        <f t="shared" ca="1" si="5"/>
        <v/>
      </c>
      <c r="J27" s="532" t="str">
        <f t="shared" ca="1" si="1"/>
        <v/>
      </c>
    </row>
    <row r="28" spans="2:10" x14ac:dyDescent="0.25">
      <c r="B28" s="525">
        <v>25</v>
      </c>
      <c r="C28" s="526" t="str">
        <f t="shared" ca="1" si="2"/>
        <v/>
      </c>
      <c r="D28" s="527" t="str">
        <f t="shared" ca="1" si="3"/>
        <v/>
      </c>
      <c r="E28" s="45"/>
      <c r="F28" s="45"/>
      <c r="G28" s="532" t="str">
        <f t="shared" ca="1" si="0"/>
        <v/>
      </c>
      <c r="H28" s="533" t="str">
        <f t="shared" ca="1" si="4"/>
        <v/>
      </c>
      <c r="I28" s="534" t="str">
        <f t="shared" ca="1" si="5"/>
        <v/>
      </c>
      <c r="J28" s="532" t="str">
        <f t="shared" ca="1" si="1"/>
        <v/>
      </c>
    </row>
    <row r="29" spans="2:10" x14ac:dyDescent="0.25">
      <c r="B29" s="531">
        <v>26</v>
      </c>
      <c r="C29" s="526" t="str">
        <f t="shared" ca="1" si="2"/>
        <v/>
      </c>
      <c r="D29" s="527" t="str">
        <f t="shared" ca="1" si="3"/>
        <v/>
      </c>
      <c r="E29" s="45"/>
      <c r="F29" s="45"/>
      <c r="G29" s="532" t="str">
        <f t="shared" ca="1" si="0"/>
        <v/>
      </c>
      <c r="H29" s="533" t="str">
        <f t="shared" ca="1" si="4"/>
        <v/>
      </c>
      <c r="I29" s="534" t="str">
        <f t="shared" ca="1" si="5"/>
        <v/>
      </c>
      <c r="J29" s="532" t="str">
        <f t="shared" ca="1" si="1"/>
        <v/>
      </c>
    </row>
    <row r="30" spans="2:10" x14ac:dyDescent="0.25">
      <c r="B30" s="525">
        <v>27</v>
      </c>
      <c r="C30" s="526" t="str">
        <f t="shared" ca="1" si="2"/>
        <v/>
      </c>
      <c r="D30" s="527" t="str">
        <f t="shared" ca="1" si="3"/>
        <v/>
      </c>
      <c r="E30" s="45"/>
      <c r="F30" s="45"/>
      <c r="G30" s="532" t="str">
        <f t="shared" ca="1" si="0"/>
        <v/>
      </c>
      <c r="H30" s="533" t="str">
        <f t="shared" ca="1" si="4"/>
        <v/>
      </c>
      <c r="I30" s="534" t="str">
        <f t="shared" ca="1" si="5"/>
        <v/>
      </c>
      <c r="J30" s="532" t="str">
        <f t="shared" ca="1" si="1"/>
        <v/>
      </c>
    </row>
    <row r="31" spans="2:10" x14ac:dyDescent="0.25">
      <c r="B31" s="531">
        <v>28</v>
      </c>
      <c r="C31" s="526" t="str">
        <f t="shared" ca="1" si="2"/>
        <v/>
      </c>
      <c r="D31" s="527" t="str">
        <f t="shared" ca="1" si="3"/>
        <v/>
      </c>
      <c r="E31" s="45"/>
      <c r="F31" s="45"/>
      <c r="G31" s="532" t="str">
        <f t="shared" ca="1" si="0"/>
        <v/>
      </c>
      <c r="H31" s="533" t="str">
        <f t="shared" ca="1" si="4"/>
        <v/>
      </c>
      <c r="I31" s="534" t="str">
        <f t="shared" ca="1" si="5"/>
        <v/>
      </c>
      <c r="J31" s="532" t="str">
        <f t="shared" ca="1" si="1"/>
        <v/>
      </c>
    </row>
    <row r="32" spans="2:10" x14ac:dyDescent="0.25">
      <c r="B32" s="525">
        <v>29</v>
      </c>
      <c r="C32" s="526" t="str">
        <f t="shared" ca="1" si="2"/>
        <v/>
      </c>
      <c r="D32" s="527" t="str">
        <f t="shared" ca="1" si="3"/>
        <v/>
      </c>
      <c r="E32" s="45"/>
      <c r="F32" s="45"/>
      <c r="G32" s="532" t="str">
        <f t="shared" ca="1" si="0"/>
        <v/>
      </c>
      <c r="H32" s="533" t="str">
        <f t="shared" ca="1" si="4"/>
        <v/>
      </c>
      <c r="I32" s="534" t="str">
        <f t="shared" ca="1" si="5"/>
        <v/>
      </c>
      <c r="J32" s="532" t="str">
        <f t="shared" ca="1" si="1"/>
        <v/>
      </c>
    </row>
    <row r="33" spans="2:10" x14ac:dyDescent="0.25">
      <c r="B33" s="531">
        <v>30</v>
      </c>
      <c r="C33" s="526" t="str">
        <f t="shared" ca="1" si="2"/>
        <v/>
      </c>
      <c r="D33" s="527" t="str">
        <f t="shared" ca="1" si="3"/>
        <v/>
      </c>
      <c r="E33" s="45"/>
      <c r="F33" s="45"/>
      <c r="G33" s="532" t="str">
        <f t="shared" ca="1" si="0"/>
        <v/>
      </c>
      <c r="H33" s="533" t="str">
        <f t="shared" ca="1" si="4"/>
        <v/>
      </c>
      <c r="I33" s="534" t="str">
        <f t="shared" ca="1" si="5"/>
        <v/>
      </c>
      <c r="J33" s="532" t="str">
        <f t="shared" ca="1" si="1"/>
        <v/>
      </c>
    </row>
    <row r="34" spans="2:10" x14ac:dyDescent="0.25">
      <c r="B34" s="531">
        <v>31</v>
      </c>
      <c r="C34" s="526" t="str">
        <f t="shared" ca="1" si="2"/>
        <v/>
      </c>
      <c r="D34" s="527" t="str">
        <f t="shared" ca="1" si="3"/>
        <v/>
      </c>
      <c r="E34" s="45"/>
      <c r="F34" s="45"/>
      <c r="G34" s="532" t="str">
        <f t="shared" ca="1" si="0"/>
        <v/>
      </c>
      <c r="H34" s="533" t="str">
        <f t="shared" ref="H34:H97" ca="1" si="6">IF(INDIRECT("Predictions_2!"&amp;ADDRESS(3,$M$3+$M$4*ROW(A30)))="","",INDIRECT("Predictions_2!"&amp;ADDRESS(3,$M$3+$M$4*ROW(A30))))</f>
        <v/>
      </c>
      <c r="I34" s="534" t="str">
        <f t="shared" ref="I34:I97" ca="1" si="7">IF(INDIRECT("Predictions_2!"&amp;ADDRESS(3,$M$3+$M$4*ROW(A30)))="","",INDIRECT("Predictions_2!"&amp;ADDRESS(2,$M$3+$M$4*ROW(A30))))</f>
        <v/>
      </c>
      <c r="J34" s="532" t="str">
        <f t="shared" ca="1" si="1"/>
        <v/>
      </c>
    </row>
    <row r="35" spans="2:10" x14ac:dyDescent="0.25">
      <c r="B35" s="531">
        <v>32</v>
      </c>
      <c r="C35" s="526" t="str">
        <f t="shared" ca="1" si="2"/>
        <v/>
      </c>
      <c r="D35" s="527" t="str">
        <f t="shared" ca="1" si="3"/>
        <v/>
      </c>
      <c r="E35" s="45"/>
      <c r="F35" s="45"/>
      <c r="G35" s="532" t="str">
        <f t="shared" ca="1" si="0"/>
        <v/>
      </c>
      <c r="H35" s="533" t="str">
        <f t="shared" ca="1" si="6"/>
        <v/>
      </c>
      <c r="I35" s="534" t="str">
        <f t="shared" ca="1" si="7"/>
        <v/>
      </c>
      <c r="J35" s="532" t="str">
        <f t="shared" ca="1" si="1"/>
        <v/>
      </c>
    </row>
    <row r="36" spans="2:10" x14ac:dyDescent="0.25">
      <c r="B36" s="531">
        <v>33</v>
      </c>
      <c r="C36" s="526" t="str">
        <f t="shared" ca="1" si="2"/>
        <v/>
      </c>
      <c r="D36" s="527" t="str">
        <f t="shared" ca="1" si="3"/>
        <v/>
      </c>
      <c r="E36" s="45"/>
      <c r="F36" s="45"/>
      <c r="G36" s="532" t="str">
        <f t="shared" ref="G36:G67" ca="1" si="8">IF(J36="","",RANK(J36,$J$4:$J$103,1))</f>
        <v/>
      </c>
      <c r="H36" s="533" t="str">
        <f t="shared" ca="1" si="6"/>
        <v/>
      </c>
      <c r="I36" s="534" t="str">
        <f t="shared" ca="1" si="7"/>
        <v/>
      </c>
      <c r="J36" s="532" t="str">
        <f t="shared" ref="J36:J67" ca="1" si="9">IF(I36="","",RANK(I36,$I$4:$I$103,0)+ROW()*0.001)</f>
        <v/>
      </c>
    </row>
    <row r="37" spans="2:10" ht="15" customHeight="1" x14ac:dyDescent="0.25">
      <c r="B37" s="531">
        <v>34</v>
      </c>
      <c r="C37" s="526" t="str">
        <f t="shared" ca="1" si="2"/>
        <v/>
      </c>
      <c r="D37" s="527" t="str">
        <f t="shared" ca="1" si="3"/>
        <v/>
      </c>
      <c r="E37" s="45"/>
      <c r="F37" s="45"/>
      <c r="G37" s="532" t="str">
        <f t="shared" ca="1" si="8"/>
        <v/>
      </c>
      <c r="H37" s="533" t="str">
        <f t="shared" ca="1" si="6"/>
        <v/>
      </c>
      <c r="I37" s="534" t="str">
        <f t="shared" ca="1" si="7"/>
        <v/>
      </c>
      <c r="J37" s="532" t="str">
        <f t="shared" ca="1" si="9"/>
        <v/>
      </c>
    </row>
    <row r="38" spans="2:10" ht="15" customHeight="1" x14ac:dyDescent="0.25">
      <c r="B38" s="531">
        <v>35</v>
      </c>
      <c r="C38" s="526" t="str">
        <f t="shared" ca="1" si="2"/>
        <v/>
      </c>
      <c r="D38" s="527" t="str">
        <f t="shared" ca="1" si="3"/>
        <v/>
      </c>
      <c r="E38" s="45"/>
      <c r="F38" s="45"/>
      <c r="G38" s="532" t="str">
        <f t="shared" ca="1" si="8"/>
        <v/>
      </c>
      <c r="H38" s="533" t="str">
        <f t="shared" ca="1" si="6"/>
        <v/>
      </c>
      <c r="I38" s="534" t="str">
        <f t="shared" ca="1" si="7"/>
        <v/>
      </c>
      <c r="J38" s="532" t="str">
        <f t="shared" ca="1" si="9"/>
        <v/>
      </c>
    </row>
    <row r="39" spans="2:10" ht="15" customHeight="1" x14ac:dyDescent="0.25">
      <c r="B39" s="531">
        <v>36</v>
      </c>
      <c r="C39" s="526" t="str">
        <f t="shared" ca="1" si="2"/>
        <v/>
      </c>
      <c r="D39" s="527" t="str">
        <f t="shared" ca="1" si="3"/>
        <v/>
      </c>
      <c r="E39" s="45"/>
      <c r="F39" s="45"/>
      <c r="G39" s="532" t="str">
        <f t="shared" ca="1" si="8"/>
        <v/>
      </c>
      <c r="H39" s="533" t="str">
        <f t="shared" ca="1" si="6"/>
        <v/>
      </c>
      <c r="I39" s="534" t="str">
        <f t="shared" ca="1" si="7"/>
        <v/>
      </c>
      <c r="J39" s="532" t="str">
        <f t="shared" ca="1" si="9"/>
        <v/>
      </c>
    </row>
    <row r="40" spans="2:10" ht="15" customHeight="1" x14ac:dyDescent="0.25">
      <c r="B40" s="531">
        <v>37</v>
      </c>
      <c r="C40" s="526" t="str">
        <f t="shared" ca="1" si="2"/>
        <v/>
      </c>
      <c r="D40" s="527" t="str">
        <f t="shared" ca="1" si="3"/>
        <v/>
      </c>
      <c r="E40" s="45"/>
      <c r="F40" s="45"/>
      <c r="G40" s="532" t="str">
        <f t="shared" ca="1" si="8"/>
        <v/>
      </c>
      <c r="H40" s="533" t="str">
        <f t="shared" ca="1" si="6"/>
        <v/>
      </c>
      <c r="I40" s="534" t="str">
        <f t="shared" ca="1" si="7"/>
        <v/>
      </c>
      <c r="J40" s="532" t="str">
        <f t="shared" ca="1" si="9"/>
        <v/>
      </c>
    </row>
    <row r="41" spans="2:10" ht="15" customHeight="1" x14ac:dyDescent="0.25">
      <c r="B41" s="531">
        <v>38</v>
      </c>
      <c r="C41" s="526" t="str">
        <f t="shared" ca="1" si="2"/>
        <v/>
      </c>
      <c r="D41" s="527" t="str">
        <f t="shared" ca="1" si="3"/>
        <v/>
      </c>
      <c r="E41" s="45"/>
      <c r="F41" s="45"/>
      <c r="G41" s="532" t="str">
        <f t="shared" ca="1" si="8"/>
        <v/>
      </c>
      <c r="H41" s="533" t="str">
        <f t="shared" ca="1" si="6"/>
        <v/>
      </c>
      <c r="I41" s="534" t="str">
        <f t="shared" ca="1" si="7"/>
        <v/>
      </c>
      <c r="J41" s="532" t="str">
        <f t="shared" ca="1" si="9"/>
        <v/>
      </c>
    </row>
    <row r="42" spans="2:10" ht="15" customHeight="1" x14ac:dyDescent="0.25">
      <c r="B42" s="531">
        <v>39</v>
      </c>
      <c r="C42" s="526" t="str">
        <f t="shared" ca="1" si="2"/>
        <v/>
      </c>
      <c r="D42" s="527" t="str">
        <f t="shared" ca="1" si="3"/>
        <v/>
      </c>
      <c r="E42" s="45"/>
      <c r="F42" s="45"/>
      <c r="G42" s="532" t="str">
        <f t="shared" ca="1" si="8"/>
        <v/>
      </c>
      <c r="H42" s="533" t="str">
        <f t="shared" ca="1" si="6"/>
        <v/>
      </c>
      <c r="I42" s="534" t="str">
        <f t="shared" ca="1" si="7"/>
        <v/>
      </c>
      <c r="J42" s="532" t="str">
        <f t="shared" ca="1" si="9"/>
        <v/>
      </c>
    </row>
    <row r="43" spans="2:10" ht="15" customHeight="1" x14ac:dyDescent="0.25">
      <c r="B43" s="531">
        <v>40</v>
      </c>
      <c r="C43" s="526" t="str">
        <f t="shared" ca="1" si="2"/>
        <v/>
      </c>
      <c r="D43" s="527" t="str">
        <f t="shared" ca="1" si="3"/>
        <v/>
      </c>
      <c r="E43" s="45"/>
      <c r="F43" s="45"/>
      <c r="G43" s="532" t="str">
        <f t="shared" ca="1" si="8"/>
        <v/>
      </c>
      <c r="H43" s="533" t="str">
        <f t="shared" ca="1" si="6"/>
        <v/>
      </c>
      <c r="I43" s="534" t="str">
        <f t="shared" ca="1" si="7"/>
        <v/>
      </c>
      <c r="J43" s="532" t="str">
        <f t="shared" ca="1" si="9"/>
        <v/>
      </c>
    </row>
    <row r="44" spans="2:10" ht="15" customHeight="1" x14ac:dyDescent="0.25">
      <c r="B44" s="531">
        <v>41</v>
      </c>
      <c r="C44" s="526" t="str">
        <f t="shared" ca="1" si="2"/>
        <v/>
      </c>
      <c r="D44" s="527" t="str">
        <f t="shared" ca="1" si="3"/>
        <v/>
      </c>
      <c r="E44" s="45"/>
      <c r="F44" s="45"/>
      <c r="G44" s="532" t="str">
        <f t="shared" ca="1" si="8"/>
        <v/>
      </c>
      <c r="H44" s="533" t="str">
        <f t="shared" ca="1" si="6"/>
        <v/>
      </c>
      <c r="I44" s="534" t="str">
        <f t="shared" ca="1" si="7"/>
        <v/>
      </c>
      <c r="J44" s="532" t="str">
        <f t="shared" ca="1" si="9"/>
        <v/>
      </c>
    </row>
    <row r="45" spans="2:10" ht="15" customHeight="1" x14ac:dyDescent="0.25">
      <c r="B45" s="531">
        <v>42</v>
      </c>
      <c r="C45" s="526" t="str">
        <f t="shared" ca="1" si="2"/>
        <v/>
      </c>
      <c r="D45" s="527" t="str">
        <f t="shared" ca="1" si="3"/>
        <v/>
      </c>
      <c r="E45" s="45"/>
      <c r="F45" s="45"/>
      <c r="G45" s="532" t="str">
        <f t="shared" ca="1" si="8"/>
        <v/>
      </c>
      <c r="H45" s="533" t="str">
        <f t="shared" ca="1" si="6"/>
        <v/>
      </c>
      <c r="I45" s="534" t="str">
        <f t="shared" ca="1" si="7"/>
        <v/>
      </c>
      <c r="J45" s="532" t="str">
        <f t="shared" ca="1" si="9"/>
        <v/>
      </c>
    </row>
    <row r="46" spans="2:10" ht="15" customHeight="1" x14ac:dyDescent="0.25">
      <c r="B46" s="531">
        <v>43</v>
      </c>
      <c r="C46" s="526" t="str">
        <f t="shared" ca="1" si="2"/>
        <v/>
      </c>
      <c r="D46" s="527" t="str">
        <f t="shared" ca="1" si="3"/>
        <v/>
      </c>
      <c r="E46" s="45"/>
      <c r="F46" s="45"/>
      <c r="G46" s="532" t="str">
        <f t="shared" ca="1" si="8"/>
        <v/>
      </c>
      <c r="H46" s="533" t="str">
        <f t="shared" ca="1" si="6"/>
        <v/>
      </c>
      <c r="I46" s="534" t="str">
        <f t="shared" ca="1" si="7"/>
        <v/>
      </c>
      <c r="J46" s="532" t="str">
        <f t="shared" ca="1" si="9"/>
        <v/>
      </c>
    </row>
    <row r="47" spans="2:10" ht="15" customHeight="1" x14ac:dyDescent="0.25">
      <c r="B47" s="531">
        <v>44</v>
      </c>
      <c r="C47" s="526" t="str">
        <f t="shared" ca="1" si="2"/>
        <v/>
      </c>
      <c r="D47" s="527" t="str">
        <f t="shared" ca="1" si="3"/>
        <v/>
      </c>
      <c r="E47" s="45"/>
      <c r="F47" s="45"/>
      <c r="G47" s="532" t="str">
        <f t="shared" ca="1" si="8"/>
        <v/>
      </c>
      <c r="H47" s="533" t="str">
        <f t="shared" ca="1" si="6"/>
        <v/>
      </c>
      <c r="I47" s="534" t="str">
        <f t="shared" ca="1" si="7"/>
        <v/>
      </c>
      <c r="J47" s="532" t="str">
        <f t="shared" ca="1" si="9"/>
        <v/>
      </c>
    </row>
    <row r="48" spans="2:10" ht="15" customHeight="1" x14ac:dyDescent="0.25">
      <c r="B48" s="531">
        <v>45</v>
      </c>
      <c r="C48" s="526" t="str">
        <f t="shared" ca="1" si="2"/>
        <v/>
      </c>
      <c r="D48" s="527" t="str">
        <f t="shared" ca="1" si="3"/>
        <v/>
      </c>
      <c r="E48" s="45"/>
      <c r="F48" s="45"/>
      <c r="G48" s="532" t="str">
        <f t="shared" ca="1" si="8"/>
        <v/>
      </c>
      <c r="H48" s="533" t="str">
        <f t="shared" ca="1" si="6"/>
        <v/>
      </c>
      <c r="I48" s="534" t="str">
        <f t="shared" ca="1" si="7"/>
        <v/>
      </c>
      <c r="J48" s="532" t="str">
        <f t="shared" ca="1" si="9"/>
        <v/>
      </c>
    </row>
    <row r="49" spans="2:10" ht="15" customHeight="1" x14ac:dyDescent="0.25">
      <c r="B49" s="531">
        <v>46</v>
      </c>
      <c r="C49" s="526" t="str">
        <f t="shared" ca="1" si="2"/>
        <v/>
      </c>
      <c r="D49" s="527" t="str">
        <f t="shared" ca="1" si="3"/>
        <v/>
      </c>
      <c r="E49" s="45"/>
      <c r="F49" s="45"/>
      <c r="G49" s="532" t="str">
        <f t="shared" ca="1" si="8"/>
        <v/>
      </c>
      <c r="H49" s="533" t="str">
        <f t="shared" ca="1" si="6"/>
        <v/>
      </c>
      <c r="I49" s="534" t="str">
        <f t="shared" ca="1" si="7"/>
        <v/>
      </c>
      <c r="J49" s="532" t="str">
        <f t="shared" ca="1" si="9"/>
        <v/>
      </c>
    </row>
    <row r="50" spans="2:10" ht="15" customHeight="1" x14ac:dyDescent="0.25">
      <c r="B50" s="531">
        <v>47</v>
      </c>
      <c r="C50" s="526" t="str">
        <f t="shared" ca="1" si="2"/>
        <v/>
      </c>
      <c r="D50" s="527" t="str">
        <f t="shared" ca="1" si="3"/>
        <v/>
      </c>
      <c r="E50" s="45"/>
      <c r="F50" s="45"/>
      <c r="G50" s="532" t="str">
        <f t="shared" ca="1" si="8"/>
        <v/>
      </c>
      <c r="H50" s="533" t="str">
        <f t="shared" ca="1" si="6"/>
        <v/>
      </c>
      <c r="I50" s="534" t="str">
        <f t="shared" ca="1" si="7"/>
        <v/>
      </c>
      <c r="J50" s="532" t="str">
        <f t="shared" ca="1" si="9"/>
        <v/>
      </c>
    </row>
    <row r="51" spans="2:10" ht="15" customHeight="1" x14ac:dyDescent="0.25">
      <c r="B51" s="531">
        <v>48</v>
      </c>
      <c r="C51" s="526" t="str">
        <f t="shared" ca="1" si="2"/>
        <v/>
      </c>
      <c r="D51" s="527" t="str">
        <f t="shared" ca="1" si="3"/>
        <v/>
      </c>
      <c r="E51" s="45"/>
      <c r="F51" s="45"/>
      <c r="G51" s="532" t="str">
        <f t="shared" ca="1" si="8"/>
        <v/>
      </c>
      <c r="H51" s="533" t="str">
        <f t="shared" ca="1" si="6"/>
        <v/>
      </c>
      <c r="I51" s="534" t="str">
        <f t="shared" ca="1" si="7"/>
        <v/>
      </c>
      <c r="J51" s="532" t="str">
        <f t="shared" ca="1" si="9"/>
        <v/>
      </c>
    </row>
    <row r="52" spans="2:10" ht="15" customHeight="1" x14ac:dyDescent="0.25">
      <c r="B52" s="531">
        <v>49</v>
      </c>
      <c r="C52" s="526" t="str">
        <f t="shared" ca="1" si="2"/>
        <v/>
      </c>
      <c r="D52" s="527" t="str">
        <f t="shared" ca="1" si="3"/>
        <v/>
      </c>
      <c r="E52" s="45"/>
      <c r="F52" s="45"/>
      <c r="G52" s="532" t="str">
        <f t="shared" ca="1" si="8"/>
        <v/>
      </c>
      <c r="H52" s="533" t="str">
        <f t="shared" ca="1" si="6"/>
        <v/>
      </c>
      <c r="I52" s="534" t="str">
        <f t="shared" ca="1" si="7"/>
        <v/>
      </c>
      <c r="J52" s="532" t="str">
        <f t="shared" ca="1" si="9"/>
        <v/>
      </c>
    </row>
    <row r="53" spans="2:10" ht="15" customHeight="1" x14ac:dyDescent="0.25">
      <c r="B53" s="531">
        <v>50</v>
      </c>
      <c r="C53" s="526" t="str">
        <f t="shared" ca="1" si="2"/>
        <v/>
      </c>
      <c r="D53" s="527" t="str">
        <f t="shared" ca="1" si="3"/>
        <v/>
      </c>
      <c r="E53" s="45"/>
      <c r="F53" s="45"/>
      <c r="G53" s="532" t="str">
        <f t="shared" ca="1" si="8"/>
        <v/>
      </c>
      <c r="H53" s="533" t="str">
        <f t="shared" ca="1" si="6"/>
        <v/>
      </c>
      <c r="I53" s="534" t="str">
        <f t="shared" ca="1" si="7"/>
        <v/>
      </c>
      <c r="J53" s="532" t="str">
        <f t="shared" ca="1" si="9"/>
        <v/>
      </c>
    </row>
    <row r="54" spans="2:10" ht="15" customHeight="1" x14ac:dyDescent="0.25">
      <c r="B54" s="531">
        <v>51</v>
      </c>
      <c r="C54" s="526" t="str">
        <f t="shared" ca="1" si="2"/>
        <v/>
      </c>
      <c r="D54" s="527" t="str">
        <f t="shared" ca="1" si="3"/>
        <v/>
      </c>
      <c r="E54" s="45"/>
      <c r="F54" s="45"/>
      <c r="G54" s="532" t="str">
        <f t="shared" ca="1" si="8"/>
        <v/>
      </c>
      <c r="H54" s="533" t="str">
        <f t="shared" ca="1" si="6"/>
        <v/>
      </c>
      <c r="I54" s="534" t="str">
        <f t="shared" ca="1" si="7"/>
        <v/>
      </c>
      <c r="J54" s="532" t="str">
        <f t="shared" ca="1" si="9"/>
        <v/>
      </c>
    </row>
    <row r="55" spans="2:10" ht="15" customHeight="1" x14ac:dyDescent="0.25">
      <c r="B55" s="531">
        <v>52</v>
      </c>
      <c r="C55" s="526" t="str">
        <f t="shared" ca="1" si="2"/>
        <v/>
      </c>
      <c r="D55" s="527" t="str">
        <f t="shared" ca="1" si="3"/>
        <v/>
      </c>
      <c r="E55" s="45"/>
      <c r="F55" s="45"/>
      <c r="G55" s="532" t="str">
        <f t="shared" ca="1" si="8"/>
        <v/>
      </c>
      <c r="H55" s="533" t="str">
        <f t="shared" ca="1" si="6"/>
        <v/>
      </c>
      <c r="I55" s="534" t="str">
        <f t="shared" ca="1" si="7"/>
        <v/>
      </c>
      <c r="J55" s="532" t="str">
        <f t="shared" ca="1" si="9"/>
        <v/>
      </c>
    </row>
    <row r="56" spans="2:10" ht="15" customHeight="1" x14ac:dyDescent="0.25">
      <c r="B56" s="531">
        <v>53</v>
      </c>
      <c r="C56" s="526" t="str">
        <f t="shared" ca="1" si="2"/>
        <v/>
      </c>
      <c r="D56" s="527" t="str">
        <f t="shared" ca="1" si="3"/>
        <v/>
      </c>
      <c r="E56" s="45"/>
      <c r="F56" s="45"/>
      <c r="G56" s="532" t="str">
        <f t="shared" ca="1" si="8"/>
        <v/>
      </c>
      <c r="H56" s="533" t="str">
        <f t="shared" ca="1" si="6"/>
        <v/>
      </c>
      <c r="I56" s="534" t="str">
        <f t="shared" ca="1" si="7"/>
        <v/>
      </c>
      <c r="J56" s="532" t="str">
        <f t="shared" ca="1" si="9"/>
        <v/>
      </c>
    </row>
    <row r="57" spans="2:10" ht="15" customHeight="1" x14ac:dyDescent="0.25">
      <c r="B57" s="531">
        <v>54</v>
      </c>
      <c r="C57" s="526" t="str">
        <f t="shared" ca="1" si="2"/>
        <v/>
      </c>
      <c r="D57" s="527" t="str">
        <f t="shared" ca="1" si="3"/>
        <v/>
      </c>
      <c r="E57" s="45"/>
      <c r="F57" s="45"/>
      <c r="G57" s="532" t="str">
        <f t="shared" ca="1" si="8"/>
        <v/>
      </c>
      <c r="H57" s="533" t="str">
        <f t="shared" ca="1" si="6"/>
        <v/>
      </c>
      <c r="I57" s="534" t="str">
        <f t="shared" ca="1" si="7"/>
        <v/>
      </c>
      <c r="J57" s="532" t="str">
        <f t="shared" ca="1" si="9"/>
        <v/>
      </c>
    </row>
    <row r="58" spans="2:10" ht="15" customHeight="1" x14ac:dyDescent="0.25">
      <c r="B58" s="531">
        <v>55</v>
      </c>
      <c r="C58" s="526" t="str">
        <f t="shared" ca="1" si="2"/>
        <v/>
      </c>
      <c r="D58" s="527" t="str">
        <f t="shared" ca="1" si="3"/>
        <v/>
      </c>
      <c r="E58" s="45"/>
      <c r="F58" s="45"/>
      <c r="G58" s="532" t="str">
        <f t="shared" ca="1" si="8"/>
        <v/>
      </c>
      <c r="H58" s="533" t="str">
        <f t="shared" ca="1" si="6"/>
        <v/>
      </c>
      <c r="I58" s="534" t="str">
        <f t="shared" ca="1" si="7"/>
        <v/>
      </c>
      <c r="J58" s="532" t="str">
        <f t="shared" ca="1" si="9"/>
        <v/>
      </c>
    </row>
    <row r="59" spans="2:10" ht="15" customHeight="1" x14ac:dyDescent="0.25">
      <c r="B59" s="531">
        <v>56</v>
      </c>
      <c r="C59" s="526" t="str">
        <f t="shared" ca="1" si="2"/>
        <v/>
      </c>
      <c r="D59" s="527" t="str">
        <f t="shared" ca="1" si="3"/>
        <v/>
      </c>
      <c r="E59" s="45"/>
      <c r="F59" s="45"/>
      <c r="G59" s="532" t="str">
        <f t="shared" ca="1" si="8"/>
        <v/>
      </c>
      <c r="H59" s="533" t="str">
        <f t="shared" ca="1" si="6"/>
        <v/>
      </c>
      <c r="I59" s="534" t="str">
        <f t="shared" ca="1" si="7"/>
        <v/>
      </c>
      <c r="J59" s="532" t="str">
        <f t="shared" ca="1" si="9"/>
        <v/>
      </c>
    </row>
    <row r="60" spans="2:10" ht="15" customHeight="1" x14ac:dyDescent="0.25">
      <c r="B60" s="531">
        <v>57</v>
      </c>
      <c r="C60" s="526" t="str">
        <f t="shared" ca="1" si="2"/>
        <v/>
      </c>
      <c r="D60" s="527" t="str">
        <f t="shared" ca="1" si="3"/>
        <v/>
      </c>
      <c r="E60" s="45"/>
      <c r="F60" s="45"/>
      <c r="G60" s="532" t="str">
        <f t="shared" ca="1" si="8"/>
        <v/>
      </c>
      <c r="H60" s="533" t="str">
        <f t="shared" ca="1" si="6"/>
        <v/>
      </c>
      <c r="I60" s="534" t="str">
        <f t="shared" ca="1" si="7"/>
        <v/>
      </c>
      <c r="J60" s="532" t="str">
        <f t="shared" ca="1" si="9"/>
        <v/>
      </c>
    </row>
    <row r="61" spans="2:10" ht="15" customHeight="1" x14ac:dyDescent="0.25">
      <c r="B61" s="531">
        <v>58</v>
      </c>
      <c r="C61" s="526" t="str">
        <f t="shared" ca="1" si="2"/>
        <v/>
      </c>
      <c r="D61" s="527" t="str">
        <f t="shared" ca="1" si="3"/>
        <v/>
      </c>
      <c r="E61" s="45"/>
      <c r="F61" s="45"/>
      <c r="G61" s="532" t="str">
        <f t="shared" ca="1" si="8"/>
        <v/>
      </c>
      <c r="H61" s="533" t="str">
        <f t="shared" ca="1" si="6"/>
        <v/>
      </c>
      <c r="I61" s="534" t="str">
        <f t="shared" ca="1" si="7"/>
        <v/>
      </c>
      <c r="J61" s="532" t="str">
        <f t="shared" ca="1" si="9"/>
        <v/>
      </c>
    </row>
    <row r="62" spans="2:10" ht="15" customHeight="1" x14ac:dyDescent="0.25">
      <c r="B62" s="531">
        <v>59</v>
      </c>
      <c r="C62" s="526" t="str">
        <f t="shared" ca="1" si="2"/>
        <v/>
      </c>
      <c r="D62" s="527" t="str">
        <f t="shared" ca="1" si="3"/>
        <v/>
      </c>
      <c r="E62" s="45"/>
      <c r="F62" s="45"/>
      <c r="G62" s="532" t="str">
        <f t="shared" ca="1" si="8"/>
        <v/>
      </c>
      <c r="H62" s="533" t="str">
        <f t="shared" ca="1" si="6"/>
        <v/>
      </c>
      <c r="I62" s="534" t="str">
        <f t="shared" ca="1" si="7"/>
        <v/>
      </c>
      <c r="J62" s="532" t="str">
        <f t="shared" ca="1" si="9"/>
        <v/>
      </c>
    </row>
    <row r="63" spans="2:10" ht="15" customHeight="1" x14ac:dyDescent="0.25">
      <c r="B63" s="531">
        <v>60</v>
      </c>
      <c r="C63" s="526" t="str">
        <f t="shared" ca="1" si="2"/>
        <v/>
      </c>
      <c r="D63" s="527" t="str">
        <f t="shared" ca="1" si="3"/>
        <v/>
      </c>
      <c r="E63" s="45"/>
      <c r="F63" s="45"/>
      <c r="G63" s="532" t="str">
        <f t="shared" ca="1" si="8"/>
        <v/>
      </c>
      <c r="H63" s="533" t="str">
        <f t="shared" ca="1" si="6"/>
        <v/>
      </c>
      <c r="I63" s="534" t="str">
        <f t="shared" ca="1" si="7"/>
        <v/>
      </c>
      <c r="J63" s="532" t="str">
        <f t="shared" ca="1" si="9"/>
        <v/>
      </c>
    </row>
    <row r="64" spans="2:10" ht="15" customHeight="1" x14ac:dyDescent="0.25">
      <c r="B64" s="531">
        <v>61</v>
      </c>
      <c r="C64" s="526" t="str">
        <f t="shared" ca="1" si="2"/>
        <v/>
      </c>
      <c r="D64" s="527" t="str">
        <f t="shared" ca="1" si="3"/>
        <v/>
      </c>
      <c r="E64" s="45"/>
      <c r="F64" s="45"/>
      <c r="G64" s="532" t="str">
        <f t="shared" ca="1" si="8"/>
        <v/>
      </c>
      <c r="H64" s="533" t="str">
        <f t="shared" ca="1" si="6"/>
        <v/>
      </c>
      <c r="I64" s="534" t="str">
        <f t="shared" ca="1" si="7"/>
        <v/>
      </c>
      <c r="J64" s="532" t="str">
        <f t="shared" ca="1" si="9"/>
        <v/>
      </c>
    </row>
    <row r="65" spans="2:10" ht="15" customHeight="1" x14ac:dyDescent="0.25">
      <c r="B65" s="531">
        <v>62</v>
      </c>
      <c r="C65" s="526" t="str">
        <f t="shared" ca="1" si="2"/>
        <v/>
      </c>
      <c r="D65" s="527" t="str">
        <f t="shared" ca="1" si="3"/>
        <v/>
      </c>
      <c r="E65" s="45"/>
      <c r="F65" s="45"/>
      <c r="G65" s="532" t="str">
        <f t="shared" ca="1" si="8"/>
        <v/>
      </c>
      <c r="H65" s="533" t="str">
        <f t="shared" ca="1" si="6"/>
        <v/>
      </c>
      <c r="I65" s="534" t="str">
        <f t="shared" ca="1" si="7"/>
        <v/>
      </c>
      <c r="J65" s="532" t="str">
        <f t="shared" ca="1" si="9"/>
        <v/>
      </c>
    </row>
    <row r="66" spans="2:10" ht="15" customHeight="1" x14ac:dyDescent="0.25">
      <c r="B66" s="531">
        <v>63</v>
      </c>
      <c r="C66" s="526" t="str">
        <f t="shared" ca="1" si="2"/>
        <v/>
      </c>
      <c r="D66" s="527" t="str">
        <f t="shared" ca="1" si="3"/>
        <v/>
      </c>
      <c r="E66" s="45"/>
      <c r="F66" s="45"/>
      <c r="G66" s="532" t="str">
        <f t="shared" ca="1" si="8"/>
        <v/>
      </c>
      <c r="H66" s="533" t="str">
        <f t="shared" ca="1" si="6"/>
        <v/>
      </c>
      <c r="I66" s="534" t="str">
        <f t="shared" ca="1" si="7"/>
        <v/>
      </c>
      <c r="J66" s="532" t="str">
        <f t="shared" ca="1" si="9"/>
        <v/>
      </c>
    </row>
    <row r="67" spans="2:10" ht="15" customHeight="1" x14ac:dyDescent="0.25">
      <c r="B67" s="531">
        <v>64</v>
      </c>
      <c r="C67" s="526" t="str">
        <f t="shared" ca="1" si="2"/>
        <v/>
      </c>
      <c r="D67" s="527" t="str">
        <f t="shared" ca="1" si="3"/>
        <v/>
      </c>
      <c r="E67" s="45"/>
      <c r="F67" s="45"/>
      <c r="G67" s="532" t="str">
        <f t="shared" ca="1" si="8"/>
        <v/>
      </c>
      <c r="H67" s="533" t="str">
        <f t="shared" ca="1" si="6"/>
        <v/>
      </c>
      <c r="I67" s="534" t="str">
        <f t="shared" ca="1" si="7"/>
        <v/>
      </c>
      <c r="J67" s="532" t="str">
        <f t="shared" ca="1" si="9"/>
        <v/>
      </c>
    </row>
    <row r="68" spans="2:10" ht="15" customHeight="1" x14ac:dyDescent="0.25">
      <c r="B68" s="531">
        <v>65</v>
      </c>
      <c r="C68" s="526" t="str">
        <f t="shared" ca="1" si="2"/>
        <v/>
      </c>
      <c r="D68" s="527" t="str">
        <f t="shared" ca="1" si="3"/>
        <v/>
      </c>
      <c r="E68" s="45"/>
      <c r="F68" s="45"/>
      <c r="G68" s="532" t="str">
        <f t="shared" ref="G68:G103" ca="1" si="10">IF(J68="","",RANK(J68,$J$4:$J$103,1))</f>
        <v/>
      </c>
      <c r="H68" s="533" t="str">
        <f t="shared" ca="1" si="6"/>
        <v/>
      </c>
      <c r="I68" s="534" t="str">
        <f t="shared" ca="1" si="7"/>
        <v/>
      </c>
      <c r="J68" s="532" t="str">
        <f t="shared" ref="J68:J99" ca="1" si="11">IF(I68="","",RANK(I68,$I$4:$I$103,0)+ROW()*0.001)</f>
        <v/>
      </c>
    </row>
    <row r="69" spans="2:10" ht="15" customHeight="1" x14ac:dyDescent="0.25">
      <c r="B69" s="531">
        <v>66</v>
      </c>
      <c r="C69" s="526" t="str">
        <f t="shared" ref="C69:C102" ca="1" si="12">IFERROR(VLOOKUP(B69,$G$4:$H$103,2,0),"")</f>
        <v/>
      </c>
      <c r="D69" s="527" t="str">
        <f t="shared" ref="D69:D102" ca="1" si="13">IFERROR(VLOOKUP(B69,$G$4:$I$103,3,0),"")</f>
        <v/>
      </c>
      <c r="E69" s="45"/>
      <c r="F69" s="45"/>
      <c r="G69" s="532" t="str">
        <f t="shared" ca="1" si="10"/>
        <v/>
      </c>
      <c r="H69" s="533" t="str">
        <f t="shared" ca="1" si="6"/>
        <v/>
      </c>
      <c r="I69" s="534" t="str">
        <f t="shared" ca="1" si="7"/>
        <v/>
      </c>
      <c r="J69" s="532" t="str">
        <f t="shared" ca="1" si="11"/>
        <v/>
      </c>
    </row>
    <row r="70" spans="2:10" ht="15" customHeight="1" x14ac:dyDescent="0.25">
      <c r="B70" s="531">
        <v>67</v>
      </c>
      <c r="C70" s="526" t="str">
        <f t="shared" ca="1" si="12"/>
        <v/>
      </c>
      <c r="D70" s="527" t="str">
        <f t="shared" ca="1" si="13"/>
        <v/>
      </c>
      <c r="E70" s="45"/>
      <c r="F70" s="45"/>
      <c r="G70" s="532" t="str">
        <f t="shared" ca="1" si="10"/>
        <v/>
      </c>
      <c r="H70" s="533" t="str">
        <f t="shared" ca="1" si="6"/>
        <v/>
      </c>
      <c r="I70" s="534" t="str">
        <f t="shared" ca="1" si="7"/>
        <v/>
      </c>
      <c r="J70" s="532" t="str">
        <f t="shared" ca="1" si="11"/>
        <v/>
      </c>
    </row>
    <row r="71" spans="2:10" ht="15" customHeight="1" x14ac:dyDescent="0.25">
      <c r="B71" s="531">
        <v>68</v>
      </c>
      <c r="C71" s="526" t="str">
        <f t="shared" ca="1" si="12"/>
        <v/>
      </c>
      <c r="D71" s="527" t="str">
        <f t="shared" ca="1" si="13"/>
        <v/>
      </c>
      <c r="E71" s="45"/>
      <c r="F71" s="45"/>
      <c r="G71" s="532" t="str">
        <f t="shared" ca="1" si="10"/>
        <v/>
      </c>
      <c r="H71" s="533" t="str">
        <f t="shared" ca="1" si="6"/>
        <v/>
      </c>
      <c r="I71" s="534" t="str">
        <f t="shared" ca="1" si="7"/>
        <v/>
      </c>
      <c r="J71" s="532" t="str">
        <f t="shared" ca="1" si="11"/>
        <v/>
      </c>
    </row>
    <row r="72" spans="2:10" ht="15" customHeight="1" x14ac:dyDescent="0.25">
      <c r="B72" s="531">
        <v>69</v>
      </c>
      <c r="C72" s="526" t="str">
        <f t="shared" ca="1" si="12"/>
        <v/>
      </c>
      <c r="D72" s="527" t="str">
        <f t="shared" ca="1" si="13"/>
        <v/>
      </c>
      <c r="E72" s="45"/>
      <c r="F72" s="45"/>
      <c r="G72" s="532" t="str">
        <f t="shared" ca="1" si="10"/>
        <v/>
      </c>
      <c r="H72" s="533" t="str">
        <f t="shared" ca="1" si="6"/>
        <v/>
      </c>
      <c r="I72" s="534" t="str">
        <f t="shared" ca="1" si="7"/>
        <v/>
      </c>
      <c r="J72" s="532" t="str">
        <f t="shared" ca="1" si="11"/>
        <v/>
      </c>
    </row>
    <row r="73" spans="2:10" ht="15" customHeight="1" x14ac:dyDescent="0.25">
      <c r="B73" s="531">
        <v>70</v>
      </c>
      <c r="C73" s="526" t="str">
        <f t="shared" ca="1" si="12"/>
        <v/>
      </c>
      <c r="D73" s="527" t="str">
        <f t="shared" ca="1" si="13"/>
        <v/>
      </c>
      <c r="E73" s="45"/>
      <c r="F73" s="45"/>
      <c r="G73" s="532" t="str">
        <f t="shared" ca="1" si="10"/>
        <v/>
      </c>
      <c r="H73" s="533" t="str">
        <f t="shared" ca="1" si="6"/>
        <v/>
      </c>
      <c r="I73" s="534" t="str">
        <f t="shared" ca="1" si="7"/>
        <v/>
      </c>
      <c r="J73" s="532" t="str">
        <f t="shared" ca="1" si="11"/>
        <v/>
      </c>
    </row>
    <row r="74" spans="2:10" ht="15" customHeight="1" x14ac:dyDescent="0.25">
      <c r="B74" s="531">
        <v>71</v>
      </c>
      <c r="C74" s="526" t="str">
        <f t="shared" ca="1" si="12"/>
        <v/>
      </c>
      <c r="D74" s="527" t="str">
        <f t="shared" ca="1" si="13"/>
        <v/>
      </c>
      <c r="E74" s="45"/>
      <c r="F74" s="45"/>
      <c r="G74" s="532" t="str">
        <f t="shared" ca="1" si="10"/>
        <v/>
      </c>
      <c r="H74" s="533" t="str">
        <f t="shared" ca="1" si="6"/>
        <v/>
      </c>
      <c r="I74" s="534" t="str">
        <f t="shared" ca="1" si="7"/>
        <v/>
      </c>
      <c r="J74" s="532" t="str">
        <f t="shared" ca="1" si="11"/>
        <v/>
      </c>
    </row>
    <row r="75" spans="2:10" ht="15" customHeight="1" x14ac:dyDescent="0.25">
      <c r="B75" s="531">
        <v>72</v>
      </c>
      <c r="C75" s="526" t="str">
        <f t="shared" ca="1" si="12"/>
        <v/>
      </c>
      <c r="D75" s="527" t="str">
        <f t="shared" ca="1" si="13"/>
        <v/>
      </c>
      <c r="E75" s="45"/>
      <c r="F75" s="45"/>
      <c r="G75" s="532" t="str">
        <f t="shared" ca="1" si="10"/>
        <v/>
      </c>
      <c r="H75" s="533" t="str">
        <f t="shared" ca="1" si="6"/>
        <v/>
      </c>
      <c r="I75" s="534" t="str">
        <f t="shared" ca="1" si="7"/>
        <v/>
      </c>
      <c r="J75" s="532" t="str">
        <f t="shared" ca="1" si="11"/>
        <v/>
      </c>
    </row>
    <row r="76" spans="2:10" ht="15" customHeight="1" x14ac:dyDescent="0.25">
      <c r="B76" s="531">
        <v>73</v>
      </c>
      <c r="C76" s="526" t="str">
        <f t="shared" ca="1" si="12"/>
        <v/>
      </c>
      <c r="D76" s="527" t="str">
        <f t="shared" ca="1" si="13"/>
        <v/>
      </c>
      <c r="E76" s="45"/>
      <c r="F76" s="45"/>
      <c r="G76" s="532" t="str">
        <f t="shared" ca="1" si="10"/>
        <v/>
      </c>
      <c r="H76" s="533" t="str">
        <f t="shared" ca="1" si="6"/>
        <v/>
      </c>
      <c r="I76" s="534" t="str">
        <f t="shared" ca="1" si="7"/>
        <v/>
      </c>
      <c r="J76" s="532" t="str">
        <f t="shared" ca="1" si="11"/>
        <v/>
      </c>
    </row>
    <row r="77" spans="2:10" ht="15" customHeight="1" x14ac:dyDescent="0.25">
      <c r="B77" s="531">
        <v>74</v>
      </c>
      <c r="C77" s="526" t="str">
        <f t="shared" ca="1" si="12"/>
        <v/>
      </c>
      <c r="D77" s="527" t="str">
        <f t="shared" ca="1" si="13"/>
        <v/>
      </c>
      <c r="E77" s="45"/>
      <c r="F77" s="45"/>
      <c r="G77" s="532" t="str">
        <f t="shared" ca="1" si="10"/>
        <v/>
      </c>
      <c r="H77" s="533" t="str">
        <f t="shared" ca="1" si="6"/>
        <v/>
      </c>
      <c r="I77" s="534" t="str">
        <f t="shared" ca="1" si="7"/>
        <v/>
      </c>
      <c r="J77" s="532" t="str">
        <f t="shared" ca="1" si="11"/>
        <v/>
      </c>
    </row>
    <row r="78" spans="2:10" ht="15" customHeight="1" x14ac:dyDescent="0.25">
      <c r="B78" s="531">
        <v>75</v>
      </c>
      <c r="C78" s="526" t="str">
        <f t="shared" ca="1" si="12"/>
        <v/>
      </c>
      <c r="D78" s="527" t="str">
        <f t="shared" ca="1" si="13"/>
        <v/>
      </c>
      <c r="E78" s="45"/>
      <c r="F78" s="45"/>
      <c r="G78" s="532" t="str">
        <f t="shared" ca="1" si="10"/>
        <v/>
      </c>
      <c r="H78" s="533" t="str">
        <f t="shared" ca="1" si="6"/>
        <v/>
      </c>
      <c r="I78" s="534" t="str">
        <f t="shared" ca="1" si="7"/>
        <v/>
      </c>
      <c r="J78" s="532" t="str">
        <f t="shared" ca="1" si="11"/>
        <v/>
      </c>
    </row>
    <row r="79" spans="2:10" ht="15" customHeight="1" x14ac:dyDescent="0.25">
      <c r="B79" s="531">
        <v>76</v>
      </c>
      <c r="C79" s="526" t="str">
        <f t="shared" ca="1" si="12"/>
        <v/>
      </c>
      <c r="D79" s="527" t="str">
        <f t="shared" ca="1" si="13"/>
        <v/>
      </c>
      <c r="E79" s="45"/>
      <c r="F79" s="45"/>
      <c r="G79" s="532" t="str">
        <f t="shared" ca="1" si="10"/>
        <v/>
      </c>
      <c r="H79" s="533" t="str">
        <f t="shared" ca="1" si="6"/>
        <v/>
      </c>
      <c r="I79" s="534" t="str">
        <f t="shared" ca="1" si="7"/>
        <v/>
      </c>
      <c r="J79" s="532" t="str">
        <f t="shared" ca="1" si="11"/>
        <v/>
      </c>
    </row>
    <row r="80" spans="2:10" ht="15" customHeight="1" x14ac:dyDescent="0.25">
      <c r="B80" s="531">
        <v>77</v>
      </c>
      <c r="C80" s="526" t="str">
        <f t="shared" ca="1" si="12"/>
        <v/>
      </c>
      <c r="D80" s="527" t="str">
        <f t="shared" ca="1" si="13"/>
        <v/>
      </c>
      <c r="E80" s="45"/>
      <c r="F80" s="45"/>
      <c r="G80" s="532" t="str">
        <f t="shared" ca="1" si="10"/>
        <v/>
      </c>
      <c r="H80" s="533" t="str">
        <f t="shared" ca="1" si="6"/>
        <v/>
      </c>
      <c r="I80" s="534" t="str">
        <f t="shared" ca="1" si="7"/>
        <v/>
      </c>
      <c r="J80" s="532" t="str">
        <f t="shared" ca="1" si="11"/>
        <v/>
      </c>
    </row>
    <row r="81" spans="2:10" ht="15" customHeight="1" x14ac:dyDescent="0.25">
      <c r="B81" s="531">
        <v>78</v>
      </c>
      <c r="C81" s="526" t="str">
        <f t="shared" ca="1" si="12"/>
        <v/>
      </c>
      <c r="D81" s="527" t="str">
        <f t="shared" ca="1" si="13"/>
        <v/>
      </c>
      <c r="E81" s="45"/>
      <c r="F81" s="45"/>
      <c r="G81" s="532" t="str">
        <f t="shared" ca="1" si="10"/>
        <v/>
      </c>
      <c r="H81" s="533" t="str">
        <f t="shared" ca="1" si="6"/>
        <v/>
      </c>
      <c r="I81" s="534" t="str">
        <f t="shared" ca="1" si="7"/>
        <v/>
      </c>
      <c r="J81" s="532" t="str">
        <f t="shared" ca="1" si="11"/>
        <v/>
      </c>
    </row>
    <row r="82" spans="2:10" ht="15" customHeight="1" x14ac:dyDescent="0.25">
      <c r="B82" s="531">
        <v>79</v>
      </c>
      <c r="C82" s="526" t="str">
        <f t="shared" ca="1" si="12"/>
        <v/>
      </c>
      <c r="D82" s="527" t="str">
        <f t="shared" ca="1" si="13"/>
        <v/>
      </c>
      <c r="E82" s="45"/>
      <c r="F82" s="45"/>
      <c r="G82" s="532" t="str">
        <f t="shared" ca="1" si="10"/>
        <v/>
      </c>
      <c r="H82" s="533" t="str">
        <f t="shared" ca="1" si="6"/>
        <v/>
      </c>
      <c r="I82" s="534" t="str">
        <f t="shared" ca="1" si="7"/>
        <v/>
      </c>
      <c r="J82" s="532" t="str">
        <f t="shared" ca="1" si="11"/>
        <v/>
      </c>
    </row>
    <row r="83" spans="2:10" ht="15" customHeight="1" x14ac:dyDescent="0.25">
      <c r="B83" s="531">
        <v>80</v>
      </c>
      <c r="C83" s="526" t="str">
        <f t="shared" ca="1" si="12"/>
        <v/>
      </c>
      <c r="D83" s="527" t="str">
        <f t="shared" ca="1" si="13"/>
        <v/>
      </c>
      <c r="E83" s="45"/>
      <c r="F83" s="45"/>
      <c r="G83" s="532" t="str">
        <f t="shared" ca="1" si="10"/>
        <v/>
      </c>
      <c r="H83" s="533" t="str">
        <f t="shared" ca="1" si="6"/>
        <v/>
      </c>
      <c r="I83" s="534" t="str">
        <f t="shared" ca="1" si="7"/>
        <v/>
      </c>
      <c r="J83" s="532" t="str">
        <f t="shared" ca="1" si="11"/>
        <v/>
      </c>
    </row>
    <row r="84" spans="2:10" ht="15" customHeight="1" x14ac:dyDescent="0.25">
      <c r="B84" s="531">
        <v>81</v>
      </c>
      <c r="C84" s="526" t="str">
        <f t="shared" ca="1" si="12"/>
        <v/>
      </c>
      <c r="D84" s="527" t="str">
        <f t="shared" ca="1" si="13"/>
        <v/>
      </c>
      <c r="E84" s="45"/>
      <c r="F84" s="45"/>
      <c r="G84" s="532" t="str">
        <f t="shared" ca="1" si="10"/>
        <v/>
      </c>
      <c r="H84" s="533" t="str">
        <f t="shared" ca="1" si="6"/>
        <v/>
      </c>
      <c r="I84" s="534" t="str">
        <f t="shared" ca="1" si="7"/>
        <v/>
      </c>
      <c r="J84" s="532" t="str">
        <f t="shared" ca="1" si="11"/>
        <v/>
      </c>
    </row>
    <row r="85" spans="2:10" ht="15" customHeight="1" x14ac:dyDescent="0.25">
      <c r="B85" s="531">
        <v>82</v>
      </c>
      <c r="C85" s="526" t="str">
        <f t="shared" ca="1" si="12"/>
        <v/>
      </c>
      <c r="D85" s="527" t="str">
        <f t="shared" ca="1" si="13"/>
        <v/>
      </c>
      <c r="E85" s="45"/>
      <c r="F85" s="45"/>
      <c r="G85" s="532" t="str">
        <f t="shared" ca="1" si="10"/>
        <v/>
      </c>
      <c r="H85" s="533" t="str">
        <f t="shared" ca="1" si="6"/>
        <v/>
      </c>
      <c r="I85" s="534" t="str">
        <f t="shared" ca="1" si="7"/>
        <v/>
      </c>
      <c r="J85" s="532" t="str">
        <f t="shared" ca="1" si="11"/>
        <v/>
      </c>
    </row>
    <row r="86" spans="2:10" ht="15" customHeight="1" x14ac:dyDescent="0.25">
      <c r="B86" s="531">
        <v>83</v>
      </c>
      <c r="C86" s="526" t="str">
        <f t="shared" ca="1" si="12"/>
        <v/>
      </c>
      <c r="D86" s="527" t="str">
        <f t="shared" ca="1" si="13"/>
        <v/>
      </c>
      <c r="E86" s="45"/>
      <c r="F86" s="45"/>
      <c r="G86" s="532" t="str">
        <f t="shared" ca="1" si="10"/>
        <v/>
      </c>
      <c r="H86" s="533" t="str">
        <f t="shared" ca="1" si="6"/>
        <v/>
      </c>
      <c r="I86" s="534" t="str">
        <f t="shared" ca="1" si="7"/>
        <v/>
      </c>
      <c r="J86" s="532" t="str">
        <f t="shared" ca="1" si="11"/>
        <v/>
      </c>
    </row>
    <row r="87" spans="2:10" ht="15" customHeight="1" x14ac:dyDescent="0.25">
      <c r="B87" s="531">
        <v>84</v>
      </c>
      <c r="C87" s="526" t="str">
        <f t="shared" ca="1" si="12"/>
        <v/>
      </c>
      <c r="D87" s="527" t="str">
        <f t="shared" ca="1" si="13"/>
        <v/>
      </c>
      <c r="E87" s="45"/>
      <c r="F87" s="45"/>
      <c r="G87" s="532" t="str">
        <f t="shared" ca="1" si="10"/>
        <v/>
      </c>
      <c r="H87" s="533" t="str">
        <f t="shared" ca="1" si="6"/>
        <v/>
      </c>
      <c r="I87" s="534" t="str">
        <f t="shared" ca="1" si="7"/>
        <v/>
      </c>
      <c r="J87" s="532" t="str">
        <f t="shared" ca="1" si="11"/>
        <v/>
      </c>
    </row>
    <row r="88" spans="2:10" ht="15" customHeight="1" x14ac:dyDescent="0.25">
      <c r="B88" s="531">
        <v>85</v>
      </c>
      <c r="C88" s="526" t="str">
        <f t="shared" ca="1" si="12"/>
        <v/>
      </c>
      <c r="D88" s="527" t="str">
        <f t="shared" ca="1" si="13"/>
        <v/>
      </c>
      <c r="E88" s="45"/>
      <c r="F88" s="45"/>
      <c r="G88" s="532" t="str">
        <f t="shared" ca="1" si="10"/>
        <v/>
      </c>
      <c r="H88" s="533" t="str">
        <f t="shared" ca="1" si="6"/>
        <v/>
      </c>
      <c r="I88" s="534" t="str">
        <f t="shared" ca="1" si="7"/>
        <v/>
      </c>
      <c r="J88" s="532" t="str">
        <f t="shared" ca="1" si="11"/>
        <v/>
      </c>
    </row>
    <row r="89" spans="2:10" ht="15" customHeight="1" x14ac:dyDescent="0.25">
      <c r="B89" s="531">
        <v>86</v>
      </c>
      <c r="C89" s="526" t="str">
        <f t="shared" ca="1" si="12"/>
        <v/>
      </c>
      <c r="D89" s="527" t="str">
        <f t="shared" ca="1" si="13"/>
        <v/>
      </c>
      <c r="E89" s="45"/>
      <c r="F89" s="45"/>
      <c r="G89" s="532" t="str">
        <f t="shared" ca="1" si="10"/>
        <v/>
      </c>
      <c r="H89" s="533" t="str">
        <f t="shared" ca="1" si="6"/>
        <v/>
      </c>
      <c r="I89" s="534" t="str">
        <f t="shared" ca="1" si="7"/>
        <v/>
      </c>
      <c r="J89" s="532" t="str">
        <f t="shared" ca="1" si="11"/>
        <v/>
      </c>
    </row>
    <row r="90" spans="2:10" ht="15" customHeight="1" x14ac:dyDescent="0.25">
      <c r="B90" s="531">
        <v>87</v>
      </c>
      <c r="C90" s="526" t="str">
        <f t="shared" ca="1" si="12"/>
        <v/>
      </c>
      <c r="D90" s="527" t="str">
        <f t="shared" ca="1" si="13"/>
        <v/>
      </c>
      <c r="E90" s="45"/>
      <c r="F90" s="45"/>
      <c r="G90" s="532" t="str">
        <f t="shared" ca="1" si="10"/>
        <v/>
      </c>
      <c r="H90" s="533" t="str">
        <f t="shared" ca="1" si="6"/>
        <v/>
      </c>
      <c r="I90" s="534" t="str">
        <f t="shared" ca="1" si="7"/>
        <v/>
      </c>
      <c r="J90" s="532" t="str">
        <f t="shared" ca="1" si="11"/>
        <v/>
      </c>
    </row>
    <row r="91" spans="2:10" ht="15" customHeight="1" x14ac:dyDescent="0.25">
      <c r="B91" s="531">
        <v>88</v>
      </c>
      <c r="C91" s="526" t="str">
        <f t="shared" ca="1" si="12"/>
        <v/>
      </c>
      <c r="D91" s="527" t="str">
        <f t="shared" ca="1" si="13"/>
        <v/>
      </c>
      <c r="E91" s="45"/>
      <c r="F91" s="45"/>
      <c r="G91" s="532" t="str">
        <f t="shared" ca="1" si="10"/>
        <v/>
      </c>
      <c r="H91" s="533" t="str">
        <f t="shared" ca="1" si="6"/>
        <v/>
      </c>
      <c r="I91" s="534" t="str">
        <f t="shared" ca="1" si="7"/>
        <v/>
      </c>
      <c r="J91" s="532" t="str">
        <f t="shared" ca="1" si="11"/>
        <v/>
      </c>
    </row>
    <row r="92" spans="2:10" ht="15" customHeight="1" x14ac:dyDescent="0.25">
      <c r="B92" s="531">
        <v>89</v>
      </c>
      <c r="C92" s="526" t="str">
        <f t="shared" ca="1" si="12"/>
        <v/>
      </c>
      <c r="D92" s="527" t="str">
        <f t="shared" ca="1" si="13"/>
        <v/>
      </c>
      <c r="E92" s="45"/>
      <c r="F92" s="45"/>
      <c r="G92" s="532" t="str">
        <f t="shared" ca="1" si="10"/>
        <v/>
      </c>
      <c r="H92" s="533" t="str">
        <f t="shared" ca="1" si="6"/>
        <v/>
      </c>
      <c r="I92" s="534" t="str">
        <f t="shared" ca="1" si="7"/>
        <v/>
      </c>
      <c r="J92" s="532" t="str">
        <f t="shared" ca="1" si="11"/>
        <v/>
      </c>
    </row>
    <row r="93" spans="2:10" ht="15" customHeight="1" x14ac:dyDescent="0.25">
      <c r="B93" s="531">
        <v>90</v>
      </c>
      <c r="C93" s="526" t="str">
        <f t="shared" ca="1" si="12"/>
        <v/>
      </c>
      <c r="D93" s="527" t="str">
        <f t="shared" ca="1" si="13"/>
        <v/>
      </c>
      <c r="E93" s="45"/>
      <c r="F93" s="45"/>
      <c r="G93" s="532" t="str">
        <f t="shared" ca="1" si="10"/>
        <v/>
      </c>
      <c r="H93" s="533" t="str">
        <f t="shared" ca="1" si="6"/>
        <v/>
      </c>
      <c r="I93" s="534" t="str">
        <f t="shared" ca="1" si="7"/>
        <v/>
      </c>
      <c r="J93" s="532" t="str">
        <f t="shared" ca="1" si="11"/>
        <v/>
      </c>
    </row>
    <row r="94" spans="2:10" ht="15" customHeight="1" x14ac:dyDescent="0.25">
      <c r="B94" s="531">
        <v>91</v>
      </c>
      <c r="C94" s="526" t="str">
        <f t="shared" ca="1" si="12"/>
        <v/>
      </c>
      <c r="D94" s="527" t="str">
        <f t="shared" ca="1" si="13"/>
        <v/>
      </c>
      <c r="E94" s="45"/>
      <c r="F94" s="45"/>
      <c r="G94" s="532" t="str">
        <f t="shared" ca="1" si="10"/>
        <v/>
      </c>
      <c r="H94" s="533" t="str">
        <f t="shared" ca="1" si="6"/>
        <v/>
      </c>
      <c r="I94" s="534" t="str">
        <f t="shared" ca="1" si="7"/>
        <v/>
      </c>
      <c r="J94" s="532" t="str">
        <f t="shared" ca="1" si="11"/>
        <v/>
      </c>
    </row>
    <row r="95" spans="2:10" ht="15" customHeight="1" x14ac:dyDescent="0.25">
      <c r="B95" s="531">
        <v>92</v>
      </c>
      <c r="C95" s="526" t="str">
        <f t="shared" ca="1" si="12"/>
        <v/>
      </c>
      <c r="D95" s="527" t="str">
        <f t="shared" ca="1" si="13"/>
        <v/>
      </c>
      <c r="E95" s="45"/>
      <c r="F95" s="45"/>
      <c r="G95" s="532" t="str">
        <f t="shared" ca="1" si="10"/>
        <v/>
      </c>
      <c r="H95" s="533" t="str">
        <f t="shared" ca="1" si="6"/>
        <v/>
      </c>
      <c r="I95" s="534" t="str">
        <f t="shared" ca="1" si="7"/>
        <v/>
      </c>
      <c r="J95" s="532" t="str">
        <f t="shared" ca="1" si="11"/>
        <v/>
      </c>
    </row>
    <row r="96" spans="2:10" ht="15" customHeight="1" x14ac:dyDescent="0.25">
      <c r="B96" s="531">
        <v>93</v>
      </c>
      <c r="C96" s="526" t="str">
        <f t="shared" ca="1" si="12"/>
        <v/>
      </c>
      <c r="D96" s="527" t="str">
        <f t="shared" ca="1" si="13"/>
        <v/>
      </c>
      <c r="E96" s="45"/>
      <c r="F96" s="45"/>
      <c r="G96" s="532" t="str">
        <f t="shared" ca="1" si="10"/>
        <v/>
      </c>
      <c r="H96" s="533" t="str">
        <f t="shared" ca="1" si="6"/>
        <v/>
      </c>
      <c r="I96" s="534" t="str">
        <f t="shared" ca="1" si="7"/>
        <v/>
      </c>
      <c r="J96" s="532" t="str">
        <f t="shared" ca="1" si="11"/>
        <v/>
      </c>
    </row>
    <row r="97" spans="2:10" ht="15" customHeight="1" x14ac:dyDescent="0.25">
      <c r="B97" s="531">
        <v>94</v>
      </c>
      <c r="C97" s="526" t="str">
        <f t="shared" ca="1" si="12"/>
        <v/>
      </c>
      <c r="D97" s="527" t="str">
        <f t="shared" ca="1" si="13"/>
        <v/>
      </c>
      <c r="E97" s="45"/>
      <c r="F97" s="45"/>
      <c r="G97" s="532" t="str">
        <f t="shared" ca="1" si="10"/>
        <v/>
      </c>
      <c r="H97" s="533" t="str">
        <f t="shared" ca="1" si="6"/>
        <v/>
      </c>
      <c r="I97" s="534" t="str">
        <f t="shared" ca="1" si="7"/>
        <v/>
      </c>
      <c r="J97" s="532" t="str">
        <f t="shared" ca="1" si="11"/>
        <v/>
      </c>
    </row>
    <row r="98" spans="2:10" ht="15" customHeight="1" x14ac:dyDescent="0.25">
      <c r="B98" s="531">
        <v>95</v>
      </c>
      <c r="C98" s="526" t="str">
        <f t="shared" ca="1" si="12"/>
        <v/>
      </c>
      <c r="D98" s="527" t="str">
        <f t="shared" ca="1" si="13"/>
        <v/>
      </c>
      <c r="E98" s="45"/>
      <c r="F98" s="45"/>
      <c r="G98" s="532" t="str">
        <f t="shared" ca="1" si="10"/>
        <v/>
      </c>
      <c r="H98" s="533" t="str">
        <f t="shared" ref="H98:H103" ca="1" si="14">IF(INDIRECT("Predictions_2!"&amp;ADDRESS(3,$M$3+$M$4*ROW(A94)))="","",INDIRECT("Predictions_2!"&amp;ADDRESS(3,$M$3+$M$4*ROW(A94))))</f>
        <v/>
      </c>
      <c r="I98" s="534" t="str">
        <f t="shared" ref="I98:I103" ca="1" si="15">IF(INDIRECT("Predictions_2!"&amp;ADDRESS(3,$M$3+$M$4*ROW(A94)))="","",INDIRECT("Predictions_2!"&amp;ADDRESS(2,$M$3+$M$4*ROW(A94))))</f>
        <v/>
      </c>
      <c r="J98" s="532" t="str">
        <f t="shared" ca="1" si="11"/>
        <v/>
      </c>
    </row>
    <row r="99" spans="2:10" ht="15" customHeight="1" x14ac:dyDescent="0.25">
      <c r="B99" s="531">
        <v>96</v>
      </c>
      <c r="C99" s="526" t="str">
        <f t="shared" ca="1" si="12"/>
        <v/>
      </c>
      <c r="D99" s="527" t="str">
        <f t="shared" ca="1" si="13"/>
        <v/>
      </c>
      <c r="E99" s="45"/>
      <c r="F99" s="45"/>
      <c r="G99" s="532" t="str">
        <f t="shared" ca="1" si="10"/>
        <v/>
      </c>
      <c r="H99" s="533" t="str">
        <f t="shared" ca="1" si="14"/>
        <v/>
      </c>
      <c r="I99" s="534" t="str">
        <f t="shared" ca="1" si="15"/>
        <v/>
      </c>
      <c r="J99" s="532" t="str">
        <f t="shared" ca="1" si="11"/>
        <v/>
      </c>
    </row>
    <row r="100" spans="2:10" ht="15" customHeight="1" x14ac:dyDescent="0.25">
      <c r="B100" s="531">
        <v>97</v>
      </c>
      <c r="C100" s="526" t="str">
        <f t="shared" ca="1" si="12"/>
        <v/>
      </c>
      <c r="D100" s="527" t="str">
        <f t="shared" ca="1" si="13"/>
        <v/>
      </c>
      <c r="E100" s="45"/>
      <c r="F100" s="45"/>
      <c r="G100" s="532" t="str">
        <f t="shared" ca="1" si="10"/>
        <v/>
      </c>
      <c r="H100" s="533" t="str">
        <f t="shared" ca="1" si="14"/>
        <v/>
      </c>
      <c r="I100" s="534" t="str">
        <f t="shared" ca="1" si="15"/>
        <v/>
      </c>
      <c r="J100" s="532" t="str">
        <f t="shared" ref="J100:J103" ca="1" si="16">IF(I100="","",RANK(I100,$I$4:$I$103,0)+ROW()*0.001)</f>
        <v/>
      </c>
    </row>
    <row r="101" spans="2:10" ht="15" customHeight="1" x14ac:dyDescent="0.25">
      <c r="B101" s="531">
        <v>98</v>
      </c>
      <c r="C101" s="526" t="str">
        <f t="shared" ca="1" si="12"/>
        <v/>
      </c>
      <c r="D101" s="527" t="str">
        <f t="shared" ca="1" si="13"/>
        <v/>
      </c>
      <c r="E101" s="45"/>
      <c r="F101" s="45"/>
      <c r="G101" s="532" t="str">
        <f t="shared" ca="1" si="10"/>
        <v/>
      </c>
      <c r="H101" s="533" t="str">
        <f t="shared" ca="1" si="14"/>
        <v/>
      </c>
      <c r="I101" s="534" t="str">
        <f t="shared" ca="1" si="15"/>
        <v/>
      </c>
      <c r="J101" s="532" t="str">
        <f t="shared" ca="1" si="16"/>
        <v/>
      </c>
    </row>
    <row r="102" spans="2:10" ht="15" customHeight="1" x14ac:dyDescent="0.25">
      <c r="B102" s="531">
        <v>99</v>
      </c>
      <c r="C102" s="526" t="str">
        <f t="shared" ca="1" si="12"/>
        <v/>
      </c>
      <c r="D102" s="527" t="str">
        <f t="shared" ca="1" si="13"/>
        <v/>
      </c>
      <c r="E102" s="45"/>
      <c r="F102" s="45"/>
      <c r="G102" s="532" t="str">
        <f t="shared" ca="1" si="10"/>
        <v/>
      </c>
      <c r="H102" s="533" t="str">
        <f t="shared" ca="1" si="14"/>
        <v/>
      </c>
      <c r="I102" s="534" t="str">
        <f t="shared" ca="1" si="15"/>
        <v/>
      </c>
      <c r="J102" s="532" t="str">
        <f t="shared" ca="1" si="16"/>
        <v/>
      </c>
    </row>
    <row r="103" spans="2:10" ht="15" customHeight="1" thickBot="1" x14ac:dyDescent="0.3">
      <c r="B103" s="535">
        <v>100</v>
      </c>
      <c r="C103" s="477" t="str">
        <f ca="1">IFERROR(VLOOKUP(B103,$G$4:$H$103,2,0),"")</f>
        <v/>
      </c>
      <c r="D103" s="536" t="str">
        <f ca="1">IFERROR(VLOOKUP(B103,$G$4:$I$103,3,0),"")</f>
        <v/>
      </c>
      <c r="E103" s="549"/>
      <c r="F103" s="550"/>
      <c r="G103" s="537" t="str">
        <f t="shared" ca="1" si="10"/>
        <v/>
      </c>
      <c r="H103" s="538" t="str">
        <f t="shared" ca="1" si="14"/>
        <v/>
      </c>
      <c r="I103" s="536" t="str">
        <f t="shared" ca="1" si="15"/>
        <v/>
      </c>
      <c r="J103" s="537"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2"/>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966" t="str">
        <f>Language!$E$190</f>
        <v>Settings</v>
      </c>
      <c r="C1" s="966"/>
      <c r="D1" s="966"/>
      <c r="E1" s="966"/>
      <c r="F1" s="966"/>
    </row>
    <row r="2" spans="2:15" x14ac:dyDescent="0.25"/>
    <row r="3" spans="2:15" ht="16.5" thickBot="1" x14ac:dyDescent="0.3">
      <c r="B3" s="967" t="str">
        <f>Language!$E$189</f>
        <v>Factors</v>
      </c>
      <c r="C3" s="967"/>
      <c r="D3" s="967"/>
      <c r="E3" s="967"/>
      <c r="F3" s="967"/>
      <c r="H3" s="967" t="str">
        <f>Language!$E$190</f>
        <v>Settings</v>
      </c>
      <c r="I3" s="967"/>
      <c r="J3" s="967"/>
      <c r="K3" s="967"/>
      <c r="L3" s="967"/>
      <c r="M3" s="967"/>
      <c r="N3" s="967"/>
      <c r="O3" s="967"/>
    </row>
    <row r="4" spans="2:15" ht="24" thickTop="1" x14ac:dyDescent="0.25">
      <c r="B4" s="968" t="str">
        <f>Language!$E$192</f>
        <v>Won/Draw/Loss:</v>
      </c>
      <c r="C4" s="969"/>
      <c r="D4" s="969"/>
      <c r="E4" s="969"/>
      <c r="F4" s="490">
        <v>5</v>
      </c>
      <c r="H4" s="970" t="str">
        <f>Language!$E$203</f>
        <v>Points for goal difference in the event of a draw:</v>
      </c>
      <c r="I4" s="971"/>
      <c r="J4" s="971"/>
      <c r="K4" s="971"/>
      <c r="L4" s="972"/>
      <c r="M4" s="491" t="s">
        <v>1246</v>
      </c>
      <c r="N4" s="492"/>
      <c r="O4" s="493" t="str">
        <f>IF(M4="●",Language!E204,Language!E205)</f>
        <v>yes</v>
      </c>
    </row>
    <row r="5" spans="2:15" ht="18" customHeight="1" x14ac:dyDescent="0.25">
      <c r="B5" s="944" t="str">
        <f>Language!$E$193</f>
        <v>goal difference:</v>
      </c>
      <c r="C5" s="945"/>
      <c r="D5" s="945"/>
      <c r="E5" s="945"/>
      <c r="F5" s="494">
        <v>5</v>
      </c>
      <c r="H5" s="963"/>
      <c r="I5" s="964"/>
      <c r="J5" s="964"/>
      <c r="K5" s="964"/>
      <c r="L5" s="964"/>
      <c r="M5" s="964"/>
      <c r="N5" s="964"/>
      <c r="O5" s="965"/>
    </row>
    <row r="6" spans="2:15" ht="18" customHeight="1" x14ac:dyDescent="0.25">
      <c r="B6" s="944" t="str">
        <f>Language!$E$195</f>
        <v>goals exact:</v>
      </c>
      <c r="C6" s="945"/>
      <c r="D6" s="945"/>
      <c r="E6" s="945"/>
      <c r="F6" s="494">
        <v>10</v>
      </c>
      <c r="H6" s="946" t="str">
        <f>Language!$E$206</f>
        <v>Minimum number for 'Many Goals' in the event of a draw:</v>
      </c>
      <c r="I6" s="947"/>
      <c r="J6" s="947"/>
      <c r="K6" s="947"/>
      <c r="L6" s="948"/>
      <c r="M6" s="495">
        <v>4</v>
      </c>
      <c r="N6" s="496"/>
      <c r="O6" s="497"/>
    </row>
    <row r="7" spans="2:15" ht="18" customHeight="1" x14ac:dyDescent="0.25">
      <c r="B7" s="944" t="str">
        <f>Language!$E$194</f>
        <v>Many goals - good approximation</v>
      </c>
      <c r="C7" s="945"/>
      <c r="D7" s="945"/>
      <c r="E7" s="945"/>
      <c r="F7" s="494">
        <v>3</v>
      </c>
      <c r="H7" s="946" t="str">
        <f>Language!$E$207</f>
        <v>Minimum number for a large goal difference:</v>
      </c>
      <c r="I7" s="947"/>
      <c r="J7" s="947"/>
      <c r="K7" s="947"/>
      <c r="L7" s="948"/>
      <c r="M7" s="495">
        <v>4</v>
      </c>
      <c r="N7" s="498"/>
      <c r="O7" s="497"/>
    </row>
    <row r="8" spans="2:15" ht="18" customHeight="1" x14ac:dyDescent="0.25">
      <c r="B8" s="949" t="str">
        <f>Language!$E$196</f>
        <v>correct team (knockout phase):</v>
      </c>
      <c r="C8" s="950"/>
      <c r="D8" s="950"/>
      <c r="E8" s="950"/>
      <c r="F8" s="499">
        <v>10</v>
      </c>
      <c r="H8" s="946" t="str">
        <f>Language!$E$214</f>
        <v>Minimum number for a large sum of goals:</v>
      </c>
      <c r="I8" s="947"/>
      <c r="J8" s="947"/>
      <c r="K8" s="947"/>
      <c r="L8" s="948"/>
      <c r="M8" s="495">
        <v>8</v>
      </c>
      <c r="O8" s="497"/>
    </row>
    <row r="9" spans="2:15" ht="15.75" thickBot="1" x14ac:dyDescent="0.3">
      <c r="B9" s="955" t="str">
        <f>Language!$E$202</f>
        <v>Final Winner:</v>
      </c>
      <c r="C9" s="956"/>
      <c r="D9" s="956"/>
      <c r="E9" s="956"/>
      <c r="F9" s="500">
        <v>10</v>
      </c>
      <c r="H9" s="957"/>
      <c r="I9" s="958"/>
      <c r="J9" s="958"/>
      <c r="K9" s="958"/>
      <c r="L9" s="958"/>
      <c r="M9" s="501"/>
      <c r="N9" s="501"/>
      <c r="O9" s="502"/>
    </row>
    <row r="10" spans="2:15" ht="15.75" thickTop="1" x14ac:dyDescent="0.25"/>
    <row r="11" spans="2:15" x14ac:dyDescent="0.25"/>
    <row r="12" spans="2:15" ht="16.5" thickBot="1" x14ac:dyDescent="0.3">
      <c r="H12" s="959" t="str">
        <f>Language!$E$188</f>
        <v>Hint</v>
      </c>
      <c r="I12" s="959"/>
      <c r="J12" s="959"/>
      <c r="K12" s="959"/>
      <c r="L12" s="959"/>
      <c r="M12" s="959"/>
      <c r="N12" s="959"/>
      <c r="O12" s="959"/>
    </row>
    <row r="13" spans="2:15" ht="16.5" thickTop="1" x14ac:dyDescent="0.25">
      <c r="H13" s="960" t="s">
        <v>32</v>
      </c>
      <c r="I13" s="961"/>
      <c r="J13" s="961"/>
      <c r="K13" s="961"/>
      <c r="L13" s="961"/>
      <c r="M13" s="961"/>
      <c r="N13" s="961"/>
      <c r="O13" s="962"/>
    </row>
    <row r="14" spans="2:15" ht="15" customHeight="1" x14ac:dyDescent="0.25">
      <c r="H14" s="935" t="str">
        <f>Language!$E$213</f>
        <v>In the event of a draw, should points be awarded for goal difference?
Many are used to it. But for logical reasons these are free points because in this case the goal difference is automatically correct. In the settings above you can therefore choose 'yes' or 'no'.</v>
      </c>
      <c r="I14" s="936"/>
      <c r="J14" s="936"/>
      <c r="K14" s="936"/>
      <c r="L14" s="936"/>
      <c r="M14" s="936"/>
      <c r="N14" s="936"/>
      <c r="O14" s="937"/>
    </row>
    <row r="15" spans="2:15" ht="15" customHeight="1" x14ac:dyDescent="0.25">
      <c r="H15" s="935"/>
      <c r="I15" s="936"/>
      <c r="J15" s="936"/>
      <c r="K15" s="936"/>
      <c r="L15" s="936"/>
      <c r="M15" s="936"/>
      <c r="N15" s="936"/>
      <c r="O15" s="937"/>
    </row>
    <row r="16" spans="2:15" ht="15" customHeight="1" x14ac:dyDescent="0.25">
      <c r="H16" s="935"/>
      <c r="I16" s="936"/>
      <c r="J16" s="936"/>
      <c r="K16" s="936"/>
      <c r="L16" s="936"/>
      <c r="M16" s="936"/>
      <c r="N16" s="936"/>
      <c r="O16" s="937"/>
    </row>
    <row r="17" spans="8:15" ht="15" customHeight="1" x14ac:dyDescent="0.25">
      <c r="H17" s="935"/>
      <c r="I17" s="936"/>
      <c r="J17" s="936"/>
      <c r="K17" s="936"/>
      <c r="L17" s="936"/>
      <c r="M17" s="936"/>
      <c r="N17" s="936"/>
      <c r="O17" s="937"/>
    </row>
    <row r="18" spans="8:15" ht="15" customHeight="1" x14ac:dyDescent="0.25">
      <c r="H18" s="938"/>
      <c r="I18" s="939"/>
      <c r="J18" s="939"/>
      <c r="K18" s="939"/>
      <c r="L18" s="939"/>
      <c r="M18" s="939"/>
      <c r="N18" s="939"/>
      <c r="O18" s="940"/>
    </row>
    <row r="19" spans="8:15" ht="30" customHeight="1" x14ac:dyDescent="0.25">
      <c r="H19" s="951" t="s">
        <v>33</v>
      </c>
      <c r="I19" s="952"/>
      <c r="J19" s="952"/>
      <c r="K19" s="952"/>
      <c r="L19" s="952"/>
      <c r="M19" s="952"/>
      <c r="N19" s="952"/>
      <c r="O19" s="953"/>
    </row>
    <row r="20" spans="8:15" ht="42.75" customHeight="1" x14ac:dyDescent="0.25">
      <c r="H20" s="935" t="str">
        <f>Language!$E$208</f>
        <v>If many goals have been scored, points can also be awarded for a good approximation of the result. There are 3 cases:</v>
      </c>
      <c r="I20" s="954"/>
      <c r="J20" s="954"/>
      <c r="K20" s="954"/>
      <c r="L20" s="954"/>
      <c r="M20" s="954"/>
      <c r="N20" s="954"/>
      <c r="O20" s="937"/>
    </row>
    <row r="21" spans="8:15" ht="42.75" customHeight="1" x14ac:dyDescent="0.25">
      <c r="H21" s="935" t="str">
        <f>Language!$E$209</f>
        <v>a) Deviation of a maximum of 1 goal in a draw
     e.g. 4-4 instead of 5-5</v>
      </c>
      <c r="I21" s="954"/>
      <c r="J21" s="954"/>
      <c r="K21" s="954"/>
      <c r="L21" s="954"/>
      <c r="M21" s="954"/>
      <c r="N21" s="954"/>
      <c r="O21" s="937"/>
    </row>
    <row r="22" spans="8:15" ht="42" customHeight="1" x14ac:dyDescent="0.25">
      <c r="H22" s="935" t="str">
        <f>Language!$E$210</f>
        <v>b) Deviation of a maximum of 1 goal in the goal difference
     e.g. 4-1 instead of 5-1</v>
      </c>
      <c r="I22" s="954"/>
      <c r="J22" s="954"/>
      <c r="K22" s="954"/>
      <c r="L22" s="954"/>
      <c r="M22" s="954"/>
      <c r="N22" s="954"/>
      <c r="O22" s="937"/>
    </row>
    <row r="23" spans="8:15" ht="69" customHeight="1" x14ac:dyDescent="0.25">
      <c r="H23" s="935" t="str">
        <f>Language!$E$211</f>
        <v>c) Deviation of a maximum of 1 goal for one team or for both teams. A deviation for both teams must be in the same direction,
     e.g. 5-1 instead of 6-2</v>
      </c>
      <c r="I23" s="954"/>
      <c r="J23" s="954"/>
      <c r="K23" s="954"/>
      <c r="L23" s="954"/>
      <c r="M23" s="954"/>
      <c r="N23" s="954"/>
      <c r="O23" s="937"/>
    </row>
    <row r="24" spans="8:15" ht="68.25" customHeight="1" thickBot="1" x14ac:dyDescent="0.3">
      <c r="H24" s="941" t="str">
        <f>Language!$E$212</f>
        <v>If you don't want that, you can enter a zero for the relevant factor.
You can also deactivate individual options by entering a minimum of 99.</v>
      </c>
      <c r="I24" s="942"/>
      <c r="J24" s="942"/>
      <c r="K24" s="942"/>
      <c r="L24" s="942"/>
      <c r="M24" s="942"/>
      <c r="N24" s="942"/>
      <c r="O24" s="943"/>
    </row>
    <row r="25" spans="8:15" ht="15.75" thickTop="1" x14ac:dyDescent="0.25"/>
    <row r="26" spans="8:15" hidden="1" x14ac:dyDescent="0.25"/>
    <row r="27" spans="8:15" ht="15" hidden="1" customHeight="1" x14ac:dyDescent="0.25"/>
    <row r="28" spans="8:15" ht="15" hidden="1" customHeight="1" x14ac:dyDescent="0.25"/>
    <row r="29" spans="8:15" ht="15" hidden="1" customHeight="1" x14ac:dyDescent="0.25"/>
    <row r="30" spans="8:15" ht="15" hidden="1" customHeight="1" x14ac:dyDescent="0.25"/>
  </sheetData>
  <sheetProtection sheet="1" objects="1" scenarios="1" selectLockedCells="1"/>
  <mergeCells count="24">
    <mergeCell ref="H13:O13"/>
    <mergeCell ref="B5:E5"/>
    <mergeCell ref="H5:O5"/>
    <mergeCell ref="B1:F1"/>
    <mergeCell ref="B3:F3"/>
    <mergeCell ref="H3:O3"/>
    <mergeCell ref="B4:E4"/>
    <mergeCell ref="H4:L4"/>
    <mergeCell ref="H14:O18"/>
    <mergeCell ref="H24:O24"/>
    <mergeCell ref="B6:E6"/>
    <mergeCell ref="H6:L6"/>
    <mergeCell ref="B7:E7"/>
    <mergeCell ref="H7:L7"/>
    <mergeCell ref="B8:E8"/>
    <mergeCell ref="H8:L8"/>
    <mergeCell ref="H19:O19"/>
    <mergeCell ref="H20:O20"/>
    <mergeCell ref="H21:O21"/>
    <mergeCell ref="H22:O22"/>
    <mergeCell ref="H23:O23"/>
    <mergeCell ref="B9:E9"/>
    <mergeCell ref="H9:L9"/>
    <mergeCell ref="H12:O12"/>
  </mergeCells>
  <dataValidations count="2">
    <dataValidation type="whole" allowBlank="1" showErrorMessage="1" errorTitle="Error" error="Only numbers from 2 to 99!" sqref="M6:M8" xr:uid="{00000000-0002-0000-0700-000000000000}">
      <formula1>2</formula1>
      <formula2>99</formula2>
    </dataValidation>
    <dataValidation type="list" allowBlank="1" showInputMessage="1" showErrorMessage="1" sqref="M4" xr:uid="{00000000-0002-0000-0700-000001000000}">
      <formula1>"●,◌"</formula1>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6" width="13" customWidth="1"/>
    <col min="7" max="7" width="11.42578125" customWidth="1"/>
    <col min="8" max="16384" width="11.42578125" hidden="1"/>
  </cols>
  <sheetData>
    <row r="1" spans="1:6" x14ac:dyDescent="0.25"/>
    <row r="2" spans="1:6" ht="38.25" customHeight="1" x14ac:dyDescent="0.25">
      <c r="B2" s="973" t="str">
        <f>Language!$E$86</f>
        <v>Fair play or draw of lots</v>
      </c>
      <c r="C2" s="974"/>
      <c r="D2" s="974"/>
      <c r="E2" s="974"/>
      <c r="F2" s="974"/>
    </row>
    <row r="3" spans="1:6" ht="75.75" customHeight="1" x14ac:dyDescent="0.25">
      <c r="B3" s="975" t="str">
        <f>Language!$E$142</f>
        <v>If the fair play rating or the drawing of lots decides the better placement in the group for two teams, a "1" is entered here for the better team.</v>
      </c>
      <c r="C3" s="975"/>
      <c r="D3" s="975"/>
      <c r="E3" s="975"/>
      <c r="F3" s="975"/>
    </row>
    <row r="4" spans="1:6" ht="18" customHeight="1" x14ac:dyDescent="0.25">
      <c r="B4" s="83"/>
      <c r="C4" s="83"/>
      <c r="D4" s="83"/>
      <c r="E4" s="83"/>
      <c r="F4" s="83"/>
    </row>
    <row r="5" spans="1:6" ht="19.5" thickBot="1" x14ac:dyDescent="0.35">
      <c r="A5" s="194" t="s">
        <v>30</v>
      </c>
      <c r="B5" s="313" t="str">
        <f>Language!$E$95&amp;" "&amp;A5</f>
        <v>Group A</v>
      </c>
      <c r="C5" s="314" t="str">
        <f>Language!$E$126</f>
        <v>Bonus</v>
      </c>
      <c r="D5" s="194" t="s">
        <v>31</v>
      </c>
      <c r="E5" s="313" t="str">
        <f>Language!$E$95&amp;" "&amp;D5</f>
        <v>Group D</v>
      </c>
      <c r="F5" s="314" t="str">
        <f>Language!$E$126</f>
        <v>Bonus</v>
      </c>
    </row>
    <row r="6" spans="1:6" x14ac:dyDescent="0.25">
      <c r="B6" s="26" t="str">
        <f>VLOOKUP(A5&amp;"1",Groups!$B$7:$D$35,3,0)</f>
        <v>Germany</v>
      </c>
      <c r="C6" s="84">
        <v>0</v>
      </c>
      <c r="E6" s="26" t="str">
        <f>VLOOKUP(D5&amp;"1",Groups!$B$7:$D$35,3,0)</f>
        <v>Poland</v>
      </c>
      <c r="F6" s="84">
        <v>0</v>
      </c>
    </row>
    <row r="7" spans="1:6" x14ac:dyDescent="0.25">
      <c r="B7" s="26" t="str">
        <f>VLOOKUP(A5&amp;"2",Groups!$B$7:$D$35,3,0)</f>
        <v>Scotland</v>
      </c>
      <c r="C7" s="85">
        <v>0</v>
      </c>
      <c r="E7" s="26" t="str">
        <f>VLOOKUP(D5&amp;"2",Groups!$B$7:$D$35,3,0)</f>
        <v>Netherlands</v>
      </c>
      <c r="F7" s="85">
        <v>0</v>
      </c>
    </row>
    <row r="8" spans="1:6" x14ac:dyDescent="0.25">
      <c r="B8" s="26" t="str">
        <f>VLOOKUP(A5&amp;"3",Groups!$B$7:$D$35,3,0)</f>
        <v>Hungary</v>
      </c>
      <c r="C8" s="85">
        <v>0</v>
      </c>
      <c r="E8" s="26" t="str">
        <f>VLOOKUP(D5&amp;"3",Groups!$B$7:$D$35,3,0)</f>
        <v>Austria</v>
      </c>
      <c r="F8" s="85">
        <v>0</v>
      </c>
    </row>
    <row r="9" spans="1:6" x14ac:dyDescent="0.25">
      <c r="B9" s="26" t="str">
        <f>VLOOKUP(A5&amp;"4",Groups!$B$7:$D$35,3,0)</f>
        <v>Switzerland</v>
      </c>
      <c r="C9" s="85">
        <v>0</v>
      </c>
      <c r="E9" s="26" t="str">
        <f>VLOOKUP(D5&amp;"4",Groups!$B$7:$D$35,3,0)</f>
        <v>France</v>
      </c>
      <c r="F9" s="85">
        <v>0</v>
      </c>
    </row>
    <row r="10" spans="1:6" x14ac:dyDescent="0.25">
      <c r="C10" s="25"/>
    </row>
    <row r="11" spans="1:6" ht="19.5" thickBot="1" x14ac:dyDescent="0.35">
      <c r="A11" s="194" t="s">
        <v>26</v>
      </c>
      <c r="B11" s="313" t="str">
        <f>Language!$E$95&amp;" "&amp;A11</f>
        <v>Group B</v>
      </c>
      <c r="C11" s="314" t="str">
        <f>Language!$E$126</f>
        <v>Bonus</v>
      </c>
      <c r="D11" s="194" t="s">
        <v>28</v>
      </c>
      <c r="E11" s="313" t="str">
        <f>Language!$E$95&amp;" "&amp;D11</f>
        <v>Group E</v>
      </c>
      <c r="F11" s="314" t="str">
        <f>Language!$E$126</f>
        <v>Bonus</v>
      </c>
    </row>
    <row r="12" spans="1:6" x14ac:dyDescent="0.25">
      <c r="B12" s="26" t="str">
        <f>VLOOKUP(A11&amp;"1",Groups!$B$7:$D$35,3,0)</f>
        <v>Spain</v>
      </c>
      <c r="C12" s="84">
        <v>0</v>
      </c>
      <c r="E12" s="26" t="str">
        <f>VLOOKUP(D11&amp;"1",Groups!$B$7:$D$35,3,0)</f>
        <v>Belgium</v>
      </c>
      <c r="F12" s="84">
        <v>0</v>
      </c>
    </row>
    <row r="13" spans="1:6" x14ac:dyDescent="0.25">
      <c r="B13" s="26" t="str">
        <f>VLOOKUP(A11&amp;"2",Groups!$B$7:$D$35,3,0)</f>
        <v>Croatia</v>
      </c>
      <c r="C13" s="85">
        <v>0</v>
      </c>
      <c r="E13" s="26" t="str">
        <f>VLOOKUP(D11&amp;"2",Groups!$B$7:$D$35,3,0)</f>
        <v>Slovakia</v>
      </c>
      <c r="F13" s="85">
        <v>0</v>
      </c>
    </row>
    <row r="14" spans="1:6" x14ac:dyDescent="0.25">
      <c r="B14" s="26" t="str">
        <f>VLOOKUP(A11&amp;"3",Groups!$B$7:$D$35,3,0)</f>
        <v>Italy</v>
      </c>
      <c r="C14" s="85">
        <v>0</v>
      </c>
      <c r="E14" s="26" t="str">
        <f>VLOOKUP(D11&amp;"3",Groups!$B$7:$D$35,3,0)</f>
        <v>Romania</v>
      </c>
      <c r="F14" s="85">
        <v>0</v>
      </c>
    </row>
    <row r="15" spans="1:6" x14ac:dyDescent="0.25">
      <c r="B15" s="26" t="str">
        <f>VLOOKUP(A11&amp;"4",Groups!$B$7:$D$35,3,0)</f>
        <v>Albania</v>
      </c>
      <c r="C15" s="85">
        <v>0</v>
      </c>
      <c r="E15" s="26" t="str">
        <f>VLOOKUP(D11&amp;"4",Groups!$B$7:$D$35,3,0)</f>
        <v>Ukraine</v>
      </c>
      <c r="F15" s="85">
        <v>0</v>
      </c>
    </row>
    <row r="16" spans="1:6" x14ac:dyDescent="0.25">
      <c r="C16" s="25"/>
      <c r="F16" s="25"/>
    </row>
    <row r="17" spans="1:6" ht="19.5" thickBot="1" x14ac:dyDescent="0.35">
      <c r="A17" s="194" t="s">
        <v>27</v>
      </c>
      <c r="B17" s="313" t="str">
        <f>Language!$E$95&amp;" "&amp;A17</f>
        <v>Group C</v>
      </c>
      <c r="C17" s="314" t="str">
        <f>Language!$E$126</f>
        <v>Bonus</v>
      </c>
      <c r="D17" s="194" t="s">
        <v>29</v>
      </c>
      <c r="E17" s="313" t="str">
        <f>Language!$E$95&amp;" "&amp;D17</f>
        <v>Group F</v>
      </c>
      <c r="F17" s="314" t="str">
        <f>Language!$E$126</f>
        <v>Bonus</v>
      </c>
    </row>
    <row r="18" spans="1:6" x14ac:dyDescent="0.25">
      <c r="B18" s="26" t="str">
        <f>VLOOKUP(A17&amp;"1",Groups!$B$7:$D$35,3,0)</f>
        <v>Slovenia</v>
      </c>
      <c r="C18" s="84">
        <v>0</v>
      </c>
      <c r="E18" s="26" t="str">
        <f>VLOOKUP(D17&amp;"1",Groups!$B$7:$D$35,3,0)</f>
        <v>Türkiye</v>
      </c>
      <c r="F18" s="84">
        <v>0</v>
      </c>
    </row>
    <row r="19" spans="1:6" x14ac:dyDescent="0.25">
      <c r="B19" s="26" t="str">
        <f>VLOOKUP(A17&amp;"2",Groups!$B$7:$D$35,3,0)</f>
        <v>Denmark</v>
      </c>
      <c r="C19" s="85">
        <v>0</v>
      </c>
      <c r="E19" s="26" t="str">
        <f>VLOOKUP(D17&amp;"2",Groups!$B$7:$D$35,3,0)</f>
        <v>Georgia</v>
      </c>
      <c r="F19" s="85">
        <v>0</v>
      </c>
    </row>
    <row r="20" spans="1:6" x14ac:dyDescent="0.25">
      <c r="B20" s="26" t="str">
        <f>VLOOKUP(A17&amp;"3",Groups!$B$7:$D$35,3,0)</f>
        <v>Serbia</v>
      </c>
      <c r="C20" s="85">
        <v>0</v>
      </c>
      <c r="E20" s="26" t="str">
        <f>VLOOKUP(D17&amp;"3",Groups!$B$7:$D$35,3,0)</f>
        <v>Portugal</v>
      </c>
      <c r="F20" s="85">
        <v>0</v>
      </c>
    </row>
    <row r="21" spans="1:6" x14ac:dyDescent="0.25">
      <c r="B21" s="26" t="str">
        <f>VLOOKUP(A17&amp;"4",Groups!$B$7:$D$35,3,0)</f>
        <v>England</v>
      </c>
      <c r="C21" s="85">
        <v>0</v>
      </c>
      <c r="E21" s="26" t="str">
        <f>VLOOKUP(D17&amp;"4",Groups!$B$7:$D$35,3,0)</f>
        <v>Czechia</v>
      </c>
      <c r="F21" s="85">
        <v>0</v>
      </c>
    </row>
    <row r="22" spans="1:6" x14ac:dyDescent="0.25">
      <c r="C22" s="25"/>
      <c r="F22" s="25"/>
    </row>
    <row r="23" spans="1:6" ht="15" customHeight="1" x14ac:dyDescent="0.3">
      <c r="A23" s="194"/>
      <c r="D23" s="194"/>
      <c r="E23" s="233"/>
      <c r="F23" s="234"/>
    </row>
    <row r="24" spans="1:6" hidden="1" x14ac:dyDescent="0.25">
      <c r="E24" s="15"/>
      <c r="F24" s="235"/>
    </row>
    <row r="25" spans="1:6" hidden="1" x14ac:dyDescent="0.25">
      <c r="E25" s="15"/>
      <c r="F25" s="235"/>
    </row>
    <row r="26" spans="1:6" hidden="1" x14ac:dyDescent="0.25">
      <c r="E26" s="15"/>
      <c r="F26" s="235"/>
    </row>
    <row r="27" spans="1:6" hidden="1" x14ac:dyDescent="0.25">
      <c r="E27" s="15"/>
      <c r="F27" s="235"/>
    </row>
  </sheetData>
  <sheetProtection sheet="1" selectLockedCells="1"/>
  <mergeCells count="2">
    <mergeCell ref="B2:F2"/>
    <mergeCell ref="B3:F3"/>
  </mergeCells>
  <conditionalFormatting sqref="C6:C9">
    <cfRule type="cellIs" dxfId="60" priority="13" stopIfTrue="1" operator="notEqual">
      <formula>0</formula>
    </cfRule>
  </conditionalFormatting>
  <conditionalFormatting sqref="F24:F27">
    <cfRule type="cellIs" dxfId="59" priority="6" operator="greaterThan">
      <formula>0</formula>
    </cfRule>
  </conditionalFormatting>
  <conditionalFormatting sqref="C12:C15">
    <cfRule type="cellIs" dxfId="58" priority="5" stopIfTrue="1" operator="notEqual">
      <formula>0</formula>
    </cfRule>
  </conditionalFormatting>
  <conditionalFormatting sqref="C18:C21">
    <cfRule type="cellIs" dxfId="57" priority="4" stopIfTrue="1" operator="notEqual">
      <formula>0</formula>
    </cfRule>
  </conditionalFormatting>
  <conditionalFormatting sqref="F6:F9">
    <cfRule type="cellIs" dxfId="56" priority="3" stopIfTrue="1" operator="notEqual">
      <formula>0</formula>
    </cfRule>
  </conditionalFormatting>
  <conditionalFormatting sqref="F12:F15">
    <cfRule type="cellIs" dxfId="55" priority="2" stopIfTrue="1" operator="notEqual">
      <formula>0</formula>
    </cfRule>
  </conditionalFormatting>
  <conditionalFormatting sqref="F18:F21">
    <cfRule type="cellIs" dxfId="54" priority="1" stopIfTrue="1" operator="notEqual">
      <formula>0</formula>
    </cfRule>
  </conditionalFormatting>
  <dataValidations count="2">
    <dataValidation type="whole" allowBlank="1" showInputMessage="1" showErrorMessage="1" sqref="F24:F27" xr:uid="{00000000-0002-0000-0800-000000000000}">
      <formula1>0</formula1>
      <formula2>99</formula2>
    </dataValidation>
    <dataValidation type="whole" allowBlank="1" showInputMessage="1" showErrorMessage="1" sqref="C6:C9 C12:C15 C18:C21 F6:F9 F12:F15 F18:F21" xr:uid="{00000000-0002-0000-0800-000001000000}">
      <formula1>-9</formula1>
      <formula2>9</formula2>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19</vt:i4>
      </vt:variant>
    </vt:vector>
  </HeadingPairs>
  <TitlesOfParts>
    <vt:vector size="45" baseType="lpstr">
      <vt:lpstr>EURO</vt:lpstr>
      <vt:lpstr>Print</vt:lpstr>
      <vt:lpstr>Daily schedule</vt:lpstr>
      <vt:lpstr>Predictions_1</vt:lpstr>
      <vt:lpstr>Predictions_Ranking_1</vt:lpstr>
      <vt:lpstr>Predictions_2</vt:lpstr>
      <vt:lpstr>Predictions_Ranking_2</vt:lpstr>
      <vt:lpstr>PrSettings</vt:lpstr>
      <vt:lpstr>FairPlay</vt:lpstr>
      <vt:lpstr>Direct comparisons</vt:lpstr>
      <vt:lpstr>AssignThird</vt:lpstr>
      <vt:lpstr>Language</vt:lpstr>
      <vt:lpstr>TimeZone</vt:lpstr>
      <vt:lpstr>Help</vt:lpstr>
      <vt:lpstr>ThirdPlaced</vt:lpstr>
      <vt:lpstr>Groups</vt:lpstr>
      <vt:lpstr>Matches</vt:lpstr>
      <vt:lpstr>Factors</vt:lpstr>
      <vt:lpstr>Distinctness</vt:lpstr>
      <vt:lpstr>References</vt:lpstr>
      <vt:lpstr>GrpA</vt:lpstr>
      <vt:lpstr>GrpB</vt:lpstr>
      <vt:lpstr>GrpC</vt:lpstr>
      <vt:lpstr>GrpD</vt:lpstr>
      <vt:lpstr>GrpE</vt:lpstr>
      <vt:lpstr>GrpF</vt:lpstr>
      <vt:lpstr>'Daily schedule'!Druckbereich</vt:lpstr>
      <vt:lpstr>Print!Druckbereich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2024-03-09T13:20:23Z</cp:lastPrinted>
  <dcterms:created xsi:type="dcterms:W3CDTF">2018-06-13T10:24:55Z</dcterms:created>
  <dcterms:modified xsi:type="dcterms:W3CDTF">2024-05-21T20:04:09Z</dcterms:modified>
</cp:coreProperties>
</file>